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FE722D54-BDDC-4E46-867E-A9D34B60390C}" xr6:coauthVersionLast="47" xr6:coauthVersionMax="47" xr10:uidLastSave="{00000000-0000-0000-0000-000000000000}"/>
  <bookViews>
    <workbookView xWindow="-120" yWindow="-120" windowWidth="29040" windowHeight="15840" tabRatio="852" activeTab="11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斷絲!$A$1:$Z$42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15" r:id="rId35"/>
    <pivotCache cacheId="36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0" i="17" l="1"/>
  <c r="AF30" i="17"/>
  <c r="Z30" i="17"/>
  <c r="AF29" i="17"/>
  <c r="Z29" i="17"/>
  <c r="AF28" i="17"/>
  <c r="Z28" i="17"/>
  <c r="AF27" i="17"/>
  <c r="Z27" i="17"/>
  <c r="AF26" i="17"/>
  <c r="Z26" i="17"/>
  <c r="AF25" i="17"/>
  <c r="Z25" i="17"/>
  <c r="AN24" i="17"/>
  <c r="AM24" i="17"/>
  <c r="AF24" i="17"/>
  <c r="Z24" i="17"/>
  <c r="AM23" i="17"/>
  <c r="AF23" i="17"/>
  <c r="Z23" i="17"/>
  <c r="AF22" i="17"/>
  <c r="Z22" i="17"/>
  <c r="AM21" i="17"/>
  <c r="AF21" i="17"/>
  <c r="Z21" i="17"/>
  <c r="AF20" i="17"/>
  <c r="Z20" i="17"/>
  <c r="AF19" i="17"/>
  <c r="Z19" i="17"/>
  <c r="AM18" i="17"/>
  <c r="AF18" i="17"/>
  <c r="W18" i="17"/>
  <c r="Z18" i="17" s="1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F4" i="17"/>
  <c r="Z4" i="17"/>
  <c r="AG4" i="17" s="1"/>
  <c r="AG5" i="17" l="1"/>
  <c r="AK4" i="17"/>
  <c r="AJ4" i="17"/>
  <c r="AH4" i="17"/>
  <c r="AI4" i="17" s="1"/>
  <c r="AL4" i="17"/>
  <c r="AG6" i="17" l="1"/>
  <c r="AK5" i="17"/>
  <c r="AH5" i="17"/>
  <c r="AI5" i="17" s="1"/>
  <c r="AJ5" i="17"/>
  <c r="AL5" i="17"/>
  <c r="AG7" i="17" l="1"/>
  <c r="AK6" i="17"/>
  <c r="AH6" i="17"/>
  <c r="AI6" i="17" s="1"/>
  <c r="AJ6" i="17"/>
  <c r="AL6" i="17"/>
  <c r="AG8" i="17" l="1"/>
  <c r="AK7" i="17"/>
  <c r="AH7" i="17"/>
  <c r="AI7" i="17" s="1"/>
  <c r="AJ7" i="17"/>
  <c r="AL7" i="17"/>
  <c r="AG9" i="17" l="1"/>
  <c r="AK8" i="17"/>
  <c r="AH8" i="17"/>
  <c r="AI8" i="17" s="1"/>
  <c r="AJ8" i="17"/>
  <c r="AL8" i="17"/>
  <c r="AG10" i="17" l="1"/>
  <c r="AK9" i="17"/>
  <c r="AL9" i="17"/>
  <c r="AJ9" i="17"/>
  <c r="AH9" i="17"/>
  <c r="AI9" i="17" s="1"/>
  <c r="AK10" i="17" l="1"/>
  <c r="AL10" i="17"/>
  <c r="AJ10" i="17"/>
  <c r="AG11" i="17"/>
  <c r="AH10" i="17"/>
  <c r="AI10" i="17" s="1"/>
  <c r="AJ11" i="17" l="1"/>
  <c r="AG12" i="17"/>
  <c r="AL11" i="17"/>
  <c r="AH11" i="17"/>
  <c r="AI11" i="17" s="1"/>
  <c r="AK11" i="17"/>
  <c r="AJ12" i="17" l="1"/>
  <c r="AK12" i="17"/>
  <c r="AL12" i="17"/>
  <c r="AH12" i="17"/>
  <c r="AI12" i="17" s="1"/>
  <c r="AG13" i="17"/>
  <c r="AJ13" i="17" l="1"/>
  <c r="AG14" i="17"/>
  <c r="AK13" i="17"/>
  <c r="AL13" i="17"/>
  <c r="AH13" i="17"/>
  <c r="AI13" i="17" s="1"/>
  <c r="AJ14" i="17" l="1"/>
  <c r="AK14" i="17"/>
  <c r="AL14" i="17"/>
  <c r="AH14" i="17"/>
  <c r="AI14" i="17" s="1"/>
  <c r="AG15" i="17"/>
  <c r="AJ15" i="17" l="1"/>
  <c r="AG16" i="17"/>
  <c r="AK15" i="17"/>
  <c r="AL15" i="17"/>
  <c r="AH15" i="17"/>
  <c r="AI15" i="17" s="1"/>
  <c r="AJ16" i="17" l="1"/>
  <c r="AK16" i="17"/>
  <c r="AL16" i="17"/>
  <c r="AH16" i="17"/>
  <c r="AI16" i="17" s="1"/>
  <c r="AG17" i="17"/>
  <c r="AJ17" i="17" l="1"/>
  <c r="AK17" i="17"/>
  <c r="AG18" i="17"/>
  <c r="AL17" i="17"/>
  <c r="AH17" i="17"/>
  <c r="AI17" i="17" s="1"/>
  <c r="AJ18" i="17" l="1"/>
  <c r="AG19" i="17"/>
  <c r="AL18" i="17"/>
  <c r="AH18" i="17"/>
  <c r="AI18" i="17" s="1"/>
  <c r="AK18" i="17"/>
  <c r="AL19" i="17" l="1"/>
  <c r="AH19" i="17"/>
  <c r="AI19" i="17" s="1"/>
  <c r="AG20" i="17"/>
  <c r="AK19" i="17"/>
  <c r="AJ19" i="17"/>
  <c r="AL20" i="17" l="1"/>
  <c r="AH20" i="17"/>
  <c r="AI20" i="17" s="1"/>
  <c r="AG21" i="17"/>
  <c r="AK20" i="17"/>
  <c r="AJ20" i="17"/>
  <c r="AG22" i="17" l="1"/>
  <c r="AL21" i="17"/>
  <c r="AH21" i="17"/>
  <c r="AI21" i="17" s="1"/>
  <c r="AK21" i="17"/>
  <c r="AJ21" i="17"/>
  <c r="AG23" i="17" l="1"/>
  <c r="AK22" i="17"/>
  <c r="AJ22" i="17"/>
  <c r="AL22" i="17"/>
  <c r="AH22" i="17"/>
  <c r="AI22" i="17" s="1"/>
  <c r="AK23" i="17" l="1"/>
  <c r="AH23" i="17"/>
  <c r="AI23" i="17" s="1"/>
  <c r="AJ23" i="17"/>
  <c r="AG24" i="17"/>
  <c r="AL23" i="17"/>
  <c r="AJ24" i="17" l="1"/>
  <c r="AG25" i="17"/>
  <c r="AL24" i="17"/>
  <c r="AH24" i="17"/>
  <c r="AI24" i="17" s="1"/>
  <c r="AK24" i="17"/>
  <c r="AL25" i="17" l="1"/>
  <c r="AH25" i="17"/>
  <c r="AI25" i="17" s="1"/>
  <c r="AG26" i="17"/>
  <c r="AK25" i="17"/>
  <c r="AJ25" i="17"/>
  <c r="AL26" i="17" l="1"/>
  <c r="AH26" i="17"/>
  <c r="AI26" i="17" s="1"/>
  <c r="AG27" i="17"/>
  <c r="AK26" i="17"/>
  <c r="AJ26" i="17"/>
  <c r="AL27" i="17" l="1"/>
  <c r="AH27" i="17"/>
  <c r="AI27" i="17" s="1"/>
  <c r="AG28" i="17"/>
  <c r="AK27" i="17"/>
  <c r="AJ27" i="17"/>
  <c r="AL28" i="17" l="1"/>
  <c r="AH28" i="17"/>
  <c r="AI28" i="17" s="1"/>
  <c r="AG29" i="17"/>
  <c r="AK28" i="17"/>
  <c r="AJ28" i="17"/>
  <c r="AL29" i="17" l="1"/>
  <c r="AH29" i="17"/>
  <c r="AI29" i="17" s="1"/>
  <c r="AG30" i="17"/>
  <c r="AK29" i="17"/>
  <c r="AJ29" i="17"/>
  <c r="AL30" i="17" l="1"/>
  <c r="AH30" i="17"/>
  <c r="AI30" i="17" s="1"/>
  <c r="AK30" i="17"/>
  <c r="AJ30" i="17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s="1"/>
  <c r="E39" i="2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/>
  <c r="I40" i="7"/>
  <c r="I41" i="7" s="1"/>
  <c r="I39" i="7"/>
  <c r="I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V37" i="35" l="1"/>
  <c r="Y21" i="7" l="1"/>
  <c r="Y22" i="7"/>
  <c r="Y23" i="7"/>
  <c r="Y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Y99" i="7" l="1"/>
  <c r="AX99" i="7"/>
  <c r="AY96" i="7"/>
  <c r="AX96" i="7"/>
  <c r="AY95" i="7"/>
  <c r="AX95" i="7"/>
  <c r="AY94" i="7"/>
  <c r="AX94" i="7"/>
  <c r="AY93" i="7"/>
  <c r="AX93" i="7"/>
  <c r="AY89" i="7"/>
  <c r="AX89" i="7"/>
  <c r="AY88" i="7"/>
  <c r="AX88" i="7"/>
  <c r="AY87" i="7"/>
  <c r="AX87" i="7"/>
  <c r="AY86" i="7"/>
  <c r="AX86" i="7"/>
  <c r="AY79" i="7"/>
  <c r="AX79" i="7"/>
  <c r="AY78" i="7"/>
  <c r="AX78" i="7"/>
  <c r="AY77" i="7"/>
  <c r="AX77" i="7"/>
  <c r="AY76" i="7"/>
  <c r="AX76" i="7"/>
  <c r="AY75" i="7"/>
  <c r="AX75" i="7"/>
  <c r="AY74" i="7"/>
  <c r="AX74" i="7"/>
  <c r="AY73" i="7"/>
  <c r="AX73" i="7"/>
  <c r="AY72" i="7"/>
  <c r="AX72" i="7"/>
  <c r="AY71" i="7"/>
  <c r="AX71" i="7"/>
  <c r="AY70" i="7"/>
  <c r="AX70" i="7"/>
  <c r="AY69" i="7"/>
  <c r="AX69" i="7"/>
  <c r="AY68" i="7"/>
  <c r="AX68" i="7"/>
  <c r="AY67" i="7"/>
  <c r="AX67" i="7"/>
  <c r="AY66" i="7"/>
  <c r="AX66" i="7"/>
  <c r="AY65" i="7"/>
  <c r="AX65" i="7"/>
  <c r="AY64" i="7"/>
  <c r="AX64" i="7"/>
  <c r="AY63" i="7"/>
  <c r="AX63" i="7"/>
  <c r="AY57" i="7"/>
  <c r="AX57" i="7"/>
  <c r="AY54" i="7"/>
  <c r="AX54" i="7"/>
  <c r="AY53" i="7"/>
  <c r="AX53" i="7"/>
  <c r="AY52" i="7"/>
  <c r="AX52" i="7"/>
  <c r="AY44" i="7"/>
  <c r="AY43" i="7" s="1"/>
  <c r="AX44" i="7"/>
  <c r="AX43" i="7" s="1"/>
  <c r="AY40" i="7"/>
  <c r="AY41" i="7" s="1"/>
  <c r="AX40" i="7"/>
  <c r="AX41" i="7" s="1"/>
  <c r="AY39" i="7"/>
  <c r="AY61" i="7" s="1"/>
  <c r="AX39" i="7"/>
  <c r="AX61" i="7" s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O99" i="7"/>
  <c r="O96" i="7"/>
  <c r="O95" i="7"/>
  <c r="O94" i="7"/>
  <c r="O93" i="7"/>
  <c r="O89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Y25" i="7" l="1"/>
  <c r="Y26" i="7"/>
  <c r="AU23" i="7"/>
  <c r="AU24" i="7"/>
  <c r="AU25" i="7"/>
  <c r="AU26" i="7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 s="1"/>
  <c r="AT40" i="7"/>
  <c r="AT41" i="7" s="1"/>
  <c r="AT39" i="7"/>
  <c r="AT61" i="7" s="1"/>
  <c r="X16" i="1"/>
  <c r="AL99" i="7"/>
  <c r="AK99" i="7"/>
  <c r="AL96" i="7"/>
  <c r="AK96" i="7"/>
  <c r="AL95" i="7"/>
  <c r="AK95" i="7"/>
  <c r="AL94" i="7"/>
  <c r="AK94" i="7"/>
  <c r="AL93" i="7"/>
  <c r="AK93" i="7"/>
  <c r="AL89" i="7"/>
  <c r="AK89" i="7"/>
  <c r="AL88" i="7"/>
  <c r="AK88" i="7"/>
  <c r="AL87" i="7"/>
  <c r="AK87" i="7"/>
  <c r="AL86" i="7"/>
  <c r="AK86" i="7"/>
  <c r="AL79" i="7"/>
  <c r="AK79" i="7"/>
  <c r="AL78" i="7"/>
  <c r="AK78" i="7"/>
  <c r="AL77" i="7"/>
  <c r="AK77" i="7"/>
  <c r="AL76" i="7"/>
  <c r="AK76" i="7"/>
  <c r="AL75" i="7"/>
  <c r="AK75" i="7"/>
  <c r="AL74" i="7"/>
  <c r="AK74" i="7"/>
  <c r="AL73" i="7"/>
  <c r="AK73" i="7"/>
  <c r="AL72" i="7"/>
  <c r="AK72" i="7"/>
  <c r="AL71" i="7"/>
  <c r="AK71" i="7"/>
  <c r="AL70" i="7"/>
  <c r="AK70" i="7"/>
  <c r="AL69" i="7"/>
  <c r="AK69" i="7"/>
  <c r="AL68" i="7"/>
  <c r="AK68" i="7"/>
  <c r="AL67" i="7"/>
  <c r="AK67" i="7"/>
  <c r="AL66" i="7"/>
  <c r="AK66" i="7"/>
  <c r="AL65" i="7"/>
  <c r="AK65" i="7"/>
  <c r="AL64" i="7"/>
  <c r="AK64" i="7"/>
  <c r="AL63" i="7"/>
  <c r="AK63" i="7"/>
  <c r="AL57" i="7"/>
  <c r="AK57" i="7"/>
  <c r="AL54" i="7"/>
  <c r="AK54" i="7"/>
  <c r="AL53" i="7"/>
  <c r="AK53" i="7"/>
  <c r="AL52" i="7"/>
  <c r="AK52" i="7"/>
  <c r="AL44" i="7"/>
  <c r="AL43" i="7" s="1"/>
  <c r="AK44" i="7"/>
  <c r="AK43" i="7" s="1"/>
  <c r="AL40" i="7"/>
  <c r="AL41" i="7" s="1"/>
  <c r="AK40" i="7"/>
  <c r="AK41" i="7" s="1"/>
  <c r="AL39" i="7"/>
  <c r="AL61" i="7" s="1"/>
  <c r="AK39" i="7"/>
  <c r="AK61" i="7" s="1"/>
  <c r="U99" i="7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AM96" i="7"/>
  <c r="AM95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A6" i="1"/>
  <c r="AD6" i="1"/>
  <c r="AA7" i="1"/>
  <c r="AD7" i="1"/>
  <c r="AA8" i="1"/>
  <c r="AD8" i="1"/>
  <c r="AA9" i="1"/>
  <c r="AD9" i="1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U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U18" i="7"/>
  <c r="BF37" i="1"/>
  <c r="BD37" i="1"/>
  <c r="BC37" i="1"/>
  <c r="BA37" i="1"/>
  <c r="BE36" i="1"/>
  <c r="BB36" i="1"/>
  <c r="T96" i="7"/>
  <c r="T95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Y30" i="7"/>
  <c r="Y31" i="7"/>
  <c r="Y32" i="7"/>
  <c r="Y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Y29" i="7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U16" i="7"/>
  <c r="AU17" i="7"/>
  <c r="AD12" i="1"/>
  <c r="AD11" i="1"/>
  <c r="AD10" i="1"/>
  <c r="N2" i="53"/>
  <c r="V96" i="7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U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O26" i="1"/>
  <c r="AV24" i="7"/>
  <c r="AU22" i="7"/>
  <c r="AB96" i="7"/>
  <c r="AB95" i="7"/>
  <c r="AB88" i="7"/>
  <c r="AB87" i="7"/>
  <c r="AB86" i="7"/>
  <c r="AB79" i="7"/>
  <c r="AB78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57" i="7"/>
  <c r="AB54" i="7"/>
  <c r="AB53" i="7"/>
  <c r="AB52" i="7"/>
  <c r="AB44" i="7"/>
  <c r="AB43" i="7" s="1"/>
  <c r="AB40" i="7"/>
  <c r="AB41" i="7" s="1"/>
  <c r="AB39" i="7"/>
  <c r="AB61" i="7" s="1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14" i="46"/>
  <c r="U35" i="46"/>
  <c r="U12" i="46"/>
  <c r="U8" i="46"/>
  <c r="U7" i="46"/>
  <c r="U13" i="46"/>
  <c r="U34" i="46"/>
  <c r="U15" i="46"/>
  <c r="U16" i="46"/>
  <c r="U27" i="46"/>
  <c r="U3" i="46"/>
  <c r="U5" i="46"/>
  <c r="U19" i="46"/>
  <c r="U9" i="46"/>
  <c r="U4" i="46"/>
  <c r="U26" i="46"/>
  <c r="U33" i="46"/>
  <c r="U38" i="46"/>
  <c r="U6" i="46"/>
  <c r="U10" i="46"/>
  <c r="U37" i="46"/>
  <c r="U18" i="46"/>
  <c r="U17" i="46"/>
  <c r="U29" i="46"/>
  <c r="U36" i="46"/>
  <c r="U25" i="46"/>
  <c r="U11" i="46"/>
  <c r="AP37" i="35" l="1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X96" i="7" l="1"/>
  <c r="X95" i="7"/>
  <c r="X88" i="7"/>
  <c r="X87" i="7"/>
  <c r="X86" i="7"/>
  <c r="X79" i="7"/>
  <c r="X78" i="7"/>
  <c r="X76" i="7"/>
  <c r="X75" i="7"/>
  <c r="X74" i="7"/>
  <c r="X73" i="7"/>
  <c r="X72" i="7"/>
  <c r="X71" i="7"/>
  <c r="X70" i="7"/>
  <c r="X69" i="7"/>
  <c r="X68" i="7"/>
  <c r="X67" i="7"/>
  <c r="X66" i="7"/>
  <c r="X65" i="7"/>
  <c r="X57" i="7"/>
  <c r="X54" i="7"/>
  <c r="X53" i="7"/>
  <c r="X52" i="7"/>
  <c r="X44" i="7"/>
  <c r="X43" i="7" s="1"/>
  <c r="X40" i="7"/>
  <c r="X41" i="7" s="1"/>
  <c r="X39" i="7"/>
  <c r="X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W96" i="7"/>
  <c r="AW95" i="7"/>
  <c r="AW88" i="7"/>
  <c r="AW87" i="7"/>
  <c r="AW86" i="7"/>
  <c r="AW79" i="7"/>
  <c r="AW78" i="7"/>
  <c r="AW76" i="7"/>
  <c r="AW75" i="7"/>
  <c r="AW74" i="7"/>
  <c r="AW73" i="7"/>
  <c r="AW72" i="7"/>
  <c r="AW71" i="7"/>
  <c r="AW70" i="7"/>
  <c r="AW69" i="7"/>
  <c r="AW68" i="7"/>
  <c r="AW67" i="7"/>
  <c r="AW66" i="7"/>
  <c r="AW65" i="7"/>
  <c r="AW57" i="7"/>
  <c r="AW54" i="7"/>
  <c r="AW53" i="7"/>
  <c r="AW52" i="7"/>
  <c r="AW44" i="7"/>
  <c r="AW43" i="7" s="1"/>
  <c r="AW40" i="7"/>
  <c r="AW41" i="7" s="1"/>
  <c r="AW39" i="7"/>
  <c r="AW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P99" i="7" l="1"/>
  <c r="P94" i="7"/>
  <c r="P93" i="7"/>
  <c r="P89" i="7"/>
  <c r="AM99" i="7"/>
  <c r="AM94" i="7"/>
  <c r="AM93" i="7"/>
  <c r="AM89" i="7"/>
  <c r="K99" i="7"/>
  <c r="K94" i="7"/>
  <c r="K93" i="7"/>
  <c r="K89" i="7"/>
  <c r="H99" i="7"/>
  <c r="H94" i="7"/>
  <c r="H93" i="7"/>
  <c r="H89" i="7"/>
  <c r="D99" i="7"/>
  <c r="D94" i="7"/>
  <c r="D93" i="7"/>
  <c r="D89" i="7"/>
  <c r="T99" i="7"/>
  <c r="T94" i="7"/>
  <c r="T93" i="7"/>
  <c r="T89" i="7"/>
  <c r="R99" i="7"/>
  <c r="R94" i="7"/>
  <c r="R93" i="7"/>
  <c r="R89" i="7"/>
  <c r="S99" i="7"/>
  <c r="S94" i="7"/>
  <c r="S93" i="7"/>
  <c r="S89" i="7"/>
  <c r="V94" i="7"/>
  <c r="V93" i="7"/>
  <c r="V89" i="7"/>
  <c r="V99" i="7"/>
  <c r="F99" i="7"/>
  <c r="F94" i="7"/>
  <c r="F93" i="7"/>
  <c r="F89" i="7"/>
  <c r="Q99" i="7"/>
  <c r="Q94" i="7"/>
  <c r="Q93" i="7"/>
  <c r="Q89" i="7"/>
  <c r="AB99" i="7"/>
  <c r="AB94" i="7"/>
  <c r="AB93" i="7"/>
  <c r="AB89" i="7"/>
  <c r="X99" i="7"/>
  <c r="X94" i="7"/>
  <c r="X89" i="7"/>
  <c r="X93" i="7"/>
  <c r="AZ99" i="7"/>
  <c r="AZ94" i="7"/>
  <c r="AZ93" i="7"/>
  <c r="AZ89" i="7"/>
  <c r="AW99" i="7"/>
  <c r="AW93" i="7"/>
  <c r="AW89" i="7"/>
  <c r="AW94" i="7"/>
  <c r="F11" i="2" l="1"/>
  <c r="P184" i="3" l="1"/>
  <c r="L6" i="41" l="1"/>
  <c r="AU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U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AA99" i="7"/>
  <c r="AD99" i="7"/>
  <c r="AG99" i="7"/>
  <c r="AU99" i="7"/>
  <c r="AV99" i="7"/>
  <c r="AA95" i="7"/>
  <c r="AD95" i="7"/>
  <c r="AG95" i="7"/>
  <c r="B95" i="7"/>
  <c r="Z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U28" i="7"/>
  <c r="Y28" i="7"/>
  <c r="BE37" i="35" l="1"/>
  <c r="Z24" i="7" l="1"/>
  <c r="Z25" i="7"/>
  <c r="Z26" i="7"/>
  <c r="Y27" i="7"/>
  <c r="Z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U33" i="7" l="1"/>
  <c r="AU34" i="7"/>
  <c r="AU36" i="7"/>
  <c r="AE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Y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E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U14" i="7" l="1"/>
  <c r="AV14" i="7"/>
  <c r="AU15" i="7"/>
  <c r="AV15" i="7"/>
  <c r="AU27" i="7" l="1"/>
  <c r="AU30" i="7"/>
  <c r="AU31" i="7"/>
  <c r="Y25" i="46" l="1"/>
  <c r="AA89" i="7" l="1"/>
  <c r="AD89" i="7"/>
  <c r="AG89" i="7"/>
  <c r="AU89" i="7"/>
  <c r="AV89" i="7"/>
  <c r="BC89" i="7"/>
  <c r="BD89" i="7"/>
  <c r="BE89" i="7"/>
  <c r="BF89" i="7"/>
  <c r="BG89" i="7"/>
  <c r="BH89" i="7"/>
  <c r="BI89" i="7"/>
  <c r="BJ89" i="7"/>
  <c r="BK89" i="7"/>
  <c r="BL89" i="7"/>
  <c r="AA93" i="7"/>
  <c r="AD93" i="7"/>
  <c r="AG93" i="7"/>
  <c r="AU93" i="7"/>
  <c r="AV93" i="7"/>
  <c r="BC93" i="7"/>
  <c r="BD93" i="7"/>
  <c r="BE93" i="7"/>
  <c r="BF93" i="7"/>
  <c r="BG93" i="7"/>
  <c r="BH93" i="7"/>
  <c r="BI93" i="7"/>
  <c r="BJ93" i="7"/>
  <c r="BK93" i="7"/>
  <c r="BL93" i="7"/>
  <c r="AA94" i="7"/>
  <c r="AD94" i="7"/>
  <c r="AG94" i="7"/>
  <c r="AU94" i="7"/>
  <c r="AV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AA96" i="7" l="1"/>
  <c r="AD96" i="7"/>
  <c r="AG96" i="7"/>
  <c r="AU96" i="7"/>
  <c r="AV96" i="7"/>
  <c r="BC96" i="7"/>
  <c r="BD96" i="7"/>
  <c r="BE96" i="7"/>
  <c r="BF96" i="7"/>
  <c r="BG96" i="7"/>
  <c r="BH96" i="7"/>
  <c r="BI96" i="7"/>
  <c r="BJ96" i="7"/>
  <c r="BK96" i="7"/>
  <c r="BL96" i="7"/>
  <c r="B78" i="7"/>
  <c r="AA52" i="7"/>
  <c r="AD52" i="7"/>
  <c r="AG52" i="7"/>
  <c r="BC52" i="7"/>
  <c r="BD52" i="7"/>
  <c r="BE52" i="7"/>
  <c r="BF52" i="7"/>
  <c r="BG52" i="7"/>
  <c r="BH52" i="7"/>
  <c r="BI52" i="7"/>
  <c r="BJ52" i="7"/>
  <c r="BK52" i="7"/>
  <c r="BL52" i="7"/>
  <c r="AA53" i="7"/>
  <c r="AD53" i="7"/>
  <c r="AG53" i="7"/>
  <c r="BC53" i="7"/>
  <c r="BD53" i="7"/>
  <c r="BE53" i="7"/>
  <c r="BF53" i="7"/>
  <c r="BG53" i="7"/>
  <c r="BH53" i="7"/>
  <c r="BI53" i="7"/>
  <c r="BJ53" i="7"/>
  <c r="BK53" i="7"/>
  <c r="BL53" i="7"/>
  <c r="AA54" i="7"/>
  <c r="AD54" i="7"/>
  <c r="AG54" i="7"/>
  <c r="BC54" i="7"/>
  <c r="BD54" i="7"/>
  <c r="BE54" i="7"/>
  <c r="BF54" i="7"/>
  <c r="BG54" i="7"/>
  <c r="BH54" i="7"/>
  <c r="BI54" i="7"/>
  <c r="BJ54" i="7"/>
  <c r="BK54" i="7"/>
  <c r="BL54" i="7"/>
  <c r="AA57" i="7"/>
  <c r="AD57" i="7"/>
  <c r="AG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AA65" i="7"/>
  <c r="AD65" i="7"/>
  <c r="AG65" i="7"/>
  <c r="BC65" i="7"/>
  <c r="BD65" i="7"/>
  <c r="BE65" i="7"/>
  <c r="BF65" i="7"/>
  <c r="BG65" i="7"/>
  <c r="BH65" i="7"/>
  <c r="BI65" i="7"/>
  <c r="BJ65" i="7"/>
  <c r="BK65" i="7"/>
  <c r="BL65" i="7"/>
  <c r="AA66" i="7"/>
  <c r="AD66" i="7"/>
  <c r="AG66" i="7"/>
  <c r="BC66" i="7"/>
  <c r="BD66" i="7"/>
  <c r="BE66" i="7"/>
  <c r="BF66" i="7"/>
  <c r="BG66" i="7"/>
  <c r="BH66" i="7"/>
  <c r="BI66" i="7"/>
  <c r="BJ66" i="7"/>
  <c r="BK66" i="7"/>
  <c r="BL66" i="7"/>
  <c r="AA67" i="7"/>
  <c r="AD67" i="7"/>
  <c r="AG67" i="7"/>
  <c r="BC67" i="7"/>
  <c r="BD67" i="7"/>
  <c r="BE67" i="7"/>
  <c r="BF67" i="7"/>
  <c r="BG67" i="7"/>
  <c r="BH67" i="7"/>
  <c r="BI67" i="7"/>
  <c r="BJ67" i="7"/>
  <c r="BK67" i="7"/>
  <c r="BL67" i="7"/>
  <c r="AA68" i="7"/>
  <c r="AD68" i="7"/>
  <c r="AG68" i="7"/>
  <c r="BC68" i="7"/>
  <c r="BD68" i="7"/>
  <c r="BE68" i="7"/>
  <c r="BF68" i="7"/>
  <c r="BG68" i="7"/>
  <c r="BH68" i="7"/>
  <c r="BI68" i="7"/>
  <c r="BJ68" i="7"/>
  <c r="BK68" i="7"/>
  <c r="BL68" i="7"/>
  <c r="AA69" i="7"/>
  <c r="AD69" i="7"/>
  <c r="AG69" i="7"/>
  <c r="BC69" i="7"/>
  <c r="BD69" i="7"/>
  <c r="BE69" i="7"/>
  <c r="BF69" i="7"/>
  <c r="BG69" i="7"/>
  <c r="BH69" i="7"/>
  <c r="BI69" i="7"/>
  <c r="BJ69" i="7"/>
  <c r="BK69" i="7"/>
  <c r="BL69" i="7"/>
  <c r="AA70" i="7"/>
  <c r="AD70" i="7"/>
  <c r="AG70" i="7"/>
  <c r="BC70" i="7"/>
  <c r="BD70" i="7"/>
  <c r="BE70" i="7"/>
  <c r="BF70" i="7"/>
  <c r="BG70" i="7"/>
  <c r="BH70" i="7"/>
  <c r="BI70" i="7"/>
  <c r="BJ70" i="7"/>
  <c r="BK70" i="7"/>
  <c r="BL70" i="7"/>
  <c r="AA71" i="7"/>
  <c r="AD71" i="7"/>
  <c r="AG71" i="7"/>
  <c r="BC71" i="7"/>
  <c r="BD71" i="7"/>
  <c r="BE71" i="7"/>
  <c r="BF71" i="7"/>
  <c r="BG71" i="7"/>
  <c r="BH71" i="7"/>
  <c r="BI71" i="7"/>
  <c r="BJ71" i="7"/>
  <c r="BK71" i="7"/>
  <c r="BL71" i="7"/>
  <c r="AA72" i="7"/>
  <c r="AD72" i="7"/>
  <c r="AG72" i="7"/>
  <c r="BC72" i="7"/>
  <c r="BD72" i="7"/>
  <c r="BE72" i="7"/>
  <c r="BF72" i="7"/>
  <c r="BG72" i="7"/>
  <c r="BH72" i="7"/>
  <c r="BI72" i="7"/>
  <c r="BJ72" i="7"/>
  <c r="BK72" i="7"/>
  <c r="BL72" i="7"/>
  <c r="AA73" i="7"/>
  <c r="AD73" i="7"/>
  <c r="AG73" i="7"/>
  <c r="BC73" i="7"/>
  <c r="BD73" i="7"/>
  <c r="BE73" i="7"/>
  <c r="BF73" i="7"/>
  <c r="BG73" i="7"/>
  <c r="BH73" i="7"/>
  <c r="BI73" i="7"/>
  <c r="BJ73" i="7"/>
  <c r="BK73" i="7"/>
  <c r="BL73" i="7"/>
  <c r="AA74" i="7"/>
  <c r="AD74" i="7"/>
  <c r="AG74" i="7"/>
  <c r="BC74" i="7"/>
  <c r="BD74" i="7"/>
  <c r="BE74" i="7"/>
  <c r="BF74" i="7"/>
  <c r="BG74" i="7"/>
  <c r="BH74" i="7"/>
  <c r="BI74" i="7"/>
  <c r="BJ74" i="7"/>
  <c r="BK74" i="7"/>
  <c r="BL74" i="7"/>
  <c r="AA75" i="7"/>
  <c r="AD75" i="7"/>
  <c r="AG75" i="7"/>
  <c r="BC75" i="7"/>
  <c r="BD75" i="7"/>
  <c r="BE75" i="7"/>
  <c r="BF75" i="7"/>
  <c r="BG75" i="7"/>
  <c r="BH75" i="7"/>
  <c r="BI75" i="7"/>
  <c r="BJ75" i="7"/>
  <c r="BK75" i="7"/>
  <c r="BL75" i="7"/>
  <c r="AA76" i="7"/>
  <c r="AD76" i="7"/>
  <c r="AG76" i="7"/>
  <c r="BC76" i="7"/>
  <c r="BD76" i="7"/>
  <c r="BE76" i="7"/>
  <c r="BF76" i="7"/>
  <c r="BG76" i="7"/>
  <c r="BH76" i="7"/>
  <c r="BI76" i="7"/>
  <c r="BJ76" i="7"/>
  <c r="BK76" i="7"/>
  <c r="BL76" i="7"/>
  <c r="AA78" i="7"/>
  <c r="AD78" i="7"/>
  <c r="AG78" i="7"/>
  <c r="BC78" i="7"/>
  <c r="BD78" i="7"/>
  <c r="BE78" i="7"/>
  <c r="BF78" i="7"/>
  <c r="BG78" i="7"/>
  <c r="BH78" i="7"/>
  <c r="BI78" i="7"/>
  <c r="BJ78" i="7"/>
  <c r="BK78" i="7"/>
  <c r="BL78" i="7"/>
  <c r="AA79" i="7"/>
  <c r="AD79" i="7"/>
  <c r="AG79" i="7"/>
  <c r="BC79" i="7"/>
  <c r="BD79" i="7"/>
  <c r="BE79" i="7"/>
  <c r="BF79" i="7"/>
  <c r="BG79" i="7"/>
  <c r="BH79" i="7"/>
  <c r="BI79" i="7"/>
  <c r="BJ79" i="7"/>
  <c r="BK79" i="7"/>
  <c r="BL79" i="7"/>
  <c r="AA86" i="7"/>
  <c r="AD86" i="7"/>
  <c r="AG86" i="7"/>
  <c r="AU86" i="7"/>
  <c r="AV86" i="7"/>
  <c r="BC86" i="7"/>
  <c r="BD86" i="7"/>
  <c r="BE86" i="7"/>
  <c r="BF86" i="7"/>
  <c r="BG86" i="7"/>
  <c r="BH86" i="7"/>
  <c r="BI86" i="7"/>
  <c r="BJ86" i="7"/>
  <c r="BK86" i="7"/>
  <c r="BL86" i="7"/>
  <c r="AA87" i="7"/>
  <c r="AD87" i="7"/>
  <c r="AG87" i="7"/>
  <c r="AU87" i="7"/>
  <c r="AV87" i="7"/>
  <c r="BC87" i="7"/>
  <c r="BD87" i="7"/>
  <c r="BE87" i="7"/>
  <c r="BF87" i="7"/>
  <c r="BG87" i="7"/>
  <c r="BH87" i="7"/>
  <c r="BI87" i="7"/>
  <c r="BJ87" i="7"/>
  <c r="BK87" i="7"/>
  <c r="BL87" i="7"/>
  <c r="AA88" i="7"/>
  <c r="AD88" i="7"/>
  <c r="AG88" i="7"/>
  <c r="AU88" i="7"/>
  <c r="AV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R77" i="7"/>
  <c r="R64" i="7"/>
  <c r="R63" i="7"/>
  <c r="S77" i="7"/>
  <c r="S64" i="7"/>
  <c r="S63" i="7"/>
  <c r="AB66" i="45"/>
  <c r="Q64" i="7"/>
  <c r="Q63" i="7"/>
  <c r="AB77" i="7"/>
  <c r="AB64" i="7"/>
  <c r="AB63" i="7"/>
  <c r="X77" i="7"/>
  <c r="X64" i="7"/>
  <c r="X63" i="7"/>
  <c r="AZ77" i="7"/>
  <c r="AZ64" i="7"/>
  <c r="AZ63" i="7"/>
  <c r="AW63" i="7"/>
  <c r="AW77" i="7"/>
  <c r="AW64" i="7"/>
  <c r="BL63" i="7"/>
  <c r="AA64" i="7"/>
  <c r="AD64" i="7"/>
  <c r="AG64" i="7"/>
  <c r="BC64" i="7"/>
  <c r="BD64" i="7"/>
  <c r="BE64" i="7"/>
  <c r="BF64" i="7"/>
  <c r="BG64" i="7"/>
  <c r="BH64" i="7"/>
  <c r="BI64" i="7"/>
  <c r="BJ64" i="7"/>
  <c r="BK64" i="7"/>
  <c r="BL64" i="7"/>
  <c r="AA63" i="7"/>
  <c r="AD63" i="7"/>
  <c r="BC63" i="7"/>
  <c r="BE63" i="7"/>
  <c r="BG63" i="7"/>
  <c r="BK63" i="7"/>
  <c r="AA77" i="7"/>
  <c r="AD77" i="7"/>
  <c r="AG77" i="7"/>
  <c r="BC77" i="7"/>
  <c r="BD77" i="7"/>
  <c r="BE77" i="7"/>
  <c r="BF77" i="7"/>
  <c r="BG77" i="7"/>
  <c r="BH77" i="7"/>
  <c r="BI77" i="7"/>
  <c r="BJ77" i="7"/>
  <c r="BK77" i="7"/>
  <c r="BL77" i="7"/>
  <c r="AG63" i="7"/>
  <c r="BD63" i="7"/>
  <c r="BF63" i="7"/>
  <c r="BH63" i="7"/>
  <c r="BJ63" i="7"/>
  <c r="B77" i="7"/>
  <c r="AD3" i="45"/>
  <c r="B64" i="7"/>
  <c r="BI63" i="7"/>
  <c r="V77" i="7"/>
  <c r="V64" i="7"/>
  <c r="V63" i="7"/>
  <c r="F77" i="7"/>
  <c r="F64" i="7"/>
  <c r="F63" i="7"/>
  <c r="Q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Y17" i="7" l="1"/>
  <c r="Z17" i="7"/>
  <c r="Y18" i="7"/>
  <c r="Z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Y44" i="7"/>
  <c r="Y43" i="7" s="1"/>
  <c r="Z44" i="7"/>
  <c r="Z43" i="7" s="1"/>
  <c r="AA44" i="7"/>
  <c r="AA43" i="7" s="1"/>
  <c r="AD44" i="7"/>
  <c r="AD43" i="7" s="1"/>
  <c r="AE44" i="7"/>
  <c r="AE43" i="7" s="1"/>
  <c r="AF44" i="7"/>
  <c r="AF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G44" i="7"/>
  <c r="AG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K3" i="41"/>
  <c r="H3" i="41"/>
  <c r="I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D40" i="7" l="1"/>
  <c r="AD41" i="7" s="1"/>
  <c r="AD39" i="7"/>
  <c r="AD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Y8" i="7" l="1" a="1"/>
  <c r="Y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Y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Y9" i="7" l="1"/>
  <c r="Y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Y15" i="7" l="1"/>
  <c r="Y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G40" i="7"/>
  <c r="AG41" i="7" s="1"/>
  <c r="BC40" i="7"/>
  <c r="BC41" i="7" s="1"/>
  <c r="AA40" i="7"/>
  <c r="AA41" i="7" s="1"/>
  <c r="B40" i="7"/>
  <c r="B41" i="7" s="1"/>
  <c r="AG39" i="7"/>
  <c r="BC39" i="7"/>
  <c r="AA39" i="7"/>
  <c r="B39" i="7"/>
  <c r="AV38" i="7"/>
  <c r="AU38" i="7"/>
  <c r="BL38" i="7" a="1"/>
  <c r="BL38" i="7" s="1"/>
  <c r="BK38" i="7"/>
  <c r="AF38" i="7"/>
  <c r="M91" i="3" s="1"/>
  <c r="AE38" i="7"/>
  <c r="Z38" i="7"/>
  <c r="Y38" i="7"/>
  <c r="AV37" i="7"/>
  <c r="AU37" i="7"/>
  <c r="BL37" i="7" a="1"/>
  <c r="BL37" i="7" s="1"/>
  <c r="BK37" i="7"/>
  <c r="AF37" i="7"/>
  <c r="AE37" i="7"/>
  <c r="Z37" i="7"/>
  <c r="Y37" i="7"/>
  <c r="AV36" i="7"/>
  <c r="BL36" i="7" a="1"/>
  <c r="BL36" i="7" s="1"/>
  <c r="BK36" i="7"/>
  <c r="AF36" i="7"/>
  <c r="AE36" i="7"/>
  <c r="Z36" i="7"/>
  <c r="Y36" i="7"/>
  <c r="AV35" i="7"/>
  <c r="BL35" i="7" a="1"/>
  <c r="BL35" i="7" s="1"/>
  <c r="BK35" i="7"/>
  <c r="AF35" i="7"/>
  <c r="AE35" i="7"/>
  <c r="Z35" i="7"/>
  <c r="Y35" i="7"/>
  <c r="AV34" i="7"/>
  <c r="BL34" i="7" a="1"/>
  <c r="BL34" i="7" s="1"/>
  <c r="BK34" i="7"/>
  <c r="AF34" i="7"/>
  <c r="AE34" i="7"/>
  <c r="Z34" i="7"/>
  <c r="AV33" i="7"/>
  <c r="BL33" i="7" a="1"/>
  <c r="BL33" i="7" s="1"/>
  <c r="BK33" i="7"/>
  <c r="AF33" i="7"/>
  <c r="Z33" i="7"/>
  <c r="AV32" i="7"/>
  <c r="BL32" i="7" a="1"/>
  <c r="BL32" i="7" s="1"/>
  <c r="BK32" i="7"/>
  <c r="AF32" i="7"/>
  <c r="AE32" i="7"/>
  <c r="Z32" i="7"/>
  <c r="AV31" i="7"/>
  <c r="BL31" i="7" a="1"/>
  <c r="BL31" i="7" s="1"/>
  <c r="BK31" i="7"/>
  <c r="AF31" i="7"/>
  <c r="AE31" i="7"/>
  <c r="Z31" i="7"/>
  <c r="AV30" i="7"/>
  <c r="BL30" i="7" a="1"/>
  <c r="BL30" i="7" s="1"/>
  <c r="BK30" i="7"/>
  <c r="AF30" i="7"/>
  <c r="AE30" i="7"/>
  <c r="AV29" i="7"/>
  <c r="BL29" i="7" a="1"/>
  <c r="BL29" i="7" s="1"/>
  <c r="BK29" i="7"/>
  <c r="AF29" i="7"/>
  <c r="AE29" i="7"/>
  <c r="Z29" i="7"/>
  <c r="AV28" i="7"/>
  <c r="BL28" i="7" a="1"/>
  <c r="BL28" i="7" s="1"/>
  <c r="BK28" i="7"/>
  <c r="AF28" i="7"/>
  <c r="AE28" i="7"/>
  <c r="Z28" i="7"/>
  <c r="AV27" i="7"/>
  <c r="AF27" i="7"/>
  <c r="AE27" i="7"/>
  <c r="AV26" i="7"/>
  <c r="AF26" i="7"/>
  <c r="AV25" i="7"/>
  <c r="AF25" i="7"/>
  <c r="AE25" i="7"/>
  <c r="BL24" i="7" a="1"/>
  <c r="BL24" i="7" s="1"/>
  <c r="BK24" i="7"/>
  <c r="AF24" i="7"/>
  <c r="AE24" i="7"/>
  <c r="AV23" i="7"/>
  <c r="BL23" i="7" a="1"/>
  <c r="BL23" i="7" s="1"/>
  <c r="BK23" i="7"/>
  <c r="AF23" i="7"/>
  <c r="AE23" i="7"/>
  <c r="Z23" i="7"/>
  <c r="AV22" i="7"/>
  <c r="BL22" i="7" a="1"/>
  <c r="BL22" i="7" s="1"/>
  <c r="BK22" i="7"/>
  <c r="AF22" i="7"/>
  <c r="AE22" i="7"/>
  <c r="Z22" i="7"/>
  <c r="AV21" i="7"/>
  <c r="AU21" i="7"/>
  <c r="BL21" i="7" a="1"/>
  <c r="BL21" i="7" s="1"/>
  <c r="BK21" i="7"/>
  <c r="AF21" i="7"/>
  <c r="AE21" i="7"/>
  <c r="Z21" i="7"/>
  <c r="AV20" i="7"/>
  <c r="AU20" i="7"/>
  <c r="BL20" i="7" a="1"/>
  <c r="BL20" i="7" s="1"/>
  <c r="BK20" i="7"/>
  <c r="AF20" i="7"/>
  <c r="AE20" i="7"/>
  <c r="Z20" i="7"/>
  <c r="AV19" i="7"/>
  <c r="AU19" i="7"/>
  <c r="BL19" i="7" a="1"/>
  <c r="BL19" i="7" s="1"/>
  <c r="BK19" i="7"/>
  <c r="AF19" i="7"/>
  <c r="AE19" i="7"/>
  <c r="Z19" i="7"/>
  <c r="Y19" i="7"/>
  <c r="AV18" i="7"/>
  <c r="BL18" i="7" a="1"/>
  <c r="BL18" i="7" s="1"/>
  <c r="BK18" i="7"/>
  <c r="AF18" i="7"/>
  <c r="AE18" i="7"/>
  <c r="AV17" i="7"/>
  <c r="BL17" i="7" a="1"/>
  <c r="BL17" i="7" s="1"/>
  <c r="BK17" i="7"/>
  <c r="AF17" i="7"/>
  <c r="AE17" i="7"/>
  <c r="AV16" i="7"/>
  <c r="BL16" i="7" a="1"/>
  <c r="BL16" i="7" s="1"/>
  <c r="BK16" i="7"/>
  <c r="AF16" i="7"/>
  <c r="AE16" i="7"/>
  <c r="Z16" i="7"/>
  <c r="BL15" i="7" a="1"/>
  <c r="BL15" i="7" s="1"/>
  <c r="BK15" i="7"/>
  <c r="AF15" i="7"/>
  <c r="AE15" i="7"/>
  <c r="Z15" i="7"/>
  <c r="BL14" i="7" a="1"/>
  <c r="BL14" i="7" s="1"/>
  <c r="BK14" i="7"/>
  <c r="AF14" i="7"/>
  <c r="AE14" i="7"/>
  <c r="Z14" i="7"/>
  <c r="Y14" i="7"/>
  <c r="AV13" i="7"/>
  <c r="BL13" i="7" a="1"/>
  <c r="BL13" i="7" s="1"/>
  <c r="BK13" i="7"/>
  <c r="AF13" i="7"/>
  <c r="AE13" i="7"/>
  <c r="Z13" i="7"/>
  <c r="Y13" i="7"/>
  <c r="AV12" i="7"/>
  <c r="AU12" i="7"/>
  <c r="BL12" i="7" a="1"/>
  <c r="BL12" i="7" s="1"/>
  <c r="BK12" i="7"/>
  <c r="AF12" i="7"/>
  <c r="AE12" i="7"/>
  <c r="Z12" i="7"/>
  <c r="Y12" i="7"/>
  <c r="AV11" i="7"/>
  <c r="AU11" i="7"/>
  <c r="BL11" i="7" a="1"/>
  <c r="BL11" i="7" s="1"/>
  <c r="BK11" i="7"/>
  <c r="AF11" i="7"/>
  <c r="AE11" i="7"/>
  <c r="Z11" i="7"/>
  <c r="Y11" i="7"/>
  <c r="AV10" i="7"/>
  <c r="AU10" i="7"/>
  <c r="BL10" i="7" a="1"/>
  <c r="BL10" i="7" s="1"/>
  <c r="BK10" i="7"/>
  <c r="AF10" i="7"/>
  <c r="AE10" i="7"/>
  <c r="Z10" i="7"/>
  <c r="AV9" i="7"/>
  <c r="AU9" i="7"/>
  <c r="BL9" i="7"/>
  <c r="BK9" i="7"/>
  <c r="AF9" i="7"/>
  <c r="AE9" i="7"/>
  <c r="Z9" i="7"/>
  <c r="AV8" i="7"/>
  <c r="AU8" i="7"/>
  <c r="BL8" i="7"/>
  <c r="BK8" i="7"/>
  <c r="AF8" i="7"/>
  <c r="AE8" i="7"/>
  <c r="Z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26" i="41"/>
  <c r="C28" i="41"/>
  <c r="C38" i="41"/>
  <c r="C41" i="41"/>
  <c r="C39" i="41"/>
  <c r="C29" i="41"/>
  <c r="C40" i="41"/>
  <c r="C27" i="41"/>
  <c r="AN45" i="7" l="1"/>
  <c r="AN47" i="7"/>
  <c r="AN46" i="7"/>
  <c r="W45" i="7"/>
  <c r="W47" i="7"/>
  <c r="W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AA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G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E46" i="7"/>
  <c r="BA45" i="7"/>
  <c r="Y45" i="7"/>
  <c r="BL47" i="7"/>
  <c r="AE47" i="7"/>
  <c r="BK46" i="7"/>
  <c r="Z46" i="7"/>
  <c r="AF45" i="7"/>
  <c r="BB47" i="7"/>
  <c r="BK47" i="7"/>
  <c r="Z47" i="7"/>
  <c r="BA46" i="7"/>
  <c r="Y46" i="7"/>
  <c r="BL45" i="7"/>
  <c r="AE45" i="7"/>
  <c r="BA47" i="7"/>
  <c r="Y47" i="7"/>
  <c r="AF46" i="7"/>
  <c r="BB45" i="7"/>
  <c r="BK45" i="7"/>
  <c r="Z45" i="7"/>
  <c r="AF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O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AY47" i="7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M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S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J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AX47" i="7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M47" i="7" s="1"/>
  <c r="AO61" i="35"/>
  <c r="G162" i="3" s="1"/>
  <c r="AR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E24" i="17" s="1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C36" i="4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62" i="3" l="1" a="1"/>
  <c r="L162" i="3" s="1"/>
  <c r="L72" i="3" a="1"/>
  <c r="L72" i="3" s="1"/>
  <c r="L4" i="3" a="1"/>
  <c r="L4" i="3" s="1"/>
  <c r="L158" i="3" a="1"/>
  <c r="L158" i="3" s="1"/>
  <c r="L161" i="3" a="1"/>
  <c r="L161" i="3" s="1"/>
  <c r="L157" i="3" a="1"/>
  <c r="L157" i="3" s="1"/>
  <c r="L163" i="3" a="1"/>
  <c r="L163" i="3" s="1"/>
  <c r="L10" i="3" a="1"/>
  <c r="L10" i="3" s="1"/>
  <c r="L159" i="3" a="1"/>
  <c r="L159" i="3" s="1"/>
  <c r="L160" i="3" a="1"/>
  <c r="L160" i="3" s="1"/>
  <c r="I98" i="7"/>
  <c r="I97" i="7"/>
  <c r="I56" i="7"/>
  <c r="AN97" i="7"/>
  <c r="AN58" i="7"/>
  <c r="AN60" i="7"/>
  <c r="AN56" i="7"/>
  <c r="AN98" i="7"/>
  <c r="AN59" i="7"/>
  <c r="AN62" i="7" s="1"/>
  <c r="AN55" i="7"/>
  <c r="J10" i="8"/>
  <c r="I55" i="7" s="1"/>
  <c r="AY97" i="7"/>
  <c r="AY56" i="7"/>
  <c r="AX97" i="7"/>
  <c r="AX56" i="7"/>
  <c r="AY98" i="7"/>
  <c r="AX98" i="7"/>
  <c r="AC47" i="7"/>
  <c r="G47" i="7"/>
  <c r="AR56" i="7"/>
  <c r="AR98" i="7"/>
  <c r="AR97" i="7"/>
  <c r="AC56" i="7"/>
  <c r="AC98" i="7"/>
  <c r="AC97" i="7"/>
  <c r="G98" i="7"/>
  <c r="G56" i="7"/>
  <c r="G97" i="7"/>
  <c r="J72" i="8"/>
  <c r="AS56" i="7"/>
  <c r="AS98" i="7"/>
  <c r="AS97" i="7"/>
  <c r="AH56" i="7"/>
  <c r="AH98" i="7"/>
  <c r="AH97" i="7"/>
  <c r="J98" i="7"/>
  <c r="J56" i="7"/>
  <c r="J97" i="7"/>
  <c r="O56" i="7"/>
  <c r="O97" i="7"/>
  <c r="O98" i="7"/>
  <c r="AQ47" i="7"/>
  <c r="U47" i="7"/>
  <c r="J47" i="7"/>
  <c r="AJ56" i="7"/>
  <c r="AJ98" i="7"/>
  <c r="AJ97" i="7"/>
  <c r="W60" i="7"/>
  <c r="W56" i="7"/>
  <c r="W98" i="7"/>
  <c r="W59" i="7"/>
  <c r="W62" i="7" s="1"/>
  <c r="W55" i="7"/>
  <c r="W97" i="7"/>
  <c r="W58" i="7"/>
  <c r="L47" i="7"/>
  <c r="E56" i="7"/>
  <c r="E98" i="7"/>
  <c r="E97" i="7"/>
  <c r="L56" i="7"/>
  <c r="L98" i="7"/>
  <c r="L97" i="7"/>
  <c r="J170" i="8"/>
  <c r="AQ56" i="7"/>
  <c r="AQ97" i="7"/>
  <c r="AQ98" i="7"/>
  <c r="AP98" i="7"/>
  <c r="AP97" i="7"/>
  <c r="AP56" i="7"/>
  <c r="J166" i="8"/>
  <c r="N47" i="7"/>
  <c r="N56" i="7"/>
  <c r="N98" i="7"/>
  <c r="N97" i="7"/>
  <c r="AI47" i="7"/>
  <c r="AI98" i="7"/>
  <c r="AI56" i="7"/>
  <c r="AI97" i="7"/>
  <c r="M98" i="7"/>
  <c r="M56" i="7"/>
  <c r="AT98" i="7"/>
  <c r="AT56" i="7"/>
  <c r="M97" i="7"/>
  <c r="AT97" i="7"/>
  <c r="E13" i="17"/>
  <c r="U98" i="7"/>
  <c r="U56" i="7"/>
  <c r="U97" i="7"/>
  <c r="AL98" i="7"/>
  <c r="AK97" i="7"/>
  <c r="AL56" i="7"/>
  <c r="AK98" i="7"/>
  <c r="AL97" i="7"/>
  <c r="AK56" i="7"/>
  <c r="E32" i="17"/>
  <c r="AO98" i="7"/>
  <c r="AO56" i="7"/>
  <c r="AO97" i="7"/>
  <c r="C98" i="7"/>
  <c r="C97" i="7"/>
  <c r="C56" i="7"/>
  <c r="E17" i="17"/>
  <c r="P56" i="7"/>
  <c r="P97" i="7"/>
  <c r="P98" i="7"/>
  <c r="AM98" i="7"/>
  <c r="AM97" i="7"/>
  <c r="AM56" i="7"/>
  <c r="K13" i="3"/>
  <c r="K98" i="7"/>
  <c r="K97" i="7"/>
  <c r="K56" i="7"/>
  <c r="H98" i="7"/>
  <c r="H97" i="7"/>
  <c r="H56" i="7"/>
  <c r="T47" i="7"/>
  <c r="J11" i="8"/>
  <c r="N35" i="3"/>
  <c r="F35" i="8" s="1"/>
  <c r="D47" i="7"/>
  <c r="D98" i="7"/>
  <c r="D97" i="7"/>
  <c r="D56" i="7"/>
  <c r="T97" i="7"/>
  <c r="T98" i="7"/>
  <c r="T56" i="7"/>
  <c r="E5" i="17"/>
  <c r="Q47" i="7"/>
  <c r="S56" i="7"/>
  <c r="S98" i="7"/>
  <c r="S97" i="7"/>
  <c r="R47" i="7"/>
  <c r="F47" i="7"/>
  <c r="R97" i="7"/>
  <c r="R56" i="7"/>
  <c r="R98" i="7"/>
  <c r="D182" i="3"/>
  <c r="J37" i="41" s="1"/>
  <c r="C182" i="3" a="1"/>
  <c r="Q97" i="7"/>
  <c r="Q56" i="7"/>
  <c r="Q98" i="7"/>
  <c r="K17" i="3"/>
  <c r="V47" i="7"/>
  <c r="V98" i="7"/>
  <c r="V97" i="7"/>
  <c r="V56" i="7"/>
  <c r="F97" i="7"/>
  <c r="F56" i="7"/>
  <c r="F98" i="7"/>
  <c r="N75" i="3"/>
  <c r="F75" i="8" s="1"/>
  <c r="AB47" i="7"/>
  <c r="J75" i="8"/>
  <c r="AB98" i="7"/>
  <c r="AB97" i="7"/>
  <c r="AB56" i="7"/>
  <c r="C18" i="41"/>
  <c r="X97" i="7"/>
  <c r="X56" i="7"/>
  <c r="X98" i="7"/>
  <c r="AW47" i="7"/>
  <c r="AZ60" i="7"/>
  <c r="AZ56" i="7"/>
  <c r="AZ55" i="7"/>
  <c r="AZ97" i="7"/>
  <c r="AZ58" i="7"/>
  <c r="AZ98" i="7"/>
  <c r="AZ59" i="7"/>
  <c r="AZ62" i="7" s="1"/>
  <c r="AW56" i="7"/>
  <c r="AW97" i="7"/>
  <c r="AW98" i="7"/>
  <c r="J15" i="8"/>
  <c r="N27" i="3"/>
  <c r="J46" i="7" s="1"/>
  <c r="K26" i="3"/>
  <c r="H74" i="3"/>
  <c r="D24" i="8"/>
  <c r="J24" i="8"/>
  <c r="E18" i="17"/>
  <c r="K25" i="3"/>
  <c r="D28" i="8"/>
  <c r="O58" i="7" s="1"/>
  <c r="J28" i="8"/>
  <c r="I170" i="3"/>
  <c r="I169" i="3"/>
  <c r="J169" i="8"/>
  <c r="J168" i="8"/>
  <c r="J22" i="8"/>
  <c r="J33" i="8"/>
  <c r="J32" i="8"/>
  <c r="J162" i="8"/>
  <c r="AR55" i="7" s="1"/>
  <c r="J16" i="8"/>
  <c r="G161" i="3"/>
  <c r="AP47" i="7" s="1"/>
  <c r="G160" i="3"/>
  <c r="AH47" i="7" s="1"/>
  <c r="G158" i="3"/>
  <c r="AL47" i="7" s="1"/>
  <c r="G151" i="3"/>
  <c r="AO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F13" i="3"/>
  <c r="I13" i="3" s="1"/>
  <c r="F14" i="3"/>
  <c r="I14" i="3" s="1"/>
  <c r="F12" i="3"/>
  <c r="I12" i="3" s="1"/>
  <c r="F9" i="3"/>
  <c r="I9" i="3" s="1"/>
  <c r="F15" i="3"/>
  <c r="I15" i="3" s="1"/>
  <c r="J27" i="8"/>
  <c r="J55" i="7" s="1"/>
  <c r="J71" i="8"/>
  <c r="AB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G97" i="7"/>
  <c r="BK97" i="7"/>
  <c r="AV97" i="7"/>
  <c r="AA98" i="7"/>
  <c r="BL60" i="7"/>
  <c r="BJ58" i="7"/>
  <c r="BL97" i="7"/>
  <c r="BJ98" i="7"/>
  <c r="BE56" i="7"/>
  <c r="AA56" i="7"/>
  <c r="BD56" i="7"/>
  <c r="BD59" i="7"/>
  <c r="BD62" i="7" s="1"/>
  <c r="BE60" i="7"/>
  <c r="AD97" i="7"/>
  <c r="BF97" i="7"/>
  <c r="BI56" i="7"/>
  <c r="BC55" i="7"/>
  <c r="AG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U98" i="7"/>
  <c r="BD98" i="7"/>
  <c r="BF55" i="7"/>
  <c r="BD58" i="7"/>
  <c r="BE59" i="7"/>
  <c r="BE62" i="7" s="1"/>
  <c r="BC97" i="7"/>
  <c r="AG98" i="7"/>
  <c r="AV98" i="7"/>
  <c r="BG55" i="7"/>
  <c r="AD56" i="7"/>
  <c r="BF56" i="7"/>
  <c r="BI58" i="7"/>
  <c r="BC60" i="7"/>
  <c r="AA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D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U97" i="7"/>
  <c r="BK98" i="7"/>
  <c r="BG59" i="7"/>
  <c r="BG62" i="7" s="1"/>
  <c r="BJ60" i="7"/>
  <c r="BL58" i="7"/>
  <c r="J95" i="8"/>
  <c r="AY55" i="7" s="1"/>
  <c r="J98" i="8"/>
  <c r="J47" i="8"/>
  <c r="J19" i="8"/>
  <c r="N54" i="3"/>
  <c r="F54" i="8" s="1"/>
  <c r="J45" i="8"/>
  <c r="C14" i="41"/>
  <c r="J39" i="8"/>
  <c r="M55" i="7" s="1"/>
  <c r="J42" i="8"/>
  <c r="J41" i="8"/>
  <c r="J153" i="8"/>
  <c r="J157" i="8"/>
  <c r="J46" i="8"/>
  <c r="J29" i="8"/>
  <c r="J57" i="8"/>
  <c r="J161" i="8"/>
  <c r="J152" i="8"/>
  <c r="AS55" i="7" s="1"/>
  <c r="J151" i="8"/>
  <c r="E12" i="17"/>
  <c r="J56" i="8"/>
  <c r="J158" i="8"/>
  <c r="J159" i="8"/>
  <c r="AJ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R46" i="7" s="1"/>
  <c r="J117" i="8"/>
  <c r="K8" i="3"/>
  <c r="BE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X55" i="7" s="1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H47" i="7"/>
  <c r="BG47" i="7"/>
  <c r="AD47" i="7"/>
  <c r="AA47" i="7"/>
  <c r="D99" i="8"/>
  <c r="D97" i="8"/>
  <c r="D95" i="8"/>
  <c r="AY58" i="7" s="1"/>
  <c r="D101" i="8"/>
  <c r="H115" i="3"/>
  <c r="D159" i="8"/>
  <c r="AJ58" i="7" s="1"/>
  <c r="D156" i="8"/>
  <c r="K157" i="3"/>
  <c r="N150" i="3"/>
  <c r="H155" i="3"/>
  <c r="D96" i="8"/>
  <c r="H152" i="3"/>
  <c r="N149" i="3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M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S46" i="7" s="1"/>
  <c r="D175" i="8"/>
  <c r="H167" i="3"/>
  <c r="H176" i="3"/>
  <c r="N168" i="3"/>
  <c r="D150" i="8"/>
  <c r="D170" i="8"/>
  <c r="D152" i="8"/>
  <c r="AS58" i="7" s="1"/>
  <c r="K162" i="3"/>
  <c r="AR45" i="7" s="1"/>
  <c r="D178" i="8"/>
  <c r="N95" i="3"/>
  <c r="AY46" i="7" s="1"/>
  <c r="N42" i="3"/>
  <c r="K156" i="3"/>
  <c r="H156" i="3"/>
  <c r="I156" i="3"/>
  <c r="N156" i="3"/>
  <c r="D121" i="8"/>
  <c r="H13" i="3"/>
  <c r="N58" i="3"/>
  <c r="N121" i="3"/>
  <c r="K95" i="3"/>
  <c r="AY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M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J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C58" i="7" s="1"/>
  <c r="H85" i="3"/>
  <c r="N79" i="3"/>
  <c r="F79" i="8" s="1"/>
  <c r="N74" i="3"/>
  <c r="N100" i="3"/>
  <c r="D100" i="8"/>
  <c r="H100" i="3"/>
  <c r="K94" i="3"/>
  <c r="AX45" i="7" s="1"/>
  <c r="D94" i="8"/>
  <c r="AX58" i="7" s="1"/>
  <c r="N94" i="3"/>
  <c r="AX46" i="7" s="1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J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O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O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M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S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J46" i="7" s="1"/>
  <c r="H149" i="3"/>
  <c r="K159" i="3"/>
  <c r="AJ45" i="7" s="1"/>
  <c r="H177" i="3"/>
  <c r="K178" i="3"/>
  <c r="E178" i="8" s="1"/>
  <c r="K170" i="3"/>
  <c r="I152" i="3"/>
  <c r="I162" i="3"/>
  <c r="H159" i="3"/>
  <c r="D162" i="8"/>
  <c r="AR58" i="7" s="1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C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P47" i="7" l="1"/>
  <c r="I47" i="7"/>
  <c r="L45" i="7"/>
  <c r="E55" i="7"/>
  <c r="AK55" i="7"/>
  <c r="E72" i="8"/>
  <c r="AC59" i="7" s="1"/>
  <c r="AC62" i="7" s="1"/>
  <c r="AC45" i="7"/>
  <c r="G58" i="7"/>
  <c r="N45" i="7"/>
  <c r="G45" i="7"/>
  <c r="G46" i="7"/>
  <c r="AC55" i="7"/>
  <c r="G55" i="7"/>
  <c r="AT47" i="7"/>
  <c r="AH55" i="7"/>
  <c r="O55" i="7"/>
  <c r="L55" i="7"/>
  <c r="AL55" i="7"/>
  <c r="AT55" i="7"/>
  <c r="U55" i="7"/>
  <c r="AQ46" i="7"/>
  <c r="AQ45" i="7"/>
  <c r="AQ58" i="7"/>
  <c r="N58" i="7"/>
  <c r="N46" i="7"/>
  <c r="U58" i="7"/>
  <c r="L58" i="7"/>
  <c r="L46" i="7"/>
  <c r="N55" i="7"/>
  <c r="U45" i="7"/>
  <c r="E47" i="7"/>
  <c r="AQ55" i="7"/>
  <c r="F166" i="8"/>
  <c r="AI55" i="7"/>
  <c r="AP55" i="7"/>
  <c r="AI46" i="7"/>
  <c r="AI45" i="7"/>
  <c r="AI58" i="7"/>
  <c r="C55" i="7"/>
  <c r="AK47" i="7"/>
  <c r="F27" i="8"/>
  <c r="J60" i="7" s="1"/>
  <c r="U46" i="7"/>
  <c r="H55" i="7"/>
  <c r="AO55" i="7"/>
  <c r="Q55" i="7"/>
  <c r="K47" i="7"/>
  <c r="S47" i="7"/>
  <c r="R55" i="7"/>
  <c r="D46" i="7"/>
  <c r="K55" i="7"/>
  <c r="D55" i="7"/>
  <c r="T46" i="7"/>
  <c r="P55" i="7"/>
  <c r="T58" i="7"/>
  <c r="AM55" i="7"/>
  <c r="AM58" i="7"/>
  <c r="AM45" i="7"/>
  <c r="AM46" i="7"/>
  <c r="H47" i="7"/>
  <c r="E13" i="8"/>
  <c r="D58" i="7"/>
  <c r="D45" i="7"/>
  <c r="T45" i="7"/>
  <c r="R58" i="7"/>
  <c r="T55" i="7"/>
  <c r="Q45" i="7"/>
  <c r="R45" i="7"/>
  <c r="R46" i="7"/>
  <c r="S55" i="7"/>
  <c r="Q58" i="7"/>
  <c r="Q46" i="7"/>
  <c r="V46" i="7"/>
  <c r="V55" i="7"/>
  <c r="B182" i="3" a="1"/>
  <c r="B182" i="3" s="1"/>
  <c r="C182" i="3"/>
  <c r="X47" i="7"/>
  <c r="F45" i="7"/>
  <c r="V58" i="7"/>
  <c r="V45" i="7"/>
  <c r="AB58" i="7"/>
  <c r="F72" i="8"/>
  <c r="AC60" i="7" s="1"/>
  <c r="AB46" i="7"/>
  <c r="F46" i="7"/>
  <c r="F58" i="7"/>
  <c r="F55" i="7"/>
  <c r="E167" i="8"/>
  <c r="F167" i="8"/>
  <c r="E75" i="8"/>
  <c r="AB45" i="7"/>
  <c r="D10" i="8"/>
  <c r="B47" i="7"/>
  <c r="K151" i="3"/>
  <c r="AO45" i="7" s="1"/>
  <c r="AW46" i="7"/>
  <c r="X55" i="7"/>
  <c r="AW45" i="7"/>
  <c r="AW58" i="7"/>
  <c r="AW55" i="7"/>
  <c r="L110" i="3"/>
  <c r="E26" i="8"/>
  <c r="H11" i="3"/>
  <c r="J33" i="41"/>
  <c r="D184" i="3"/>
  <c r="I161" i="3"/>
  <c r="D161" i="8"/>
  <c r="AP58" i="7" s="1"/>
  <c r="N161" i="3"/>
  <c r="H161" i="3"/>
  <c r="K161" i="3"/>
  <c r="AT45" i="7" s="1"/>
  <c r="E25" i="8"/>
  <c r="F28" i="8"/>
  <c r="O60" i="7" s="1"/>
  <c r="E28" i="8"/>
  <c r="O59" i="7" s="1"/>
  <c r="O62" i="7" s="1"/>
  <c r="F91" i="3"/>
  <c r="I91" i="3" s="1"/>
  <c r="F169" i="8"/>
  <c r="E169" i="8"/>
  <c r="H158" i="3"/>
  <c r="K158" i="3"/>
  <c r="AL45" i="7" s="1"/>
  <c r="H164" i="3"/>
  <c r="I164" i="3"/>
  <c r="I158" i="3"/>
  <c r="N158" i="3"/>
  <c r="AL46" i="7" s="1"/>
  <c r="D158" i="8"/>
  <c r="AL58" i="7" s="1"/>
  <c r="K160" i="3"/>
  <c r="AH45" i="7" s="1"/>
  <c r="K10" i="3"/>
  <c r="N33" i="3"/>
  <c r="I151" i="3"/>
  <c r="N160" i="3"/>
  <c r="AH46" i="7" s="1"/>
  <c r="D151" i="8"/>
  <c r="AO58" i="7" s="1"/>
  <c r="I160" i="3"/>
  <c r="D160" i="8"/>
  <c r="AH58" i="7" s="1"/>
  <c r="H160" i="3"/>
  <c r="N10" i="3"/>
  <c r="D33" i="8"/>
  <c r="I33" i="3"/>
  <c r="K33" i="3"/>
  <c r="H33" i="3"/>
  <c r="H10" i="3"/>
  <c r="AG47" i="7"/>
  <c r="H151" i="3"/>
  <c r="N151" i="3"/>
  <c r="AO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J59" i="7" s="1"/>
  <c r="J62" i="7" s="1"/>
  <c r="D164" i="8"/>
  <c r="AA55" i="7"/>
  <c r="F13" i="8"/>
  <c r="F168" i="8"/>
  <c r="E168" i="8"/>
  <c r="N164" i="3"/>
  <c r="AD55" i="7"/>
  <c r="F26" i="8"/>
  <c r="K164" i="3"/>
  <c r="F25" i="8"/>
  <c r="E24" i="8"/>
  <c r="F24" i="8"/>
  <c r="AD58" i="7"/>
  <c r="I34" i="41"/>
  <c r="E74" i="8"/>
  <c r="F74" i="8"/>
  <c r="F165" i="8"/>
  <c r="E165" i="8"/>
  <c r="F31" i="8"/>
  <c r="E31" i="8"/>
  <c r="E73" i="8"/>
  <c r="F73" i="8"/>
  <c r="AG55" i="7"/>
  <c r="AA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R59" i="7" s="1"/>
  <c r="AR62" i="7" s="1"/>
  <c r="F162" i="8"/>
  <c r="AR60" i="7" s="1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AA45" i="7"/>
  <c r="AD45" i="7"/>
  <c r="AA46" i="7"/>
  <c r="AD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AY60" i="7" s="1"/>
  <c r="E117" i="8"/>
  <c r="BJ45" i="7"/>
  <c r="F116" i="8"/>
  <c r="E116" i="8"/>
  <c r="F117" i="8"/>
  <c r="BJ46" i="7"/>
  <c r="E155" i="8"/>
  <c r="F156" i="8"/>
  <c r="F150" i="8"/>
  <c r="E159" i="8"/>
  <c r="AJ59" i="7" s="1"/>
  <c r="AJ62" i="7" s="1"/>
  <c r="F157" i="8"/>
  <c r="F159" i="8"/>
  <c r="AJ60" i="7" s="1"/>
  <c r="F155" i="8"/>
  <c r="E150" i="8"/>
  <c r="E156" i="8"/>
  <c r="D153" i="8"/>
  <c r="E157" i="8"/>
  <c r="F22" i="8"/>
  <c r="E6" i="8"/>
  <c r="F115" i="8"/>
  <c r="E115" i="8"/>
  <c r="E94" i="8"/>
  <c r="AX59" i="7" s="1"/>
  <c r="AX62" i="7" s="1"/>
  <c r="F94" i="8"/>
  <c r="AX60" i="7" s="1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F43" i="8"/>
  <c r="E39" i="8"/>
  <c r="M59" i="7" s="1"/>
  <c r="M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M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S59" i="7" s="1"/>
  <c r="AS62" i="7" s="1"/>
  <c r="F152" i="8"/>
  <c r="AS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P46" i="7" l="1"/>
  <c r="I46" i="7"/>
  <c r="P58" i="7"/>
  <c r="I58" i="7"/>
  <c r="P45" i="7"/>
  <c r="I45" i="7"/>
  <c r="AP46" i="7"/>
  <c r="G59" i="7"/>
  <c r="G62" i="7" s="1"/>
  <c r="G60" i="7"/>
  <c r="AT46" i="7"/>
  <c r="AT58" i="7"/>
  <c r="D60" i="7"/>
  <c r="L60" i="7"/>
  <c r="AQ60" i="7"/>
  <c r="AQ59" i="7"/>
  <c r="AQ62" i="7" s="1"/>
  <c r="AP45" i="7"/>
  <c r="L59" i="7"/>
  <c r="L62" i="7" s="1"/>
  <c r="U60" i="7"/>
  <c r="U59" i="7"/>
  <c r="U62" i="7" s="1"/>
  <c r="E58" i="7"/>
  <c r="E45" i="7"/>
  <c r="E46" i="7"/>
  <c r="AB59" i="7"/>
  <c r="AB62" i="7" s="1"/>
  <c r="AB60" i="7"/>
  <c r="AI60" i="7"/>
  <c r="AI59" i="7"/>
  <c r="AI62" i="7" s="1"/>
  <c r="N60" i="7"/>
  <c r="N59" i="7"/>
  <c r="N62" i="7" s="1"/>
  <c r="AK45" i="7"/>
  <c r="AK46" i="7"/>
  <c r="AK58" i="7"/>
  <c r="M184" i="3"/>
  <c r="H4" i="38" s="1"/>
  <c r="AT35" i="17"/>
  <c r="AT39" i="17" s="1"/>
  <c r="AT40" i="17" s="1"/>
  <c r="K46" i="7"/>
  <c r="S46" i="7"/>
  <c r="K45" i="7"/>
  <c r="S45" i="7"/>
  <c r="K58" i="7"/>
  <c r="S58" i="7"/>
  <c r="AM60" i="7"/>
  <c r="AM59" i="7"/>
  <c r="AM62" i="7" s="1"/>
  <c r="H46" i="7"/>
  <c r="H58" i="7"/>
  <c r="H45" i="7"/>
  <c r="D59" i="7"/>
  <c r="D62" i="7" s="1"/>
  <c r="T59" i="7"/>
  <c r="T62" i="7" s="1"/>
  <c r="T60" i="7"/>
  <c r="Q59" i="7"/>
  <c r="Q62" i="7" s="1"/>
  <c r="R60" i="7"/>
  <c r="R59" i="7"/>
  <c r="R62" i="7" s="1"/>
  <c r="Q60" i="7"/>
  <c r="V60" i="7"/>
  <c r="X46" i="7"/>
  <c r="X45" i="7"/>
  <c r="X58" i="7"/>
  <c r="O68" i="3" a="1"/>
  <c r="O68" i="3" s="1"/>
  <c r="F60" i="7"/>
  <c r="V59" i="7"/>
  <c r="V62" i="7" s="1"/>
  <c r="F59" i="7"/>
  <c r="F62" i="7" s="1"/>
  <c r="B58" i="7"/>
  <c r="F190" i="3"/>
  <c r="E151" i="8"/>
  <c r="AO59" i="7" s="1"/>
  <c r="AO62" i="7" s="1"/>
  <c r="E10" i="8"/>
  <c r="B45" i="7"/>
  <c r="F10" i="8"/>
  <c r="B46" i="7"/>
  <c r="F151" i="8"/>
  <c r="AO60" i="7" s="1"/>
  <c r="H68" i="3"/>
  <c r="H184" i="3" s="1"/>
  <c r="AW59" i="7"/>
  <c r="AW62" i="7" s="1"/>
  <c r="AW60" i="7"/>
  <c r="Q2" i="17"/>
  <c r="O2" i="5"/>
  <c r="E161" i="8"/>
  <c r="AP59" i="7" s="1"/>
  <c r="AP62" i="7" s="1"/>
  <c r="G184" i="3"/>
  <c r="G185" i="3"/>
  <c r="E11" i="8"/>
  <c r="C59" i="7" s="1"/>
  <c r="C62" i="7" s="1"/>
  <c r="F158" i="8"/>
  <c r="AL60" i="7" s="1"/>
  <c r="AG46" i="7"/>
  <c r="F161" i="8"/>
  <c r="AT60" i="7" s="1"/>
  <c r="F184" i="3"/>
  <c r="E33" i="8"/>
  <c r="E158" i="8"/>
  <c r="AL59" i="7" s="1"/>
  <c r="AL62" i="7" s="1"/>
  <c r="F33" i="8"/>
  <c r="E164" i="8"/>
  <c r="E160" i="8"/>
  <c r="AH59" i="7" s="1"/>
  <c r="AH62" i="7" s="1"/>
  <c r="F160" i="8"/>
  <c r="AH60" i="7" s="1"/>
  <c r="H182" i="3"/>
  <c r="AG45" i="7"/>
  <c r="AG58" i="7"/>
  <c r="F183" i="3"/>
  <c r="H7" i="38" s="1"/>
  <c r="K4" i="38"/>
  <c r="F6" i="41"/>
  <c r="H5" i="38"/>
  <c r="E183" i="3"/>
  <c r="M4" i="38" s="1"/>
  <c r="F11" i="8"/>
  <c r="C60" i="7" s="1"/>
  <c r="F164" i="8"/>
  <c r="AD60" i="7"/>
  <c r="AD59" i="7"/>
  <c r="AD62" i="7" s="1"/>
  <c r="O110" i="3" a="1"/>
  <c r="O110" i="3" s="1"/>
  <c r="I35" i="41"/>
  <c r="I33" i="41"/>
  <c r="O182" i="3" a="1"/>
  <c r="O182" i="3" s="1"/>
  <c r="I37" i="41"/>
  <c r="AA60" i="7"/>
  <c r="AA59" i="7"/>
  <c r="AA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P59" i="7" l="1"/>
  <c r="P62" i="7" s="1"/>
  <c r="I59" i="7"/>
  <c r="I62" i="7" s="1"/>
  <c r="P60" i="7"/>
  <c r="I60" i="7"/>
  <c r="AT59" i="7"/>
  <c r="AT62" i="7" s="1"/>
  <c r="AP60" i="7"/>
  <c r="E59" i="7"/>
  <c r="E62" i="7" s="1"/>
  <c r="E60" i="7"/>
  <c r="AK59" i="7"/>
  <c r="AK62" i="7" s="1"/>
  <c r="AK60" i="7"/>
  <c r="K59" i="7"/>
  <c r="K62" i="7" s="1"/>
  <c r="S59" i="7"/>
  <c r="S62" i="7" s="1"/>
  <c r="K60" i="7"/>
  <c r="S60" i="7"/>
  <c r="H59" i="7"/>
  <c r="H62" i="7" s="1"/>
  <c r="H60" i="7"/>
  <c r="L5" i="41"/>
  <c r="G6" i="41"/>
  <c r="O184" i="3" a="1"/>
  <c r="X59" i="7"/>
  <c r="X62" i="7" s="1"/>
  <c r="X60" i="7"/>
  <c r="B59" i="7"/>
  <c r="B62" i="7" s="1"/>
  <c r="B60" i="7"/>
  <c r="I184" i="3"/>
  <c r="F5" i="41"/>
  <c r="C19" i="41"/>
  <c r="AG59" i="7"/>
  <c r="AG62" i="7" s="1"/>
  <c r="H6" i="41"/>
  <c r="AG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<sst xmlns="http://schemas.openxmlformats.org/spreadsheetml/2006/main" count="105905" uniqueCount="17659">
  <si>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</si>
  <si>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</si>
  <si>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</si>
  <si>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</si>
  <si>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</si>
  <si>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</si>
  <si>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</si>
  <si>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</si>
  <si>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</si>
  <si>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</si>
  <si>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</si>
  <si>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</si>
  <si>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</si>
  <si>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</si>
  <si>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</si>
  <si>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</si>
  <si>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</si>
  <si>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</si>
  <si>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</si>
  <si>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</si>
  <si>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</si>
  <si>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</si>
  <si>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</si>
  <si>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</si>
  <si>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</si>
  <si>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</si>
  <si>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</si>
  <si>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</si>
  <si>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</si>
  <si>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</si>
  <si>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</si>
  <si>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</si>
  <si>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</si>
  <si>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</si>
  <si>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</si>
  <si>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</si>
  <si>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</si>
  <si>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</si>
  <si>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</si>
  <si>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</si>
  <si>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</si>
  <si>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</si>
  <si>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</si>
  <si>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</si>
  <si>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</si>
  <si>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</si>
  <si>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</si>
  <si>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</si>
  <si>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</si>
  <si>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</si>
  <si>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</si>
  <si>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</si>
  <si>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</si>
  <si>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</si>
  <si>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</si>
  <si>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</si>
  <si>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</si>
  <si>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</si>
  <si>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</si>
  <si>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</si>
  <si>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</si>
  <si>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</si>
  <si>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</si>
  <si>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</si>
  <si>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</si>
  <si>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</si>
  <si>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</si>
  <si>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</si>
  <si>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</si>
  <si>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</si>
  <si>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</si>
  <si>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</si>
  <si>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</si>
  <si>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</si>
  <si>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</si>
  <si>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</si>
  <si>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</si>
  <si>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</si>
  <si>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</si>
  <si>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</si>
  <si>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</si>
  <si>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</si>
  <si>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</si>
  <si>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</si>
  <si>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</si>
  <si>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</si>
  <si>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</si>
  <si>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</si>
  <si>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</si>
  <si>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</si>
  <si>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</si>
  <si>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</si>
  <si>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</si>
  <si>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</si>
  <si>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</si>
  <si>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</si>
  <si>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</si>
  <si>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</si>
  <si>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</si>
  <si>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</si>
  <si>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</si>
  <si>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</si>
  <si>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</si>
  <si>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</si>
  <si>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</si>
  <si>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</si>
  <si>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</si>
  <si>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</si>
  <si>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</si>
  <si>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</si>
  <si>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</si>
  <si>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</si>
  <si>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</si>
  <si>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</si>
  <si>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</si>
  <si>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</si>
  <si>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</si>
  <si>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</si>
  <si>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</si>
  <si>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</si>
  <si>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</si>
  <si>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</si>
  <si>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</si>
  <si>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</si>
  <si>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</si>
  <si>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</si>
  <si>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</si>
  <si>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</si>
  <si>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</si>
  <si>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</si>
  <si>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</si>
  <si>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</si>
  <si>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</si>
  <si>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</si>
  <si>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</si>
  <si>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</si>
  <si>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</si>
  <si>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</si>
  <si>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</si>
  <si>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</si>
  <si>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</si>
  <si>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</si>
  <si>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</si>
  <si>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</si>
  <si>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</si>
  <si>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</si>
  <si>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</si>
  <si>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</si>
  <si>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</si>
  <si>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</si>
  <si>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</si>
  <si>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</si>
  <si>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</si>
  <si>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</si>
  <si>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</si>
  <si>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</si>
  <si>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</si>
  <si>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</si>
  <si>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</si>
  <si>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</si>
  <si>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</si>
  <si>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</si>
  <si>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</si>
  <si>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</si>
  <si>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</si>
  <si>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</si>
  <si>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</si>
  <si>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</si>
  <si>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</si>
  <si>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</si>
  <si>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</si>
  <si>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</si>
  <si>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</si>
  <si>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</si>
  <si>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</si>
  <si>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</si>
  <si>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</si>
  <si>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</si>
  <si>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</si>
  <si>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</si>
  <si>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</si>
  <si>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</si>
  <si>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</si>
  <si>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</si>
  <si>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</si>
  <si>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</si>
  <si>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</si>
  <si>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</si>
  <si>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</si>
  <si>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</si>
  <si>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</si>
  <si>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</si>
  <si>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</si>
  <si>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</si>
  <si>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</si>
  <si>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</si>
  <si>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</si>
  <si>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</si>
  <si>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</si>
  <si>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</si>
  <si>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</si>
  <si>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</si>
  <si>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</si>
  <si>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</si>
  <si>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</si>
  <si>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</si>
  <si>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</si>
  <si>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</si>
  <si>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</si>
  <si>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</si>
  <si>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</si>
  <si>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</si>
  <si>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</si>
  <si>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</si>
  <si>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</si>
  <si>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</si>
  <si>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</si>
  <si>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</si>
  <si>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</si>
  <si>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</si>
  <si>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</si>
  <si>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</si>
  <si>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</si>
  <si>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</si>
  <si>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</si>
  <si>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</si>
  <si>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</si>
  <si>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</si>
  <si>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</si>
  <si>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</si>
  <si>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</si>
  <si>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</si>
  <si>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</si>
  <si>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</si>
  <si>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</si>
  <si>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</si>
  <si>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</si>
  <si>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</si>
  <si>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</si>
  <si>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</si>
  <si>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</si>
  <si>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</si>
  <si>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</si>
  <si>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</si>
  <si>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</si>
  <si>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</si>
  <si>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</si>
  <si>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</si>
  <si>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</si>
  <si>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</si>
  <si>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</si>
  <si>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</si>
  <si>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</si>
  <si>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</si>
  <si>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</si>
  <si>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</si>
  <si>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</si>
  <si>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</si>
  <si>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</si>
  <si>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</si>
  <si>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</si>
  <si>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</si>
  <si>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</si>
  <si>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</si>
  <si>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</si>
  <si>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</si>
  <si>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</si>
  <si>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</si>
  <si>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</si>
  <si>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</si>
  <si>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</si>
  <si>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</si>
  <si>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</si>
  <si>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</si>
  <si>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</si>
  <si>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</si>
  <si>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</si>
  <si>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</si>
  <si>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</si>
  <si>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</si>
  <si>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</si>
  <si>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</si>
  <si>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</si>
  <si>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</si>
  <si>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</si>
  <si>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</si>
  <si>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</si>
  <si>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</si>
  <si>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</si>
  <si>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</si>
  <si>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</si>
  <si>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</si>
  <si>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</si>
  <si>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</si>
  <si>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</si>
  <si>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</si>
  <si>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</si>
  <si>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</si>
  <si>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</si>
  <si>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</si>
  <si>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</si>
  <si>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</si>
  <si>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</si>
  <si>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</si>
  <si>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</si>
  <si>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</si>
  <si>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</si>
  <si>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</si>
  <si>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</si>
  <si>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</si>
  <si>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</si>
  <si>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</si>
  <si>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</si>
  <si>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</si>
  <si>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</si>
  <si>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</si>
  <si>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</si>
  <si>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</si>
  <si>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</si>
  <si>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</si>
  <si>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</si>
  <si>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</si>
  <si>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</si>
  <si>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</si>
  <si>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</si>
  <si>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</si>
  <si>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</si>
  <si>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</si>
  <si>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</si>
  <si>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</si>
  <si>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</si>
  <si>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</si>
  <si>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</si>
  <si>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</si>
  <si>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</si>
  <si>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</si>
  <si>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</si>
  <si>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</si>
  <si>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</si>
  <si>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</si>
  <si>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</si>
  <si>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</si>
  <si>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</si>
  <si>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</si>
  <si>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</si>
  <si>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</si>
  <si>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</si>
  <si>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</si>
  <si>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</si>
  <si>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</si>
  <si>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</si>
  <si>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</si>
  <si>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</si>
  <si>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</si>
  <si>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</si>
  <si>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</si>
  <si>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</si>
  <si>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</si>
  <si>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</si>
  <si>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</si>
  <si>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</si>
  <si>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</si>
  <si>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</si>
  <si>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</si>
  <si>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</si>
  <si>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</si>
  <si>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</si>
  <si>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</si>
  <si>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</si>
  <si>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</si>
  <si>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</si>
  <si>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</si>
  <si>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</si>
  <si>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</si>
  <si>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</si>
  <si>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</si>
  <si>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</si>
  <si>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</si>
  <si>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</si>
  <si>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</si>
  <si>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</si>
  <si>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</si>
  <si>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</si>
  <si>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</si>
  <si>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</si>
  <si>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</si>
  <si>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</si>
  <si>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</si>
  <si>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</si>
  <si>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</si>
  <si>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</si>
  <si>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</si>
  <si>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</si>
  <si>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</si>
  <si>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</si>
  <si>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</si>
  <si>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</si>
  <si>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</si>
  <si>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</si>
  <si>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</si>
  <si>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</si>
  <si>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</si>
  <si>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</si>
  <si>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</si>
  <si>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</si>
  <si>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</si>
  <si>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</si>
  <si>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</si>
  <si>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</si>
  <si>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</si>
  <si>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</si>
  <si>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</si>
  <si>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</si>
  <si>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</si>
  <si>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</si>
  <si>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</si>
  <si>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</si>
  <si>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</si>
  <si>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</si>
  <si>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</si>
  <si>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</si>
  <si>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</si>
  <si>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</si>
  <si>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</si>
  <si>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</si>
  <si>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</si>
  <si>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</si>
  <si>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</si>
  <si>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</si>
  <si>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</si>
  <si>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</si>
  <si>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</si>
  <si>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</si>
  <si>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</si>
  <si>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</si>
  <si>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</si>
  <si>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</si>
  <si>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</si>
  <si>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</si>
  <si>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</si>
  <si>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</si>
  <si>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</si>
  <si>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</si>
  <si>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</si>
  <si>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</si>
  <si>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</si>
  <si>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</si>
  <si>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</si>
  <si>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</si>
  <si>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</si>
  <si>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</si>
  <si>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</si>
  <si>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</si>
  <si>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</si>
  <si>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</si>
  <si>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</si>
  <si>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</si>
  <si>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</si>
  <si>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</si>
  <si>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</si>
  <si>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</si>
  <si>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</si>
  <si>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</si>
  <si>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</si>
  <si>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</si>
  <si>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</si>
  <si>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</si>
  <si>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</si>
  <si>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</si>
  <si>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</si>
  <si>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</si>
  <si>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</si>
  <si>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</si>
  <si>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</si>
  <si>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</si>
  <si>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</si>
  <si>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</si>
  <si>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</si>
  <si>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</si>
  <si>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</si>
  <si>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</si>
  <si>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</si>
  <si>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</si>
  <si>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</si>
  <si>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</si>
  <si>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</si>
  <si>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</si>
  <si>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</si>
  <si>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</si>
  <si>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</si>
  <si>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</si>
  <si>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</si>
  <si>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</si>
  <si>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</si>
  <si>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</si>
  <si>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</si>
  <si>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</si>
  <si>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</si>
  <si>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</si>
  <si>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</si>
  <si>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</si>
  <si>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</si>
  <si>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</si>
  <si>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</si>
  <si>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</si>
  <si>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</si>
  <si>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</si>
  <si>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</si>
  <si>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</si>
  <si>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</si>
  <si>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</si>
  <si>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</si>
  <si>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</si>
  <si>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</si>
  <si>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</si>
  <si>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</si>
  <si>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</si>
  <si>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</si>
  <si>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</si>
  <si>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</si>
  <si>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</si>
  <si>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</si>
  <si>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</si>
  <si>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</si>
  <si>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</si>
  <si>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</si>
  <si>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</si>
  <si>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</si>
  <si>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</si>
  <si>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</si>
  <si>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</si>
  <si>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</si>
  <si>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</si>
  <si>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</si>
  <si>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</si>
  <si>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</si>
  <si>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</si>
  <si>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</si>
  <si>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</si>
  <si>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</si>
  <si>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</si>
  <si>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</si>
  <si>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</si>
  <si>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</si>
  <si>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</si>
  <si>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</si>
  <si>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</si>
  <si>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</si>
  <si>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</si>
  <si>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</si>
  <si>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</si>
  <si>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</si>
  <si>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</si>
  <si>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</si>
  <si>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</si>
  <si>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</si>
  <si>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</si>
  <si>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</si>
  <si>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</si>
  <si>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</si>
  <si>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</si>
  <si>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</si>
  <si>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</si>
  <si>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</si>
  <si>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</si>
  <si>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</si>
  <si>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</si>
  <si>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</si>
  <si>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</si>
  <si>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</si>
  <si>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</si>
  <si>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</si>
  <si>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</si>
  <si>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</si>
  <si>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</si>
  <si>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</si>
  <si>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</si>
  <si>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</si>
  <si>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</si>
  <si>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</si>
  <si>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</si>
  <si>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</si>
  <si>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</si>
  <si>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</si>
  <si>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</si>
  <si>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</si>
  <si>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</si>
  <si>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</si>
  <si>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</si>
  <si>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</si>
  <si>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</si>
  <si>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</si>
  <si>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</si>
  <si>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</si>
  <si>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</si>
  <si>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</si>
  <si>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</si>
  <si>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</si>
  <si>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</si>
  <si>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</si>
  <si>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</si>
  <si>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</si>
  <si>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</si>
  <si>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</si>
  <si>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</si>
  <si>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</si>
  <si>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</si>
  <si>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</si>
  <si>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</si>
  <si>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</si>
  <si>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</si>
  <si>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</si>
  <si>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</si>
  <si>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</si>
  <si>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</si>
  <si>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</si>
  <si>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</si>
  <si>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</si>
  <si>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</si>
  <si>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</si>
  <si>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</si>
  <si>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</si>
  <si>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</si>
  <si>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</si>
  <si>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</si>
  <si>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</si>
  <si>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</si>
  <si>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</si>
  <si>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</si>
  <si>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</si>
  <si>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</si>
  <si>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</si>
  <si>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</si>
  <si>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</si>
  <si>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</si>
  <si>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</si>
  <si>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</si>
  <si>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</si>
  <si>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</si>
  <si>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</si>
  <si>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</si>
  <si>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</si>
  <si>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</si>
  <si>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</si>
  <si>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</si>
  <si>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</si>
  <si>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</si>
  <si>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</si>
  <si>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</si>
  <si>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</si>
  <si>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</si>
  <si>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</si>
  <si>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</si>
  <si>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</si>
  <si>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</si>
  <si>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</si>
  <si>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</si>
  <si>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</si>
  <si>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</si>
  <si>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</si>
  <si>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</si>
  <si>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</si>
  <si>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</si>
  <si>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</si>
  <si>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</si>
  <si>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</si>
  <si>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</si>
  <si>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</si>
  <si>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</si>
  <si>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</si>
  <si>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</si>
  <si>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</si>
  <si>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</si>
  <si>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</si>
  <si>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</si>
  <si>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</si>
  <si>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</si>
  <si>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</si>
  <si>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</si>
  <si>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</si>
  <si>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</si>
  <si>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</si>
  <si>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</si>
  <si>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</si>
  <si>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</si>
  <si>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</si>
  <si>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</si>
  <si>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</si>
  <si>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</si>
  <si>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</si>
  <si>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</si>
  <si>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</si>
  <si>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</si>
  <si>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</si>
  <si>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</si>
  <si>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</si>
  <si>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</si>
  <si>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</si>
  <si>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</si>
  <si>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</si>
  <si>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</si>
  <si>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</si>
  <si>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</si>
  <si>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</si>
  <si>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</si>
  <si>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</si>
  <si>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</si>
  <si>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</si>
  <si>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</si>
  <si>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</si>
  <si>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</si>
  <si>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</si>
  <si>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</si>
  <si>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</si>
  <si>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</si>
  <si>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</si>
  <si>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</si>
  <si>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</si>
  <si>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</si>
  <si>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</si>
  <si>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</si>
  <si>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</si>
  <si>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</si>
  <si>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</si>
  <si>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</si>
  <si>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</si>
  <si>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</si>
  <si>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</si>
  <si>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</si>
  <si>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</si>
  <si>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</si>
  <si>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</si>
  <si>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</si>
  <si>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</si>
  <si>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</si>
  <si>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</si>
  <si>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</si>
  <si>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</si>
  <si>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</si>
  <si>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</si>
  <si>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</si>
  <si>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</si>
  <si>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</si>
  <si>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</si>
  <si>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</si>
  <si>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</si>
  <si>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</si>
  <si>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</si>
  <si>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</si>
  <si>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</si>
  <si>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</si>
  <si>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</si>
  <si>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</si>
  <si>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</si>
  <si>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</si>
  <si>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</si>
  <si>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</si>
  <si>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</si>
  <si>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</si>
  <si>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</si>
  <si>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</si>
  <si>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</si>
  <si>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</si>
  <si>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</si>
  <si>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</si>
  <si>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</si>
  <si>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</si>
  <si>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</si>
  <si>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</si>
  <si>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</si>
  <si>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</si>
  <si>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</si>
  <si>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</si>
  <si>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</si>
  <si>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</si>
  <si>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</si>
  <si>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</si>
  <si>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</si>
  <si>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</si>
  <si>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</si>
  <si>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</si>
  <si>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</si>
  <si>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</si>
  <si>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</si>
  <si>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</si>
  <si>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</si>
  <si>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</si>
  <si>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</si>
  <si>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</si>
  <si>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</si>
  <si>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</si>
  <si>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</si>
  <si>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</si>
  <si>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</si>
  <si>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</si>
  <si>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</si>
  <si>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</si>
  <si>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</si>
  <si>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</si>
  <si>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</si>
  <si>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</si>
  <si>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</si>
  <si>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</si>
  <si>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</si>
  <si>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</si>
  <si>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</si>
  <si>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</si>
  <si>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</si>
  <si>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</si>
  <si>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</si>
  <si>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</si>
  <si>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</si>
  <si>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</si>
  <si>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</si>
  <si>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</si>
  <si>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</si>
  <si>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</si>
  <si>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</si>
  <si>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</si>
  <si>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</si>
  <si>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</si>
  <si>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</si>
  <si>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</si>
  <si>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</si>
  <si>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</si>
  <si>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</si>
  <si>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</si>
  <si>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</si>
  <si>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</si>
  <si>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</si>
  <si>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</si>
  <si>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</si>
  <si>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</si>
  <si>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</si>
  <si>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</si>
  <si>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</si>
  <si>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</si>
  <si>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</si>
  <si>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</si>
  <si>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</si>
  <si>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</si>
  <si>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</si>
  <si>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</si>
  <si>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</si>
  <si>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</si>
  <si>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</si>
  <si>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</si>
  <si>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</si>
  <si>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</si>
  <si>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</si>
  <si>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</si>
  <si>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</si>
  <si>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</si>
  <si>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</si>
  <si>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</si>
  <si>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</si>
  <si>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</si>
  <si>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</si>
  <si>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</si>
  <si>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</si>
  <si>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</si>
  <si>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</si>
  <si>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</si>
  <si>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</si>
  <si>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</si>
  <si>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</si>
  <si>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</si>
  <si>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</si>
  <si>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</si>
  <si>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</si>
  <si>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</si>
  <si>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</si>
  <si>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</si>
  <si>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</si>
  <si>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</si>
  <si>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</si>
  <si>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</si>
  <si>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</si>
  <si>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</si>
  <si>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</si>
  <si>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</si>
  <si>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</si>
  <si>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</si>
  <si>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</si>
  <si>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</si>
  <si>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</si>
  <si>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</si>
  <si>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</si>
  <si>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</si>
  <si>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</si>
  <si>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</si>
  <si>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</si>
  <si>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</si>
  <si>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</si>
  <si>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</si>
  <si>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</si>
  <si>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</si>
  <si>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</si>
  <si>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</si>
  <si>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</si>
  <si>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</si>
  <si>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</si>
  <si>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</si>
  <si>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</si>
  <si>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</si>
  <si>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</si>
  <si>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</si>
  <si>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</si>
  <si>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</si>
  <si>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</si>
  <si>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</si>
  <si>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</si>
  <si>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</si>
  <si>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</si>
  <si>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</si>
  <si>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</si>
  <si>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</si>
  <si>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</si>
  <si>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</si>
  <si>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</si>
  <si>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</si>
  <si>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</si>
  <si>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</si>
  <si>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</si>
  <si>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</si>
  <si>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</si>
  <si>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</si>
  <si>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</si>
  <si>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</si>
  <si>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</si>
  <si>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</si>
  <si>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</si>
  <si>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</si>
  <si>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</si>
  <si>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</si>
  <si>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</si>
  <si>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</si>
  <si>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</si>
  <si>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</si>
  <si>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</si>
  <si>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</si>
  <si>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</si>
  <si>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</si>
  <si>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</si>
  <si>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</si>
  <si>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</si>
  <si>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</si>
  <si>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</si>
  <si>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</si>
  <si>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</si>
  <si>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</si>
  <si>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</si>
  <si>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</si>
  <si>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</si>
  <si>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</si>
  <si>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</si>
  <si>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</si>
  <si>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</si>
  <si>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</si>
  <si>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</si>
  <si>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</si>
  <si>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</si>
  <si>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</si>
  <si>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</si>
  <si>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</si>
  <si>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</si>
  <si>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</si>
  <si>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</si>
  <si>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</si>
  <si>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</si>
  <si>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</si>
  <si>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</si>
  <si>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</si>
  <si>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</si>
  <si>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</si>
  <si>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</si>
  <si>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</si>
  <si>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</si>
  <si>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</si>
  <si>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</si>
  <si>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</si>
  <si>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</si>
  <si>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</si>
  <si>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</si>
  <si>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</si>
  <si>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</si>
  <si>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</si>
  <si>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</si>
  <si>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</si>
  <si>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</si>
  <si>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</si>
  <si>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</si>
  <si>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</si>
  <si>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</si>
  <si>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</si>
  <si>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</si>
  <si>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</si>
  <si>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</si>
  <si>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</si>
  <si>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</si>
  <si>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</si>
  <si>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</si>
  <si>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</si>
  <si>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</si>
  <si>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</si>
  <si>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</si>
  <si>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</si>
  <si>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</si>
  <si>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</si>
  <si>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</si>
  <si>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</si>
  <si>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</si>
  <si>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</si>
  <si>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</si>
  <si>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</si>
  <si>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</si>
  <si>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</si>
  <si>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</si>
  <si>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</si>
  <si>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</si>
  <si>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</si>
  <si>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</si>
  <si>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</si>
  <si>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</si>
  <si>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</si>
  <si>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</si>
  <si>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</si>
  <si>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</si>
  <si>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</si>
  <si>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</si>
  <si>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</si>
  <si>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</si>
  <si>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</si>
  <si>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</si>
  <si>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</si>
  <si>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</si>
  <si>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</si>
  <si>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</si>
  <si>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</si>
  <si>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</si>
  <si>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</si>
  <si>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</si>
  <si>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</si>
  <si>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</si>
  <si>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</si>
  <si>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</si>
  <si>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</si>
  <si>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</si>
  <si>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</si>
  <si>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</si>
  <si>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</si>
  <si>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</si>
  <si>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</si>
  <si>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</si>
  <si>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</si>
  <si>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</si>
  <si>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</si>
  <si>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</si>
  <si>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</si>
  <si>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</si>
  <si>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</si>
  <si>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</si>
  <si>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</si>
  <si>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</si>
  <si>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</si>
  <si>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</si>
  <si>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</si>
  <si>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</si>
  <si>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</si>
  <si>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</si>
  <si>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</si>
  <si>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</si>
  <si>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</si>
  <si>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</si>
  <si>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</si>
  <si>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</si>
  <si>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</si>
  <si>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</si>
  <si>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</si>
  <si>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</si>
  <si>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</si>
  <si>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</si>
  <si>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</si>
  <si>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</si>
  <si>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</si>
  <si>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</si>
  <si>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</si>
  <si>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</si>
  <si>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</si>
  <si>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</si>
  <si>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</si>
  <si>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</si>
  <si>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</si>
  <si>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</si>
  <si>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</si>
  <si>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</si>
  <si>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</si>
  <si>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</si>
  <si>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</si>
  <si>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</si>
  <si>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</si>
  <si>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</si>
  <si>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</si>
  <si>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</si>
  <si>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</si>
  <si>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</si>
  <si>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</si>
  <si>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</si>
  <si>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</si>
  <si>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</si>
  <si>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</si>
  <si>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</si>
  <si>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</si>
  <si>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</si>
  <si>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</si>
  <si>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</si>
  <si>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</si>
  <si>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</si>
  <si>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</si>
  <si>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</si>
  <si>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</si>
  <si>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</si>
  <si>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</si>
  <si>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</si>
  <si>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</si>
  <si>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</si>
  <si>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</si>
  <si>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</si>
  <si>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</si>
  <si>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</si>
  <si>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</si>
  <si>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</si>
  <si>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</si>
  <si>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</si>
  <si>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</si>
  <si>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</si>
  <si>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</si>
  <si>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</si>
  <si>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</si>
  <si>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</si>
  <si>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</si>
  <si>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</si>
  <si>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</si>
  <si>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</si>
  <si>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</si>
  <si>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</si>
  <si>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</si>
  <si>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</si>
  <si>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</si>
  <si>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</si>
  <si>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</si>
  <si>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</si>
  <si>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</si>
  <si>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</si>
  <si>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</si>
  <si>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</si>
  <si>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</si>
  <si>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</si>
  <si>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</si>
  <si>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</si>
  <si>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</si>
  <si>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</si>
  <si>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</si>
  <si>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</si>
  <si>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</si>
  <si>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</si>
  <si>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</si>
  <si>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</si>
  <si>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</si>
  <si>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</si>
  <si>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</si>
  <si>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</si>
  <si>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</si>
  <si>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</si>
  <si>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</si>
  <si>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</si>
  <si>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</si>
  <si>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</si>
  <si>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</si>
  <si>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</si>
  <si>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</si>
  <si>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</si>
  <si>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</si>
  <si>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</si>
  <si>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</si>
  <si>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</si>
  <si>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</si>
  <si>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</si>
  <si>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</si>
  <si>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</si>
  <si>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</si>
  <si>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</si>
  <si>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</si>
  <si>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</si>
  <si>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</si>
  <si>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</si>
  <si>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</si>
  <si>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</si>
  <si>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</si>
  <si>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</si>
  <si>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</si>
  <si>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</si>
  <si>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</si>
  <si>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</si>
  <si>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</si>
  <si>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</si>
  <si>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</si>
  <si>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</si>
  <si>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</si>
  <si>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</si>
  <si>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</si>
  <si>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</si>
  <si>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</si>
  <si>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</si>
  <si>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</si>
  <si>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</si>
  <si>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</si>
  <si>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</si>
  <si>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</si>
  <si>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</si>
  <si>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</si>
  <si>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</si>
  <si>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</si>
  <si>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</si>
  <si>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</si>
  <si>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</si>
  <si>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</si>
  <si>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</si>
  <si>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</si>
  <si>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</si>
  <si>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</si>
  <si>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</si>
  <si>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</si>
  <si>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</si>
  <si>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</si>
  <si>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</si>
  <si>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</si>
  <si>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</si>
  <si>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</si>
  <si>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</si>
  <si>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</si>
  <si>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</si>
  <si>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</si>
  <si>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</si>
  <si>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</si>
  <si>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</si>
  <si>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</si>
  <si>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</si>
  <si>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</si>
  <si>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</si>
  <si>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</si>
  <si>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</si>
  <si>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</si>
  <si>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</si>
  <si>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</si>
  <si>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</si>
  <si>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</si>
  <si>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</si>
  <si>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</si>
  <si>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</si>
  <si>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</si>
  <si>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</si>
  <si>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</si>
  <si>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</si>
  <si>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</si>
  <si>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</si>
  <si>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</si>
  <si>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</si>
  <si>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</si>
  <si>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</si>
  <si>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</si>
  <si>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</si>
  <si>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</si>
  <si>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</si>
  <si>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</si>
  <si>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</si>
  <si>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</si>
  <si>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</si>
  <si>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</si>
  <si>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</si>
  <si>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</si>
  <si>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</si>
  <si>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</si>
  <si>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</si>
  <si>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</si>
  <si>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</si>
  <si>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</si>
  <si>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</si>
  <si>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</si>
  <si>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</si>
  <si>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</si>
  <si>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</si>
  <si>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</si>
  <si>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</si>
  <si>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</si>
  <si>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</si>
  <si>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</si>
  <si>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</si>
  <si>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</si>
  <si>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</si>
  <si>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</si>
  <si>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</si>
  <si>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</si>
  <si>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</si>
  <si>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</si>
  <si>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</si>
  <si>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</si>
  <si>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</si>
  <si>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</si>
  <si>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</si>
  <si>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</si>
  <si>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</si>
  <si>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</si>
  <si>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</si>
  <si>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</si>
  <si>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</si>
  <si>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</si>
  <si>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</si>
  <si>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</si>
  <si>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</si>
  <si>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</si>
  <si>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</si>
  <si>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</si>
  <si>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</si>
  <si>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</si>
  <si>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</si>
  <si>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</si>
  <si>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</si>
  <si>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</si>
  <si>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</si>
  <si>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</si>
  <si>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</si>
  <si>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</si>
  <si>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</si>
  <si>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</si>
  <si>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</si>
  <si>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</si>
  <si>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</si>
  <si>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</si>
  <si>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</si>
  <si>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</si>
  <si>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</si>
  <si>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</si>
  <si>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</si>
  <si>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</si>
  <si>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</si>
  <si>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</si>
  <si>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</si>
  <si>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</si>
  <si>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</si>
  <si>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</si>
  <si>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</si>
  <si>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</si>
  <si>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</si>
  <si>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</si>
  <si>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</si>
  <si>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</si>
  <si>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</si>
  <si>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</si>
  <si>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</si>
  <si>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</si>
  <si>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</si>
  <si>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</si>
  <si>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</si>
  <si>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</si>
  <si>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</si>
  <si>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</si>
  <si>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</si>
  <si>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</si>
  <si>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</si>
  <si>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</si>
  <si>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</si>
  <si>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</si>
  <si>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</si>
  <si>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</si>
  <si>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</si>
  <si>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</si>
  <si>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</si>
  <si>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</si>
  <si>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</si>
  <si>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</si>
  <si>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</si>
  <si>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</si>
  <si>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</si>
  <si>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</si>
  <si>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</si>
  <si>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</si>
  <si>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</si>
  <si>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</si>
  <si>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</si>
  <si>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</si>
  <si>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</si>
  <si>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</si>
  <si>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</si>
  <si>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</si>
  <si>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</si>
  <si>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</si>
  <si>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</si>
  <si>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</si>
  <si>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</si>
  <si>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</si>
  <si>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</si>
  <si>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</si>
  <si>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</si>
  <si>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</si>
  <si>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</si>
  <si>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</si>
  <si>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</si>
  <si>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</si>
  <si>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</si>
  <si>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</si>
  <si>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</si>
  <si>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</si>
  <si>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</si>
  <si>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</si>
  <si>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</si>
  <si>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</si>
  <si>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</si>
  <si>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</si>
  <si>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</si>
  <si>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</si>
  <si>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</si>
  <si>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</si>
  <si>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</si>
  <si>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</si>
  <si>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</si>
  <si>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</si>
  <si>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</si>
  <si>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</si>
  <si>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</si>
  <si>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</si>
  <si>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</si>
  <si>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</si>
  <si>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</si>
  <si>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</si>
  <si>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</si>
  <si>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</si>
  <si>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</si>
  <si>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</si>
  <si>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</si>
  <si>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</si>
  <si>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</si>
  <si>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</si>
  <si>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</si>
  <si>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</si>
  <si>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</si>
  <si>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</si>
  <si>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</si>
  <si>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</si>
  <si>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</si>
  <si>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</si>
  <si>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</si>
  <si>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</si>
  <si>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</si>
  <si>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</si>
  <si>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</si>
  <si>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</si>
  <si>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</si>
  <si>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</si>
  <si>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</si>
  <si>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</si>
  <si>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</si>
  <si>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</si>
  <si>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</si>
  <si>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</si>
  <si>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</si>
  <si>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</si>
  <si>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</si>
  <si>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</si>
  <si>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</si>
  <si>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</si>
  <si>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</si>
  <si>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</si>
  <si>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</si>
  <si>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</si>
  <si>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</si>
  <si>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</si>
  <si>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</si>
  <si>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</si>
  <si>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</si>
  <si>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</si>
  <si>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</si>
  <si>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</si>
  <si>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</si>
  <si>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</si>
  <si>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</si>
  <si>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</si>
  <si>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</si>
  <si>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</si>
  <si>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</si>
  <si>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</si>
  <si>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</si>
  <si>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</si>
  <si>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</si>
  <si>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</si>
  <si>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</si>
  <si>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</si>
  <si>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</si>
  <si>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</si>
  <si>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</si>
  <si>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</si>
  <si>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</si>
  <si>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</si>
  <si>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</si>
  <si>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</si>
  <si>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</si>
  <si>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</si>
  <si>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</si>
  <si>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</si>
  <si>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</si>
  <si>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</si>
  <si>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</si>
  <si>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</si>
  <si>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</si>
  <si>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</si>
  <si>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</si>
  <si>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</si>
  <si>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</si>
  <si>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</si>
  <si>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</si>
  <si>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</si>
  <si>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</si>
  <si>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</si>
  <si>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</si>
  <si>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</si>
  <si>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</si>
  <si>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</si>
  <si>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</si>
  <si>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</si>
  <si>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</si>
  <si>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</si>
  <si>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</si>
  <si>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</si>
  <si>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</si>
  <si>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</si>
  <si>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</si>
  <si>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</si>
  <si>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</si>
  <si>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</si>
  <si>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</si>
  <si>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</si>
  <si>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</si>
  <si>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</si>
  <si>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</si>
  <si>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</si>
  <si>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</si>
  <si>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</si>
  <si>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</si>
  <si>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</si>
  <si>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</si>
  <si>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</si>
  <si>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</si>
  <si>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</si>
  <si>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</si>
  <si>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</si>
  <si>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</si>
  <si>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</si>
  <si>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</si>
  <si>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</si>
  <si>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</si>
  <si>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</si>
  <si>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</si>
  <si>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</si>
  <si>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</si>
  <si>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</si>
  <si>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</si>
  <si>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</si>
  <si>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</si>
  <si>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</si>
  <si>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</si>
  <si>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</si>
  <si>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</si>
  <si>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</si>
  <si>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</si>
  <si>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</si>
  <si>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</si>
  <si>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</si>
  <si>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</si>
  <si>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</si>
  <si>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</si>
  <si>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</si>
  <si>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</si>
  <si>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</si>
  <si>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</si>
  <si>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</si>
  <si>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</si>
  <si>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</si>
  <si>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</si>
  <si>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</si>
  <si>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</si>
  <si>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</si>
  <si>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</si>
  <si>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</si>
  <si>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</si>
  <si>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</si>
  <si>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</si>
  <si>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</si>
  <si>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</si>
  <si>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</si>
  <si>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</si>
  <si>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</si>
  <si>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</si>
  <si>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</si>
  <si>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</si>
  <si>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</si>
  <si>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</si>
  <si>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</si>
  <si>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</si>
  <si>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</si>
  <si>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</si>
  <si>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</si>
  <si>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</si>
  <si>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</si>
  <si>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</si>
  <si>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</si>
  <si>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</si>
  <si>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</si>
  <si>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</si>
  <si>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</si>
  <si>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</si>
  <si>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</si>
  <si>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</si>
  <si>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</si>
  <si>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</si>
  <si>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</si>
  <si>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</si>
  <si>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</si>
  <si>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</si>
  <si>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</si>
  <si>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</si>
  <si>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</si>
  <si>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</si>
  <si>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</si>
  <si>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</si>
  <si>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</si>
  <si>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</si>
  <si>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</si>
  <si>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</si>
  <si>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</si>
  <si>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</si>
  <si>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</si>
  <si>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</si>
  <si>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</si>
  <si>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</si>
  <si>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</si>
  <si>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</si>
  <si>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</si>
  <si>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</si>
  <si>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</si>
  <si>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</si>
  <si>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</si>
  <si>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</si>
  <si>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</si>
  <si>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</si>
  <si>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</si>
  <si>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</si>
  <si>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</si>
  <si>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</si>
  <si>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</si>
  <si>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</si>
  <si>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</si>
  <si>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</si>
  <si>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</si>
  <si>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</si>
  <si>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</si>
  <si>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</si>
  <si>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</si>
  <si>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</si>
  <si>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</si>
  <si>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</si>
  <si>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</si>
  <si>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</si>
  <si>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</si>
  <si>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</si>
  <si>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</si>
  <si>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</si>
  <si>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</si>
  <si>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</si>
  <si>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</si>
  <si>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</si>
  <si>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</si>
  <si>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</si>
  <si>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</si>
  <si>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</si>
  <si>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</si>
  <si>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</si>
  <si>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</si>
  <si>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</si>
  <si>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</si>
  <si>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</si>
  <si>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</si>
  <si>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</si>
  <si>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</si>
  <si>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</si>
  <si>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</si>
  <si>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</si>
  <si>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</si>
  <si>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</si>
  <si>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</si>
  <si>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</si>
  <si>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</si>
  <si>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</si>
  <si>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</si>
  <si>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</si>
  <si>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</si>
  <si>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</si>
  <si>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</si>
  <si>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</si>
  <si>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</si>
  <si>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</si>
  <si>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</si>
  <si>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</si>
  <si>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</si>
  <si>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</si>
  <si>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</si>
  <si>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</si>
  <si>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</si>
  <si>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</si>
  <si>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</si>
  <si>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</si>
  <si>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</si>
  <si>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</si>
  <si>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</si>
  <si>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</si>
  <si>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</si>
  <si>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</si>
  <si>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</si>
  <si>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</si>
  <si>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</si>
  <si>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</si>
  <si>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</si>
  <si>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</si>
  <si>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</si>
  <si>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</si>
  <si>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</si>
  <si>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</si>
  <si>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</si>
  <si>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</si>
  <si>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</si>
  <si>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</si>
  <si>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</si>
  <si>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</si>
  <si>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</si>
  <si>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</si>
  <si>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</si>
  <si>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</si>
  <si>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</si>
  <si>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</si>
  <si>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</si>
  <si>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</si>
  <si>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</si>
  <si>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</si>
  <si>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</si>
  <si>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</si>
  <si>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</si>
  <si>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</si>
  <si>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</si>
  <si>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</si>
  <si>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</si>
  <si>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</si>
  <si>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</si>
  <si>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</si>
  <si>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</si>
  <si>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</si>
  <si>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</si>
  <si>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</si>
  <si>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</si>
  <si>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</si>
  <si>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</si>
  <si>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</si>
  <si>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</si>
  <si>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</si>
  <si>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</si>
  <si>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</si>
  <si>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</si>
  <si>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</si>
  <si>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</si>
  <si>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</si>
  <si>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</si>
  <si>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</si>
  <si>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</si>
  <si>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</si>
  <si>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</si>
  <si>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</si>
  <si>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</si>
  <si>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</si>
  <si>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</si>
  <si>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</si>
  <si>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</si>
  <si>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</si>
  <si>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</si>
  <si>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</si>
  <si>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</si>
  <si>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</si>
  <si>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</si>
  <si>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</si>
  <si>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</si>
  <si>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</si>
  <si>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</si>
  <si>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</si>
  <si>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</si>
  <si>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</si>
  <si>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</si>
  <si>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</si>
  <si>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</si>
  <si>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</si>
  <si>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</si>
  <si>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</si>
  <si>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</si>
  <si>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</si>
  <si>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</si>
  <si>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</si>
  <si>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</si>
  <si>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</si>
  <si>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</si>
  <si>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</si>
  <si>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</si>
  <si>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</si>
  <si>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</si>
  <si>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</si>
  <si>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</si>
  <si>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</si>
  <si>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</si>
  <si>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</si>
  <si>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</si>
  <si>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</si>
  <si>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</si>
  <si>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</si>
  <si>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</si>
  <si>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</si>
  <si>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</si>
  <si>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</si>
  <si>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</si>
  <si>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</si>
  <si>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</si>
  <si>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</si>
  <si>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</si>
  <si>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</si>
  <si>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</si>
  <si>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</si>
  <si>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</si>
  <si>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</si>
  <si>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</si>
  <si>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</si>
  <si>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</si>
  <si>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</si>
  <si>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</si>
  <si>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</si>
  <si>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</si>
  <si>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</si>
  <si>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</si>
  <si>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</si>
  <si>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</si>
  <si>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</si>
  <si>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</si>
  <si>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</si>
  <si>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</si>
  <si>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</si>
  <si>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</si>
  <si>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</si>
  <si>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</si>
  <si>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</si>
  <si>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</si>
  <si>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</si>
  <si>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</si>
  <si>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</si>
  <si>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</si>
  <si>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</si>
  <si>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</si>
  <si>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</si>
  <si>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</si>
  <si>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</si>
  <si>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</si>
  <si>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</si>
  <si>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</si>
  <si>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</si>
  <si>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</si>
  <si>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</si>
  <si>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</si>
  <si>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</si>
  <si>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</si>
  <si>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</si>
  <si>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</si>
  <si>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</si>
  <si>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</si>
  <si>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</si>
  <si>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</si>
  <si>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</si>
  <si>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</si>
  <si>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</si>
  <si>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</si>
  <si>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</si>
  <si>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</si>
  <si>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</si>
  <si>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</si>
  <si>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</si>
  <si>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</si>
  <si>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</si>
  <si>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</si>
  <si>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</si>
  <si>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</si>
  <si>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</si>
  <si>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</si>
  <si>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</si>
  <si>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</si>
  <si>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</si>
  <si>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</si>
  <si>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</si>
  <si>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</si>
  <si>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</si>
  <si>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</si>
  <si>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</si>
  <si>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</si>
  <si>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</si>
  <si>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</si>
  <si>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</si>
  <si>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</si>
  <si>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</si>
  <si>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</si>
  <si>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</si>
  <si>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</si>
  <si>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</si>
  <si>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</si>
  <si>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</si>
  <si>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</si>
  <si>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</si>
  <si>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</si>
  <si>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</si>
  <si>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</si>
  <si>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</si>
  <si>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</si>
  <si>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</si>
  <si>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</si>
  <si>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</si>
  <si>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</si>
  <si>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</si>
  <si>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</si>
  <si>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</si>
  <si>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</si>
  <si>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</si>
  <si>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</si>
  <si>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</si>
  <si>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</si>
  <si>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</si>
  <si>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</si>
  <si>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</si>
  <si>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</si>
  <si>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</si>
  <si>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</si>
  <si>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</si>
  <si>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</si>
  <si>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</si>
  <si>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</si>
  <si>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</si>
  <si>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</si>
  <si>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</si>
  <si>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</si>
  <si>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</si>
  <si>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</si>
  <si>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</si>
  <si>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</si>
  <si>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</si>
  <si>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</si>
  <si>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</si>
  <si>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</si>
  <si>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</si>
  <si>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</si>
  <si>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</si>
  <si>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</si>
  <si>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</si>
  <si>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</si>
  <si>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</si>
  <si>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</si>
  <si>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</si>
  <si>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</si>
  <si>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</si>
  <si>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</si>
  <si>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</si>
  <si>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</si>
  <si>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</si>
  <si>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</si>
  <si>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</si>
  <si>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</si>
  <si>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</si>
  <si>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</si>
  <si>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</si>
  <si>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</si>
  <si>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</si>
  <si>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</si>
  <si>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</si>
  <si>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</si>
  <si>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</si>
  <si>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</si>
  <si>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</si>
  <si>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</si>
  <si>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</si>
  <si>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</si>
  <si>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</si>
  <si>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</si>
  <si>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</si>
  <si>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</si>
  <si>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</si>
  <si>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</si>
  <si>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</si>
  <si>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</si>
  <si>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</si>
  <si>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</si>
  <si>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</si>
  <si>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</si>
  <si>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</si>
  <si>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</si>
  <si>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</si>
  <si>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</si>
  <si>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</si>
  <si>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</si>
  <si>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</si>
  <si>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</si>
  <si>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</si>
  <si>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</si>
  <si>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</si>
  <si>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</si>
  <si>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</si>
  <si>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</si>
  <si>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</si>
  <si>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</si>
  <si>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</si>
  <si>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</si>
  <si>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</si>
  <si>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</si>
  <si>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</si>
  <si>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</si>
  <si>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</si>
  <si>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</si>
  <si>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</si>
  <si>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</si>
  <si>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</si>
  <si>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</si>
  <si>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</si>
  <si>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</si>
  <si>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</si>
  <si>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</si>
  <si>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</si>
  <si>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</si>
  <si>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</si>
  <si>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</si>
  <si>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</si>
  <si>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</si>
  <si>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</si>
  <si>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</si>
  <si>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</si>
  <si>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</si>
  <si>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</si>
  <si>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</si>
  <si>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</si>
  <si>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</si>
  <si>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</si>
  <si>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</si>
  <si>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</si>
  <si>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</si>
  <si>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</si>
  <si>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</si>
  <si>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</si>
  <si>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</si>
  <si>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</si>
  <si>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</si>
  <si>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</si>
  <si>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</si>
  <si>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</si>
  <si>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</si>
  <si>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</si>
  <si>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</si>
  <si>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</si>
  <si>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</si>
  <si>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</si>
  <si>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</si>
  <si>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</si>
  <si>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</si>
  <si>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</si>
  <si>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</si>
  <si>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</si>
  <si>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</si>
  <si>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</si>
  <si>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</si>
  <si>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</si>
  <si>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</si>
  <si>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</si>
  <si>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</si>
  <si>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</si>
  <si>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</si>
  <si>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</si>
  <si>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</si>
  <si>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</si>
  <si>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</si>
  <si>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</si>
  <si>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</si>
  <si>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</si>
  <si>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</si>
  <si>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</si>
  <si>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</si>
  <si>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</si>
  <si>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</si>
  <si>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</si>
  <si>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</si>
  <si>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</si>
  <si>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</si>
  <si>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</si>
  <si>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</si>
  <si>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</si>
  <si>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</si>
  <si>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</si>
  <si>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</si>
  <si>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</si>
  <si>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</si>
  <si>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</si>
  <si>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</si>
  <si>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</si>
  <si>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</si>
  <si>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</si>
  <si>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</si>
  <si>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</si>
  <si>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</si>
  <si>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</si>
  <si>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</si>
  <si>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</si>
  <si>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</si>
  <si>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</si>
  <si>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</si>
  <si>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</si>
  <si>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</si>
  <si>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</si>
  <si>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</si>
  <si>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</si>
  <si>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</si>
  <si>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</si>
  <si>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</si>
  <si>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</si>
  <si>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</si>
  <si>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</si>
  <si>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</si>
  <si>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</si>
  <si>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</si>
  <si>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</si>
  <si>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</si>
  <si>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</si>
  <si>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</si>
  <si>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</si>
  <si>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</si>
  <si>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</si>
  <si>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</si>
  <si>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</si>
  <si>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</si>
  <si>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</si>
  <si>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</si>
  <si>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</si>
  <si>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</si>
  <si>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</si>
  <si>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</si>
  <si>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</si>
  <si>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</si>
  <si>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</si>
  <si>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</si>
  <si>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</si>
  <si>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</si>
  <si>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</si>
  <si>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</si>
  <si>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</si>
  <si>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</si>
  <si>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</si>
  <si>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</si>
  <si>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</si>
  <si>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</si>
  <si>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</si>
  <si>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</si>
  <si>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</si>
  <si>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</si>
  <si>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</si>
  <si>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</si>
  <si>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</si>
  <si>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</si>
  <si>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</si>
  <si>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</si>
  <si>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</si>
  <si>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</si>
  <si>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</si>
  <si>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</si>
  <si>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</si>
  <si>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</si>
  <si>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</si>
  <si>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</si>
  <si>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</si>
  <si>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</si>
  <si>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</si>
  <si>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</si>
  <si>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</si>
  <si>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</si>
  <si>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</si>
  <si>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</si>
  <si>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</si>
  <si>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</si>
  <si>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</si>
  <si>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</si>
  <si>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</si>
  <si>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</si>
  <si>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</si>
  <si>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</si>
  <si>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</si>
  <si>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</si>
  <si>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</si>
  <si>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</si>
  <si>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</si>
  <si>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</si>
  <si>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</si>
  <si>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</si>
  <si>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</si>
  <si>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</si>
  <si>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</si>
  <si>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</si>
  <si>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</si>
  <si>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</si>
  <si>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</si>
  <si>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</si>
  <si>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</si>
  <si>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</si>
  <si>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</si>
  <si>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</si>
  <si>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</si>
  <si>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</si>
  <si>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</si>
  <si>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</si>
  <si>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</si>
  <si>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</si>
  <si>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</si>
  <si>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</si>
  <si>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</si>
  <si>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</si>
  <si>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</si>
  <si>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</si>
  <si>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</si>
  <si>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</si>
  <si>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</si>
  <si>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</si>
  <si>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</si>
  <si>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</si>
  <si>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</si>
  <si>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</si>
  <si>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</si>
  <si>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</si>
  <si>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</si>
  <si>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</si>
  <si>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</si>
  <si>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</si>
  <si>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</si>
  <si>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</si>
  <si>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</si>
  <si>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</si>
  <si>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</si>
  <si>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</si>
  <si>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</si>
  <si>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</si>
  <si>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</si>
  <si>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</si>
  <si>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</si>
  <si>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</si>
  <si>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</si>
  <si>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</si>
  <si>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</si>
  <si>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</si>
  <si>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</si>
  <si>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</si>
  <si>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</si>
  <si>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</si>
  <si>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</si>
  <si>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</si>
  <si>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</si>
  <si>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</si>
  <si>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</si>
  <si>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</si>
  <si>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</si>
  <si>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</si>
  <si>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</si>
  <si>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</si>
  <si>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</si>
  <si>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</si>
  <si>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</si>
  <si>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</si>
  <si>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</si>
  <si>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</si>
  <si>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</si>
  <si>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</si>
  <si>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</si>
  <si>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</si>
  <si>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</si>
  <si>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</si>
  <si>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</si>
  <si>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</si>
  <si>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</si>
  <si>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</si>
  <si>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</si>
  <si>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</si>
  <si>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</si>
  <si>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</si>
  <si>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</si>
  <si>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</si>
  <si>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</si>
  <si>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</si>
  <si>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</si>
  <si>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</si>
  <si>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</si>
  <si>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</si>
  <si>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</si>
  <si>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</si>
  <si>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</si>
  <si>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</si>
  <si>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</si>
  <si>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</si>
  <si>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</si>
  <si>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</si>
  <si>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</si>
  <si>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</si>
  <si>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</si>
  <si>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</si>
  <si>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</si>
  <si>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</si>
  <si>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</si>
  <si>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</si>
  <si>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</si>
  <si>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</si>
  <si>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</si>
  <si>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</si>
  <si>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</si>
  <si>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</si>
  <si>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</si>
  <si>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</si>
  <si>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</si>
  <si>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</si>
  <si>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</si>
  <si>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</si>
  <si>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</si>
  <si>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</si>
  <si>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</si>
  <si>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</si>
  <si>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</si>
  <si>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</si>
  <si>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</si>
  <si>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</si>
  <si>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</si>
  <si>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</si>
  <si>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</si>
  <si>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</si>
  <si>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</si>
  <si>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</si>
  <si>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</si>
  <si>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</si>
  <si>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</si>
  <si>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</si>
  <si>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</si>
  <si>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</si>
  <si>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</si>
  <si>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</si>
  <si>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</si>
  <si>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</si>
  <si>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</si>
  <si>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</si>
  <si>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</si>
  <si>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</si>
  <si>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</si>
  <si>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</si>
  <si>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</si>
  <si>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</si>
  <si>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</si>
  <si>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</si>
  <si>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</si>
  <si>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</si>
  <si>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</si>
  <si>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</si>
  <si>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</si>
  <si>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</si>
  <si>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</si>
  <si>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</si>
  <si>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</si>
  <si>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</si>
  <si>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</si>
  <si>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</si>
  <si>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</si>
  <si>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</si>
  <si>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</si>
  <si>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</si>
  <si>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</si>
  <si>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</si>
  <si>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</si>
  <si>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</si>
  <si>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</si>
  <si>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</si>
  <si>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</si>
  <si>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</si>
  <si>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</si>
  <si>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</si>
  <si>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</si>
  <si>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</si>
  <si>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</si>
  <si>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</si>
  <si>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</si>
  <si>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</si>
  <si>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</si>
  <si>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</si>
  <si>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</si>
  <si>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</si>
  <si>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</si>
  <si>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</si>
  <si>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</si>
  <si>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</si>
  <si>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</si>
  <si>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</si>
  <si>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</si>
  <si>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</si>
  <si>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</si>
  <si>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</si>
  <si>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</si>
  <si>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</si>
  <si>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</si>
  <si>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</si>
  <si>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</si>
  <si>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</si>
  <si>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</si>
  <si>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</si>
  <si>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</si>
  <si>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</si>
  <si>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</si>
  <si>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</si>
  <si>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</si>
  <si>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</si>
  <si>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</si>
  <si>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</si>
  <si>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</si>
  <si>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</si>
  <si>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</si>
  <si>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</si>
  <si>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</si>
  <si>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</si>
  <si>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</si>
  <si>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</si>
  <si>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</si>
  <si>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</si>
  <si>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</si>
  <si>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</si>
  <si>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</si>
  <si>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</si>
  <si>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</si>
  <si>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</si>
  <si>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</si>
  <si>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</si>
  <si>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</si>
  <si>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</si>
  <si>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</si>
  <si>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</si>
  <si>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</si>
  <si>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</si>
  <si>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</si>
  <si>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</si>
  <si>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</si>
  <si>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</si>
  <si>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</si>
  <si>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</si>
  <si>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</si>
  <si>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</si>
  <si>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</si>
  <si>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</si>
  <si>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</si>
  <si>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</si>
  <si>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</si>
  <si>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</si>
  <si>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</si>
  <si>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</si>
  <si>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</si>
  <si>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</si>
  <si>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</si>
  <si>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</si>
  <si>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</si>
  <si>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</si>
  <si>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</si>
  <si>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</si>
  <si>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</si>
  <si>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</si>
  <si>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</si>
  <si>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</si>
  <si>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</si>
  <si>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</si>
  <si>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</si>
  <si>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</si>
  <si>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</si>
  <si>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</si>
  <si>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</si>
  <si>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</si>
  <si>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</si>
  <si>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</si>
  <si>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</si>
  <si>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</si>
  <si>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</si>
  <si>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</si>
  <si>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</si>
  <si>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</si>
  <si>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</si>
  <si>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</si>
  <si>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</si>
  <si>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</si>
  <si>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</si>
  <si>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</si>
  <si>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</si>
  <si>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</si>
  <si>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</si>
  <si>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</si>
  <si>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</si>
  <si>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</si>
  <si>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</si>
  <si>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</si>
  <si>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</si>
  <si>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</si>
  <si>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</si>
  <si>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</si>
  <si>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</si>
  <si>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</si>
  <si>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</si>
  <si>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</si>
  <si>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</si>
  <si>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</si>
  <si>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</si>
  <si>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</si>
  <si>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</si>
  <si>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</si>
  <si>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</si>
  <si>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</si>
  <si>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</si>
  <si>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</si>
  <si>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</si>
  <si>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</si>
  <si>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</si>
  <si>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</si>
  <si>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</si>
  <si>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</si>
  <si>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</si>
  <si>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</si>
  <si>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</si>
  <si>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</si>
  <si>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</si>
  <si>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</si>
  <si>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</si>
  <si>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</si>
  <si>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</si>
  <si>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</si>
  <si>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</si>
  <si>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</si>
  <si>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</si>
  <si>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</si>
  <si>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</si>
  <si>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</si>
  <si>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</si>
  <si>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</si>
  <si>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</si>
  <si>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</si>
  <si>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</si>
  <si>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</si>
  <si>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</si>
  <si>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</si>
  <si>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</si>
  <si>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</si>
  <si>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</si>
  <si>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</si>
  <si>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</si>
  <si>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</si>
  <si>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</si>
  <si>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</si>
  <si>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</si>
  <si>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</si>
  <si>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</si>
  <si>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</si>
  <si>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</si>
  <si>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</si>
  <si>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</si>
  <si>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</si>
  <si>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</si>
  <si>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</si>
  <si>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</si>
  <si>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</si>
  <si>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</si>
  <si>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</si>
  <si>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</si>
  <si>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</si>
  <si>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</si>
  <si>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</si>
  <si>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</si>
  <si>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</si>
  <si>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</si>
  <si>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</si>
  <si>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</si>
  <si>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</si>
  <si>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</si>
  <si>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</si>
  <si>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</si>
  <si>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</si>
  <si>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</si>
  <si>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</si>
  <si>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</si>
  <si>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</si>
  <si>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</si>
  <si>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</si>
  <si>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</si>
  <si>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</si>
  <si>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</si>
  <si>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</si>
  <si>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</si>
  <si>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</si>
  <si>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</si>
  <si>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</si>
  <si>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</si>
  <si>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</si>
  <si>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</si>
  <si>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</si>
  <si>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</si>
  <si>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</si>
  <si>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</si>
  <si>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</si>
  <si>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</si>
  <si>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</si>
  <si>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</si>
  <si>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</si>
  <si>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</si>
  <si>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</si>
  <si>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</si>
  <si>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</si>
  <si>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</si>
  <si>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</si>
  <si>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</si>
  <si>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</si>
  <si>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</si>
  <si>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</si>
  <si>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</si>
  <si>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</si>
  <si>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</si>
  <si>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</si>
  <si>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</si>
  <si>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</si>
  <si>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</si>
  <si>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</si>
  <si>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</si>
  <si>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</si>
  <si>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</si>
  <si>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</si>
  <si>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</si>
  <si>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</si>
  <si>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</si>
  <si>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</si>
  <si>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</si>
  <si>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</si>
  <si>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</si>
  <si>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</si>
  <si>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</si>
  <si>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</si>
  <si>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</si>
  <si>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</si>
  <si>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</si>
  <si>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</si>
  <si>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</si>
  <si>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</si>
  <si>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</si>
  <si>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</si>
  <si>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</si>
  <si>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</si>
  <si>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</si>
  <si>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</si>
  <si>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</si>
  <si>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</si>
  <si>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</si>
  <si>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</si>
  <si>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</si>
  <si>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</si>
  <si>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</si>
  <si>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</si>
  <si>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</si>
  <si>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</si>
  <si>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</si>
  <si>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</si>
  <si>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</si>
  <si>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</si>
  <si>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</si>
  <si>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</si>
  <si>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</si>
  <si>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</si>
  <si>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</si>
  <si>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</si>
  <si>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</si>
  <si>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</si>
  <si>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</si>
  <si>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</si>
  <si>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</si>
  <si>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</si>
  <si>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</si>
  <si>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</si>
  <si>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</si>
  <si>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</si>
  <si>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</si>
  <si>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</si>
  <si>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</si>
  <si>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</si>
  <si>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</si>
  <si>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</si>
  <si>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</si>
  <si>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</si>
  <si>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</si>
  <si>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</si>
  <si>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</si>
  <si>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</si>
  <si>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</si>
  <si>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</si>
  <si>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</si>
  <si>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</si>
  <si>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</si>
  <si>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</si>
  <si>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</si>
  <si>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</si>
  <si>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</si>
  <si>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</si>
  <si>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</si>
  <si>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</si>
  <si>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</si>
  <si>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</si>
  <si>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</si>
  <si>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</si>
  <si>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</si>
  <si>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</si>
  <si>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</si>
  <si>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</si>
  <si>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</si>
  <si>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</si>
  <si>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</si>
  <si>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</si>
  <si>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</si>
  <si>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</si>
  <si>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</si>
  <si>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</si>
  <si>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</si>
  <si>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</si>
  <si>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</si>
  <si>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</si>
  <si>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</si>
  <si>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</si>
  <si>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</si>
  <si>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</si>
  <si>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</si>
  <si>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</si>
  <si>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</si>
  <si>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</si>
  <si>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</si>
  <si>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</si>
  <si>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</si>
  <si>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</si>
  <si>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</si>
  <si>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</si>
  <si>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</si>
  <si>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</si>
  <si>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</si>
  <si>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</si>
  <si>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</si>
  <si>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</si>
  <si>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</si>
  <si>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</si>
  <si>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</si>
  <si>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</si>
  <si>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</si>
  <si>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</si>
  <si>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</si>
  <si>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</si>
  <si>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</si>
  <si>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</si>
  <si>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</si>
  <si>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</si>
  <si>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</si>
  <si>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</si>
  <si>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</si>
  <si>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</si>
  <si>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</si>
  <si>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</si>
  <si>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</si>
  <si>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</si>
  <si>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</si>
  <si>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</si>
  <si>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</si>
  <si>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</si>
  <si>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</si>
  <si>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</si>
  <si>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</si>
  <si>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</si>
  <si>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</si>
  <si>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</si>
  <si>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</si>
  <si>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</si>
  <si>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</si>
  <si>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</si>
  <si>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</si>
  <si>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</si>
  <si>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</si>
  <si>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</si>
  <si>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</si>
  <si>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</si>
  <si>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</si>
  <si>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</si>
  <si>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</si>
  <si>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</si>
  <si>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</si>
  <si>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</si>
  <si>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</si>
  <si>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</si>
  <si>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</si>
  <si>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</si>
  <si>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</si>
  <si>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</si>
  <si>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</si>
  <si>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</si>
  <si>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</si>
  <si>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</si>
  <si>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</si>
  <si>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</si>
  <si>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</si>
  <si>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</si>
  <si>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</si>
  <si>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</si>
  <si>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</si>
  <si>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</si>
  <si>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</si>
  <si>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</si>
  <si>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</si>
  <si>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</si>
  <si>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</si>
  <si>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</si>
  <si>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</si>
  <si>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</si>
  <si>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</si>
  <si>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</si>
  <si>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</si>
  <si>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</si>
  <si>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</si>
  <si>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</si>
  <si>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</si>
  <si>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</si>
  <si>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</si>
  <si>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</si>
  <si>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</si>
  <si>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</si>
  <si>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</si>
  <si>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</si>
  <si>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</si>
  <si>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</si>
  <si>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</si>
  <si>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</si>
  <si>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</si>
  <si>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</si>
  <si>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</si>
  <si>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</si>
  <si>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</si>
  <si>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</si>
  <si>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</si>
  <si>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</si>
  <si>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</si>
  <si>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</si>
  <si>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</si>
  <si>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</si>
  <si>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</si>
  <si>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</si>
  <si>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</si>
  <si>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</si>
  <si>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</si>
  <si>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</si>
  <si>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</si>
  <si>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</si>
  <si>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</si>
  <si>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</si>
  <si>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</si>
  <si>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</si>
  <si>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</si>
  <si>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</si>
  <si>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</si>
  <si>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</si>
  <si>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</si>
  <si>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</si>
  <si>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</si>
  <si>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</si>
  <si>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</si>
  <si>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</si>
  <si>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</si>
  <si>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</si>
  <si>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</si>
  <si>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</si>
  <si>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</si>
  <si>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</si>
  <si>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</si>
  <si>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</si>
  <si>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</si>
  <si>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</si>
  <si>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</si>
  <si>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</si>
  <si>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</si>
  <si>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</si>
  <si>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</si>
  <si>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</si>
  <si>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</si>
  <si>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</si>
  <si>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</si>
  <si>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</si>
  <si>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</si>
  <si>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</si>
  <si>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</si>
  <si>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</si>
  <si>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</si>
  <si>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</si>
  <si>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</si>
  <si>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</si>
  <si>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</si>
  <si>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</si>
  <si>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</si>
  <si>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</si>
  <si>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</si>
  <si>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</si>
  <si>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</si>
  <si>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</si>
  <si>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</si>
  <si>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</si>
  <si>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</si>
  <si>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</si>
  <si>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</si>
  <si>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</si>
  <si>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</si>
  <si>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</si>
  <si>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</si>
  <si>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</si>
  <si>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</si>
  <si>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</si>
  <si>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</si>
  <si>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</si>
  <si>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</si>
  <si>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</si>
  <si>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</si>
  <si>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</si>
  <si>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</si>
  <si>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</si>
  <si>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</si>
  <si>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</si>
  <si>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</si>
  <si>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</si>
  <si>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</si>
  <si>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</si>
  <si>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</si>
  <si>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</si>
  <si>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</si>
  <si>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</si>
  <si>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</si>
  <si>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</si>
  <si>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</si>
  <si>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</si>
  <si>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</si>
  <si>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</si>
  <si>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</si>
  <si>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</si>
  <si>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</si>
  <si>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</si>
  <si>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</si>
  <si>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</si>
  <si>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</si>
  <si>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</si>
  <si>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</si>
  <si>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</si>
  <si>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</si>
  <si>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</si>
  <si>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</si>
  <si>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</si>
  <si>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</si>
  <si>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</si>
  <si>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</si>
  <si>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</si>
  <si>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</si>
  <si>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</si>
  <si>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</si>
  <si>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</si>
  <si>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</si>
  <si>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</si>
  <si>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</si>
  <si>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</si>
  <si>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</si>
  <si>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</si>
  <si>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</si>
  <si>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</si>
  <si>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</si>
  <si>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</si>
  <si>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</si>
  <si>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</si>
  <si>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</si>
  <si>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</si>
  <si>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</si>
  <si>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</si>
  <si>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</si>
  <si>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</si>
  <si>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</si>
  <si>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</si>
  <si>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</si>
  <si>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</si>
  <si>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</si>
  <si>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</si>
  <si>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</si>
  <si>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</si>
  <si>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</si>
  <si>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</si>
  <si>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</si>
  <si>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</si>
  <si>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</si>
  <si>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</si>
  <si>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</si>
  <si>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</si>
  <si>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</si>
  <si>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</si>
  <si>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</si>
  <si>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</si>
  <si>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</si>
  <si>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</si>
  <si>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</si>
  <si>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</si>
  <si>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</si>
  <si>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</si>
  <si>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</si>
  <si>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</si>
  <si>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</si>
  <si>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</si>
  <si>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</si>
  <si>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</si>
  <si>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</si>
  <si>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</si>
  <si>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</si>
  <si>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</si>
  <si>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</si>
  <si>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</si>
  <si>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</si>
  <si>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</si>
  <si>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</si>
  <si>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</si>
  <si>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</si>
  <si>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</si>
  <si>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</si>
  <si>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</si>
  <si>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</si>
  <si>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</si>
  <si>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</si>
  <si>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</si>
  <si>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</si>
  <si>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</si>
  <si>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</si>
  <si>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</si>
  <si>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</si>
  <si>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</si>
  <si>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</si>
  <si>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</si>
  <si>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</si>
  <si>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</si>
  <si>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</si>
  <si>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</si>
  <si>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</si>
  <si>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</si>
  <si>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</si>
  <si>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</si>
  <si>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</si>
  <si>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</si>
  <si>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</si>
  <si>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</si>
  <si>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</si>
  <si>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</si>
  <si>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</si>
  <si>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</si>
  <si>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</si>
  <si>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</si>
  <si>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</si>
  <si>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</si>
  <si>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</si>
  <si>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</si>
  <si>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</si>
  <si>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</si>
  <si>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</si>
  <si>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</si>
  <si>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</si>
  <si>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</si>
  <si>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</si>
  <si>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</si>
  <si>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</si>
  <si>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</si>
  <si>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</si>
  <si>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</si>
  <si>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</si>
  <si>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</si>
  <si>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</si>
  <si>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</si>
  <si>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</si>
  <si>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</si>
  <si>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</si>
  <si>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</si>
  <si>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</si>
  <si>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</si>
  <si>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</si>
  <si>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</si>
  <si>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</si>
  <si>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</si>
  <si>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</si>
  <si>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</si>
  <si>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</si>
  <si>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</si>
  <si>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</si>
  <si>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</si>
  <si>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</si>
  <si>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</si>
  <si>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</si>
  <si>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</si>
  <si>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</si>
  <si>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</si>
  <si>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</si>
  <si>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</si>
  <si>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</si>
  <si>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</si>
  <si>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</si>
  <si>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</si>
  <si>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</si>
  <si>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</si>
  <si>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</si>
  <si>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</si>
  <si>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</si>
  <si>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</si>
  <si>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</si>
  <si>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</si>
  <si>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</si>
  <si>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</si>
  <si>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</si>
  <si>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</si>
  <si>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</si>
  <si>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</si>
  <si>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</si>
  <si>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</si>
  <si>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</si>
  <si>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</si>
  <si>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</si>
  <si>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</si>
  <si>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</si>
  <si>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</si>
  <si>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</si>
  <si>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</si>
  <si>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</si>
  <si>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</si>
  <si>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</si>
  <si>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</si>
  <si>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</si>
  <si>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</si>
  <si>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</si>
  <si>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</si>
  <si>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</si>
  <si>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</si>
  <si>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</si>
  <si>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</si>
  <si>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</si>
  <si>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</si>
  <si>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</si>
  <si>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</si>
  <si>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</si>
  <si>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</si>
  <si>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</si>
  <si>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</si>
  <si>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</si>
  <si>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</si>
  <si>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</si>
  <si>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</si>
  <si>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</si>
  <si>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</si>
  <si>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</si>
  <si>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</si>
  <si>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</si>
  <si>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</si>
  <si>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</si>
  <si>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</si>
  <si>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</si>
  <si>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</si>
  <si>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</si>
  <si>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</si>
  <si>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</si>
  <si>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</si>
  <si>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</si>
  <si>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</si>
  <si>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</si>
  <si>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</si>
  <si>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</si>
  <si>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</si>
  <si>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</si>
  <si>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</si>
  <si>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</si>
  <si>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</si>
  <si>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</si>
  <si>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</si>
  <si>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</si>
  <si>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</si>
  <si>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</si>
  <si>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</si>
  <si>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</si>
  <si>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</si>
  <si>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</si>
  <si>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</si>
  <si>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</si>
  <si>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</si>
  <si>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</si>
  <si>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</si>
  <si>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</si>
  <si>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</si>
  <si>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</si>
  <si>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</si>
  <si>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</si>
  <si>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</si>
  <si>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</si>
  <si>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</si>
  <si>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</si>
  <si>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</si>
  <si>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</si>
  <si>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</si>
  <si>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</si>
  <si>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</si>
  <si>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</si>
  <si>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</si>
  <si>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</si>
  <si>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</si>
  <si>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</si>
  <si>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</si>
  <si>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</si>
  <si>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</si>
  <si>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</si>
  <si>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</si>
  <si>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</si>
  <si>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</si>
  <si>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</si>
  <si>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</si>
  <si>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</si>
  <si>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</si>
  <si>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</si>
  <si>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</si>
  <si>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</si>
  <si>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</si>
  <si>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</si>
  <si>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</si>
  <si>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</si>
  <si>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</si>
  <si>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</si>
  <si>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</si>
  <si>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</si>
  <si>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</si>
  <si>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</si>
  <si>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</si>
  <si>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</si>
  <si>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</si>
  <si>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</si>
  <si>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</si>
  <si>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</si>
  <si>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</si>
  <si>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</si>
  <si>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</si>
  <si>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</si>
  <si>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</si>
  <si>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</si>
  <si>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</si>
  <si>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</si>
  <si>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</si>
  <si>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</si>
  <si>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</si>
  <si>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</si>
  <si>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</si>
  <si>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</si>
  <si>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</si>
  <si>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</si>
  <si>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</si>
  <si>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</si>
  <si>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</si>
  <si>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</si>
  <si>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</si>
  <si>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</si>
  <si>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</si>
  <si>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</si>
  <si>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</si>
  <si>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</si>
  <si>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</si>
  <si>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</si>
  <si>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</si>
  <si>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</si>
  <si>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</si>
  <si>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</si>
  <si>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</si>
  <si>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</si>
  <si>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</si>
  <si>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</si>
  <si>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</si>
  <si>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</si>
  <si>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</si>
  <si>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</si>
  <si>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</si>
  <si>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</si>
  <si>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</si>
  <si>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</si>
  <si>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</si>
  <si>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</si>
  <si>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</si>
  <si>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</si>
  <si>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</si>
  <si>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</si>
  <si>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</si>
  <si>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</si>
  <si>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</si>
  <si>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</si>
  <si>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</si>
  <si>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</si>
  <si>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</si>
  <si>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</si>
  <si>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</si>
  <si>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</si>
  <si>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</si>
  <si>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</si>
  <si>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</si>
  <si>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</si>
  <si>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</si>
  <si>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</si>
  <si>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</si>
  <si>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</si>
  <si>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</si>
  <si>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</si>
  <si>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</si>
  <si>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</si>
  <si>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</si>
  <si>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</si>
  <si>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</si>
  <si>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</si>
  <si>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</si>
  <si>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</si>
  <si>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</si>
  <si>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</si>
  <si>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</si>
  <si>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</si>
  <si>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</si>
  <si>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</si>
  <si>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</si>
  <si>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</si>
  <si>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</si>
  <si>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</si>
  <si>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</si>
  <si>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</si>
  <si>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</si>
  <si>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</si>
  <si>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</si>
  <si>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</si>
  <si>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</si>
  <si>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</si>
  <si>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</si>
  <si>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</si>
  <si>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</si>
  <si>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</si>
  <si>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</si>
  <si>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</si>
  <si>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</si>
  <si>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</si>
  <si>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</si>
  <si>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</si>
  <si>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</si>
  <si>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</si>
  <si>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</si>
  <si>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</si>
  <si>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</si>
  <si>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</si>
  <si>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</si>
  <si>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</si>
  <si>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</si>
  <si>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</si>
  <si>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</si>
  <si>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</si>
  <si>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</si>
  <si>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</si>
  <si>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</si>
  <si>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</si>
  <si>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</si>
  <si>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</si>
  <si>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</si>
  <si>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</si>
  <si>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</si>
  <si>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</si>
  <si>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</si>
  <si>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</si>
  <si>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</si>
  <si>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</si>
  <si>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</si>
  <si>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</si>
  <si>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</si>
  <si>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</si>
  <si>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</si>
  <si>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</si>
  <si>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</si>
  <si>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</si>
  <si>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</si>
  <si>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</si>
  <si>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</si>
  <si>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</si>
  <si>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</si>
  <si>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</si>
  <si>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</si>
  <si>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</si>
  <si>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</si>
  <si>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</si>
  <si>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</si>
  <si>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</si>
  <si>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</si>
  <si>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</si>
  <si>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</si>
  <si>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</si>
  <si>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</si>
  <si>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</si>
  <si>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</si>
  <si>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</si>
  <si>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</si>
  <si>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</si>
  <si>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</si>
  <si>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</si>
  <si>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</si>
  <si>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</si>
  <si>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</si>
  <si>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</si>
  <si>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</si>
  <si>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</si>
  <si>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</si>
  <si>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</si>
  <si>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</si>
  <si>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</si>
  <si>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</si>
  <si>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</si>
  <si>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</si>
  <si>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</si>
  <si>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</si>
  <si>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</si>
  <si>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</si>
  <si>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</si>
  <si>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</si>
  <si>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</si>
  <si>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</si>
  <si>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</si>
  <si>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</si>
  <si>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</si>
  <si>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</si>
  <si>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</si>
  <si>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</si>
  <si>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</si>
  <si>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</si>
  <si>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</si>
  <si>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</si>
  <si>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</si>
  <si>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</si>
  <si>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</si>
  <si>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</si>
  <si>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</si>
  <si>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</si>
  <si>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</si>
  <si>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</si>
  <si>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</si>
  <si>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</si>
  <si>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</si>
  <si>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</si>
  <si>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</si>
  <si>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</si>
  <si>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</si>
  <si>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</si>
  <si>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</si>
  <si>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</si>
  <si>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</si>
  <si>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</si>
  <si>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</si>
  <si>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</si>
  <si>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</si>
  <si>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</si>
  <si>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</si>
  <si>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</si>
  <si>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</si>
  <si>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</si>
  <si>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</si>
  <si>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</si>
  <si>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</si>
  <si>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</si>
  <si>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</si>
  <si>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</si>
  <si>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</si>
  <si>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</si>
  <si>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</si>
  <si>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</si>
  <si>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</si>
  <si>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</si>
  <si>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</si>
  <si>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</si>
  <si>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</si>
  <si>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</si>
  <si>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</si>
  <si>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</si>
  <si>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</si>
  <si>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</si>
  <si>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</si>
  <si>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</si>
  <si>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</si>
  <si>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</si>
  <si>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</si>
  <si>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</si>
  <si>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</si>
  <si>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</si>
  <si>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</si>
  <si>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</si>
  <si>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</si>
  <si>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</si>
  <si>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</si>
  <si>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</si>
  <si>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</si>
  <si>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</si>
  <si>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</si>
  <si>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</si>
  <si>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</si>
  <si>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</si>
  <si>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</si>
  <si>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</si>
  <si>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</si>
  <si>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</si>
  <si>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</si>
  <si>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</si>
  <si>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</si>
  <si>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</si>
  <si>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</si>
  <si>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</si>
  <si>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</si>
  <si>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</si>
  <si>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</si>
  <si>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</si>
  <si>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</si>
  <si>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</si>
  <si>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</si>
  <si>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</si>
  <si>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</si>
  <si>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</si>
  <si>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</si>
  <si>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</si>
  <si>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</si>
  <si>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</si>
  <si>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</si>
  <si>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</si>
  <si>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</si>
  <si>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</si>
  <si>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</si>
  <si>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</si>
  <si>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</si>
  <si>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</si>
  <si>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</si>
  <si>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</si>
  <si>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</si>
  <si>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</si>
  <si>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</si>
  <si>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</si>
  <si>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</si>
  <si>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</si>
  <si>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</si>
  <si>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</si>
  <si>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</si>
  <si>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</si>
  <si>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</si>
  <si>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</si>
  <si>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</si>
  <si>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</si>
  <si>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</si>
  <si>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</si>
  <si>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</si>
  <si>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</si>
  <si>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</si>
  <si>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</si>
  <si>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</si>
  <si>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</si>
  <si>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</si>
  <si>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</si>
  <si>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</si>
  <si>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</si>
  <si>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</si>
  <si>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</si>
  <si>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</si>
  <si>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</si>
  <si>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</si>
  <si>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</si>
  <si>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</si>
  <si>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</si>
  <si>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</si>
  <si>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</si>
  <si>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</si>
  <si>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</si>
  <si>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</si>
  <si>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</si>
  <si>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</si>
  <si>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</si>
  <si>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</si>
  <si>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</si>
  <si>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</si>
  <si>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</si>
  <si>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</si>
  <si>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</si>
  <si>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</si>
  <si>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</si>
  <si>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</si>
  <si>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</si>
  <si>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</si>
  <si>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</si>
  <si>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</si>
  <si>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</si>
  <si>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</si>
  <si>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</si>
  <si>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</si>
  <si>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</si>
  <si>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</si>
  <si>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</si>
  <si>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</si>
  <si>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</si>
  <si>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</si>
  <si>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</si>
  <si>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</si>
  <si>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</si>
  <si>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</si>
  <si>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</si>
  <si>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</si>
  <si>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</si>
  <si>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</si>
  <si>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</si>
  <si>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</si>
  <si>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</si>
  <si>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</si>
  <si>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</si>
  <si>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</si>
  <si>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</si>
  <si>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</si>
  <si>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</si>
  <si>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</si>
  <si>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</si>
  <si>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</si>
  <si>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</si>
  <si>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</si>
  <si>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</si>
  <si>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</si>
  <si>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</si>
  <si>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</si>
  <si>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</si>
  <si>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</si>
  <si>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</si>
  <si>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</si>
  <si>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</si>
  <si>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</si>
  <si>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</si>
  <si>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</si>
  <si>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</si>
  <si>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</si>
  <si>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</si>
  <si>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</si>
  <si>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</si>
  <si>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</si>
  <si>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</si>
  <si>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</si>
  <si>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</si>
  <si>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</si>
  <si>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</si>
  <si>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</si>
  <si>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</si>
  <si>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</si>
  <si>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</si>
  <si>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</si>
  <si>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</si>
  <si>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</si>
  <si>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</si>
  <si>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</si>
  <si>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</si>
  <si>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</si>
  <si>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</si>
  <si>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</si>
  <si>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</si>
  <si>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</si>
  <si>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</si>
  <si>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</si>
  <si>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</si>
  <si>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</si>
  <si>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</si>
  <si>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</si>
  <si>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</si>
  <si>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</si>
  <si>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</si>
  <si>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</si>
  <si>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</si>
  <si>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</si>
  <si>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</si>
  <si>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</si>
  <si>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</si>
  <si>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</si>
  <si>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</si>
  <si>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</si>
  <si>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</si>
  <si>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</si>
  <si>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</si>
  <si>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</si>
  <si>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</si>
  <si>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</si>
  <si>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</si>
  <si>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</si>
  <si>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</si>
  <si>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</si>
  <si>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</si>
  <si>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</si>
  <si>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</si>
  <si>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</si>
  <si>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</si>
  <si>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</si>
  <si>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</si>
  <si>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</si>
  <si>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</si>
  <si>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</si>
  <si>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</si>
  <si>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</si>
  <si>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</si>
  <si>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</si>
  <si>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</si>
  <si>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</si>
  <si>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</si>
  <si>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</si>
  <si>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</si>
  <si>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</si>
  <si>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</si>
  <si>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</si>
  <si>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</si>
  <si>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</si>
  <si>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</si>
  <si>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</si>
  <si>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</si>
  <si>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</si>
  <si>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</si>
  <si>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</si>
  <si>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</si>
  <si>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</si>
  <si>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</si>
  <si>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</si>
  <si>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</si>
  <si>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</si>
  <si>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</si>
  <si>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</si>
  <si>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</si>
  <si>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</si>
  <si>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</si>
  <si>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</si>
  <si>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</si>
  <si>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</si>
  <si>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</si>
  <si>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</si>
  <si>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</si>
  <si>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</si>
  <si>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</si>
  <si>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</si>
  <si>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</si>
  <si>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</si>
  <si>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</si>
  <si>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</si>
  <si>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</si>
  <si>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</si>
  <si>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</si>
  <si>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</si>
  <si>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</si>
  <si>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</si>
  <si>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</si>
  <si>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</si>
  <si>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</si>
  <si>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</si>
  <si>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</si>
  <si>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</si>
  <si>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</si>
  <si>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</si>
  <si>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</si>
  <si>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</si>
  <si>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</si>
  <si>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</si>
  <si>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</si>
  <si>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</si>
  <si>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</si>
  <si>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</si>
  <si>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</si>
  <si>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</si>
  <si>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</si>
  <si>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</si>
  <si>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</si>
  <si>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</si>
  <si>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</si>
  <si>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</si>
  <si>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</si>
  <si>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</si>
  <si>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</si>
  <si>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</si>
  <si>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</si>
  <si>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</si>
  <si>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</si>
  <si>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</si>
  <si>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</si>
  <si>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</si>
  <si>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</si>
  <si>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</si>
  <si>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</si>
  <si>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</si>
  <si>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</si>
  <si>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</si>
  <si>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</si>
  <si>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</si>
  <si>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</si>
  <si>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</si>
  <si>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</si>
  <si>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</si>
  <si>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</si>
  <si>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</si>
  <si>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</si>
  <si>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</si>
  <si>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</si>
  <si>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</si>
  <si>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</si>
  <si>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</si>
  <si>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</si>
  <si>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</si>
  <si>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</si>
  <si>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</si>
  <si>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</si>
  <si>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</si>
  <si>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</si>
  <si>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</si>
  <si>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</si>
  <si>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</si>
  <si>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</si>
  <si>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</si>
  <si>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</si>
  <si>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</si>
  <si>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</si>
  <si>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</si>
  <si>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</si>
  <si>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</si>
  <si>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</si>
  <si>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</si>
  <si>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</si>
  <si>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</si>
  <si>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</si>
  <si>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</si>
  <si>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</si>
  <si>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</si>
  <si>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</si>
  <si>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</si>
  <si>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</si>
  <si>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</si>
  <si>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</si>
  <si>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</si>
  <si>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</si>
  <si>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</si>
  <si>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</si>
  <si>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</si>
  <si>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</si>
  <si>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</si>
  <si>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</si>
  <si>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</si>
  <si>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</si>
  <si>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</si>
  <si>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</si>
  <si>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</si>
  <si>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</si>
  <si>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</si>
  <si>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</si>
  <si>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</si>
  <si>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</si>
  <si>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</si>
  <si>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</si>
  <si>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</si>
  <si>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</si>
  <si>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</si>
  <si>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</si>
  <si>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</si>
  <si>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</si>
  <si>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</si>
  <si>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</si>
  <si>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</si>
  <si>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</si>
  <si>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</si>
  <si>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</si>
  <si>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</si>
  <si>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</si>
  <si>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</si>
  <si>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</si>
  <si>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</si>
  <si>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</si>
  <si>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</si>
  <si>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</si>
  <si>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</si>
  <si>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</si>
  <si>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</si>
  <si>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</si>
  <si>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</si>
  <si>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</si>
  <si>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</si>
  <si>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</si>
  <si>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</si>
  <si>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</si>
  <si>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</si>
  <si>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</si>
  <si>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</si>
  <si>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</si>
  <si>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</si>
  <si>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</si>
  <si>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</si>
  <si>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</si>
  <si>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</si>
  <si>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</si>
  <si>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</si>
  <si>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</si>
  <si>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</si>
  <si>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</si>
  <si>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</si>
  <si>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</si>
  <si>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</si>
  <si>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</si>
  <si>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</si>
  <si>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</si>
  <si>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</si>
  <si>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</si>
  <si>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</si>
  <si>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</si>
  <si>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</si>
  <si>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</si>
  <si>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</si>
  <si>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</si>
  <si>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</si>
  <si>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</si>
  <si>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</si>
  <si>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</si>
  <si>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</si>
  <si>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</si>
  <si>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</si>
  <si>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</si>
  <si>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</si>
  <si>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</si>
  <si>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</si>
  <si>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</si>
  <si>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</si>
  <si>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</si>
  <si>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</si>
  <si>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</si>
  <si>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</si>
  <si>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</si>
  <si>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</si>
  <si>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</si>
  <si>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</si>
  <si>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</si>
  <si>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</si>
  <si>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</si>
  <si>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</si>
  <si>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</si>
  <si>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</si>
  <si>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</si>
  <si>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</si>
  <si>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</si>
  <si>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</si>
  <si>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</si>
  <si>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</si>
  <si>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</si>
  <si>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</si>
  <si>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</si>
  <si>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</si>
  <si>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</si>
  <si>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</si>
  <si>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</si>
  <si>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</si>
  <si>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</si>
  <si>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</si>
  <si>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</si>
  <si>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</si>
  <si>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</si>
  <si>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</si>
  <si>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</si>
  <si>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</si>
  <si>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</si>
  <si>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</si>
  <si>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</si>
  <si>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</si>
  <si>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</si>
  <si>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</si>
  <si>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</si>
  <si>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</si>
  <si>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</si>
  <si>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</si>
  <si>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</si>
  <si>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</si>
  <si>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</si>
  <si>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</si>
  <si>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</si>
  <si>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</si>
  <si>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</si>
  <si>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</si>
  <si>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</si>
  <si>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</si>
  <si>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</si>
  <si>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</si>
  <si>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</si>
  <si>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</si>
  <si>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</si>
  <si>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</si>
  <si>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</si>
  <si>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</si>
  <si>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</si>
  <si>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</si>
  <si>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</si>
  <si>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</si>
  <si>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</si>
  <si>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</si>
  <si>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</si>
  <si>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</si>
  <si>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</si>
  <si>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</si>
  <si>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</si>
  <si>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</si>
  <si>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</si>
  <si>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</si>
  <si>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</si>
  <si>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</si>
  <si>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</si>
  <si>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</si>
  <si>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</si>
  <si>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</si>
  <si>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</si>
  <si>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</si>
  <si>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</si>
  <si>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</si>
  <si>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</si>
  <si>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</si>
  <si>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</si>
  <si>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</si>
  <si>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</si>
  <si>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</si>
  <si>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</si>
  <si>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</si>
  <si>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</si>
  <si>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</si>
  <si>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</si>
  <si>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</si>
  <si>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</si>
  <si>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</si>
  <si>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</si>
  <si>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</si>
  <si>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</si>
  <si>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</si>
  <si>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</si>
  <si>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</si>
  <si>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</si>
  <si>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</si>
  <si>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</si>
  <si>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</si>
  <si>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</si>
  <si>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</si>
  <si>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</si>
  <si>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</si>
  <si>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</si>
  <si>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</si>
  <si>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</si>
  <si>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</si>
  <si>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</si>
  <si>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</si>
  <si>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</si>
  <si>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</si>
  <si>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</si>
  <si>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</si>
  <si>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</si>
  <si>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</si>
  <si>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</si>
  <si>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</si>
  <si>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</si>
  <si>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</si>
  <si>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</si>
  <si>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</si>
  <si>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</si>
  <si>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</si>
  <si>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</si>
  <si>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</si>
  <si>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</si>
  <si>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</si>
  <si>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</si>
  <si>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</si>
  <si>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</si>
  <si>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</si>
  <si>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</si>
  <si>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</si>
  <si>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</si>
  <si>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</si>
  <si>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</si>
  <si>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</si>
  <si>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</si>
  <si>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</si>
  <si>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</si>
  <si>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</si>
  <si>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</si>
  <si>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</si>
  <si>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</si>
  <si>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</si>
  <si>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</si>
  <si>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</si>
  <si>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</si>
  <si>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</si>
  <si>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</si>
  <si>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</si>
  <si>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</si>
  <si>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</si>
  <si>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</si>
  <si>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</si>
  <si>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</si>
  <si>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</si>
  <si>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</si>
  <si>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</si>
  <si>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</si>
  <si>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</si>
  <si>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</si>
  <si>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</si>
  <si>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</si>
  <si>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</si>
  <si>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</si>
  <si>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</si>
  <si>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</si>
  <si>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</si>
  <si>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</si>
  <si>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</si>
  <si>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</si>
  <si>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</si>
  <si>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</si>
  <si>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</si>
  <si>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</si>
  <si>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</si>
  <si>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</si>
  <si>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</si>
  <si>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</si>
  <si>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</si>
  <si>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</si>
  <si>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</si>
  <si>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</si>
  <si>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</si>
  <si>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</si>
  <si>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</si>
  <si>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</si>
  <si>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</si>
  <si>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</si>
  <si>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</si>
  <si>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</si>
  <si>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</si>
  <si>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</si>
  <si>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</si>
  <si>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</si>
  <si>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</si>
  <si>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</si>
  <si>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</si>
  <si>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</si>
  <si>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</si>
  <si>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</si>
  <si>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</si>
  <si>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</si>
  <si>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</si>
  <si>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</si>
  <si>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</si>
  <si>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</si>
  <si>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</si>
  <si>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</si>
  <si>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</si>
  <si>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</si>
  <si>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</si>
  <si>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</si>
  <si>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</si>
  <si>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</si>
  <si>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</si>
  <si>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</si>
  <si>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</si>
  <si>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</si>
  <si>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</si>
  <si>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</si>
  <si>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</si>
  <si>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</si>
  <si>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</si>
  <si>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</si>
  <si>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</si>
  <si>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</si>
  <si>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</si>
  <si>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</si>
  <si>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</si>
  <si>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</si>
  <si>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</si>
  <si>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</si>
  <si>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</si>
  <si>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</si>
  <si>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</si>
  <si>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</si>
  <si>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</si>
  <si>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</si>
  <si>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</si>
  <si>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</si>
  <si>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</si>
  <si>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</si>
  <si>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</si>
  <si>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</si>
  <si>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</si>
  <si>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</si>
  <si>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</si>
  <si>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</si>
  <si>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</si>
  <si>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</si>
  <si>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</si>
  <si>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</si>
  <si>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</si>
  <si>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</si>
  <si>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</si>
  <si>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</si>
  <si>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</si>
  <si>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</si>
  <si>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</si>
  <si>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</si>
  <si>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</si>
  <si>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</si>
  <si>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</si>
  <si>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</si>
  <si>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</si>
  <si>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</si>
  <si>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</si>
  <si>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</si>
  <si>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</si>
  <si>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</si>
  <si>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</si>
  <si>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</si>
  <si>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</si>
  <si>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</si>
  <si>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</si>
  <si>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</si>
  <si>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</si>
  <si>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</si>
  <si>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</si>
  <si>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</si>
  <si>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</si>
  <si>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</si>
  <si>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</si>
  <si>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</si>
  <si>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</si>
  <si>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</si>
  <si>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</si>
  <si>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</si>
  <si>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</si>
  <si>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</si>
  <si>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</si>
  <si>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</si>
  <si>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</si>
  <si>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</si>
  <si>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</si>
  <si>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</si>
  <si>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</si>
  <si>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</si>
  <si>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</si>
  <si>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</si>
  <si>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</si>
  <si>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</si>
  <si>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</si>
  <si>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</si>
  <si>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</si>
  <si>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</si>
  <si>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</si>
  <si>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</si>
  <si>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</si>
  <si>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</si>
  <si>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</si>
  <si>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</si>
  <si>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</si>
  <si>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</si>
  <si>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</si>
  <si>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</si>
  <si>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</si>
  <si>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</si>
  <si>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</si>
  <si>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</si>
  <si>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</si>
  <si>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</si>
  <si>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</si>
  <si>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</si>
  <si>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</si>
  <si>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</si>
  <si>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</si>
  <si>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</si>
  <si>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</si>
  <si>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</si>
  <si>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</si>
  <si>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</si>
  <si>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</si>
  <si>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</si>
  <si>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</si>
  <si>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</si>
  <si>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</si>
  <si>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</si>
  <si>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</si>
  <si>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</si>
  <si>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</si>
  <si>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</si>
  <si>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</si>
  <si>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</si>
  <si>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</si>
  <si>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</si>
  <si>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</si>
  <si>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</si>
  <si>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</si>
  <si>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</si>
  <si>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</si>
  <si>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</si>
  <si>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</si>
  <si>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</si>
  <si>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</si>
  <si>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</si>
  <si>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</si>
  <si>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</si>
  <si>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</si>
  <si>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</si>
  <si>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</si>
  <si>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</si>
  <si>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</si>
  <si>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</si>
  <si>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</si>
  <si>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</si>
  <si>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</si>
  <si>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</si>
  <si>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</si>
  <si>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</si>
  <si>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</si>
  <si>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</si>
  <si>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</si>
  <si>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</si>
  <si>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</si>
  <si>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</si>
  <si>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</si>
  <si>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</si>
  <si>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</si>
  <si>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</si>
  <si>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</si>
  <si>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</si>
  <si>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</si>
  <si>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</si>
  <si>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</si>
  <si>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</si>
  <si>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</si>
  <si>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</si>
  <si>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</si>
  <si>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</si>
  <si>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</si>
  <si>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</si>
  <si>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</si>
  <si>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</si>
  <si>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</si>
  <si>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</si>
  <si>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</si>
  <si>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</si>
  <si>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</si>
  <si>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</si>
  <si>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</si>
  <si>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</si>
  <si>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</si>
  <si>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</si>
  <si>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</si>
  <si>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</si>
  <si>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</si>
  <si>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</si>
  <si>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</si>
  <si>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</si>
  <si>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</si>
  <si>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</si>
  <si>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</si>
  <si>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</si>
  <si>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</si>
  <si>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</si>
  <si>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</si>
  <si>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</si>
  <si>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</si>
  <si>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</si>
  <si>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</si>
  <si>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</si>
  <si>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</si>
  <si>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</si>
  <si>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</si>
  <si>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</si>
  <si>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</si>
  <si>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</si>
  <si>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</si>
  <si>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</si>
  <si>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</si>
  <si>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</si>
  <si>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</si>
  <si>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</si>
  <si>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</si>
  <si>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</si>
  <si>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</si>
  <si>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</si>
  <si>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</si>
  <si>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</si>
  <si>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</si>
  <si>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</si>
  <si>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</si>
  <si>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</si>
  <si>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</si>
  <si>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</si>
  <si>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</si>
  <si>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</si>
  <si>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</si>
  <si>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</si>
  <si>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</si>
  <si>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</si>
  <si>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</si>
  <si>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</si>
  <si>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</si>
  <si>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</si>
  <si>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</si>
  <si>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</si>
  <si>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</si>
  <si>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</si>
  <si>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</si>
  <si>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</si>
  <si>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</si>
  <si>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</si>
  <si>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</si>
  <si>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</si>
  <si>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</si>
  <si>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</si>
  <si>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</si>
  <si>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</si>
  <si>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</si>
  <si>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</si>
  <si>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</si>
  <si>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</si>
  <si>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</si>
  <si>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</si>
  <si>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</si>
  <si>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</si>
  <si>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</si>
  <si>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</si>
  <si>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</si>
  <si>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</si>
  <si>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</si>
  <si>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</si>
  <si>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</si>
  <si>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</si>
  <si>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</si>
  <si>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</si>
  <si>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</si>
  <si>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</si>
  <si>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</si>
  <si>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</si>
  <si>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</si>
  <si>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</si>
  <si>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</si>
  <si>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</si>
  <si>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</si>
  <si>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</si>
  <si>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</si>
  <si>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</si>
  <si>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</si>
  <si>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</si>
  <si>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</si>
  <si>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</si>
  <si>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</si>
  <si>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</si>
  <si>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</si>
  <si>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</si>
  <si>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</si>
  <si>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</si>
  <si>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</si>
  <si>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</si>
  <si>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</si>
  <si>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</si>
  <si>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</si>
  <si>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</si>
  <si>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</si>
  <si>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</si>
  <si>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</si>
  <si>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</si>
  <si>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</si>
  <si>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</si>
  <si>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</si>
  <si>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</si>
  <si>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</si>
  <si>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</si>
  <si>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</si>
  <si>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</si>
  <si>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</si>
  <si>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</si>
  <si>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</si>
  <si>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</si>
  <si>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</si>
  <si>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</si>
  <si>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</si>
  <si>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</si>
  <si>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</si>
  <si>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</si>
  <si>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</si>
  <si>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</si>
  <si>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</si>
  <si>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</si>
  <si>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</si>
  <si>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</si>
  <si>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</si>
  <si>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</si>
  <si>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</si>
  <si>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</si>
  <si>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</si>
  <si>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</si>
  <si>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</si>
  <si>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</si>
  <si>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</si>
  <si>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</si>
  <si>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</si>
  <si>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</si>
  <si>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</si>
  <si>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</si>
  <si>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</si>
  <si>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</si>
  <si>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</si>
  <si>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</si>
  <si>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</si>
  <si>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</si>
  <si>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</si>
  <si>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</si>
  <si>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</si>
  <si>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</si>
  <si>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</si>
  <si>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</si>
  <si>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</si>
  <si>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</si>
  <si>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</si>
  <si>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</si>
  <si>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</si>
  <si>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</si>
  <si>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</si>
  <si>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</si>
  <si>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</si>
  <si>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</si>
  <si>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</si>
  <si>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</si>
  <si>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</si>
  <si>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</si>
  <si>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</si>
  <si>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</si>
  <si>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</si>
  <si>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</si>
  <si>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</si>
  <si>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</si>
  <si>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</si>
  <si>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</si>
  <si>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</si>
  <si>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</si>
  <si>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</si>
  <si>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</si>
  <si>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</si>
  <si>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</si>
  <si>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</si>
  <si>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</si>
  <si>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</si>
  <si>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</si>
  <si>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</si>
  <si>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</si>
  <si>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</si>
  <si>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</si>
  <si>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</si>
  <si>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</si>
  <si>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</si>
  <si>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</si>
  <si>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</si>
  <si>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</si>
  <si>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</si>
  <si>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</si>
  <si>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</si>
  <si>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</si>
  <si>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</si>
  <si>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</si>
  <si>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</si>
  <si>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</si>
  <si>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</si>
  <si>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</si>
  <si>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</si>
  <si>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</si>
  <si>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</si>
  <si>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</si>
  <si>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</si>
  <si>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</si>
  <si>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</si>
  <si>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</si>
  <si>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</si>
  <si>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</si>
  <si>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</si>
  <si>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</si>
  <si>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</si>
  <si>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</si>
  <si>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</si>
  <si>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</si>
  <si>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</si>
  <si>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</si>
  <si>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</si>
  <si>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</si>
  <si>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</si>
  <si>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</si>
  <si>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</si>
  <si>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</si>
  <si>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</si>
  <si>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</si>
  <si>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</si>
  <si>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</si>
  <si>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</si>
  <si>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</si>
  <si>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</si>
  <si>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</si>
  <si>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</si>
  <si>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</si>
  <si>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</si>
  <si>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</si>
  <si>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</si>
  <si>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</si>
  <si>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</si>
  <si>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</si>
  <si>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</si>
  <si>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</si>
  <si>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</si>
  <si>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</si>
  <si>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</si>
  <si>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</si>
  <si>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</si>
  <si>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</si>
  <si>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</si>
  <si>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</si>
  <si>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</si>
  <si>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</si>
  <si>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</si>
  <si>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</si>
  <si>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</si>
  <si>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</si>
  <si>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</si>
  <si>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</si>
  <si>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</si>
  <si>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</si>
  <si>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</si>
  <si>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</si>
  <si>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</si>
  <si>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</si>
  <si>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</si>
  <si>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</si>
  <si>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</si>
  <si>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</si>
  <si>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</si>
  <si>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</si>
  <si>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</si>
  <si>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</si>
  <si>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</si>
  <si>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</si>
  <si>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</si>
  <si>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</si>
  <si>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</si>
  <si>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</si>
  <si>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</si>
  <si>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</si>
  <si>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</si>
  <si>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</si>
  <si>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</si>
  <si>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</si>
  <si>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</si>
  <si>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</si>
  <si>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</si>
  <si>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</si>
  <si>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</si>
  <si>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</si>
  <si>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</si>
  <si>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</si>
  <si>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</si>
  <si>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</si>
  <si>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</si>
  <si>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</si>
  <si>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</si>
  <si>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</si>
  <si>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</si>
  <si>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</si>
  <si>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</si>
  <si>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</si>
  <si>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</si>
  <si>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</si>
  <si>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</si>
  <si>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</si>
  <si>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</si>
  <si>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</si>
  <si>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</si>
  <si>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</si>
  <si>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</si>
  <si>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</si>
  <si>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</si>
  <si>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</si>
  <si>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</si>
  <si>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</si>
  <si>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</si>
  <si>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</si>
  <si>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</si>
  <si>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</si>
  <si>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</si>
  <si>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</si>
  <si>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</si>
  <si>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</si>
  <si>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</si>
  <si>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</si>
  <si>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</si>
  <si>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</si>
  <si>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</si>
  <si>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</si>
  <si>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</si>
  <si>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</si>
  <si>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</si>
  <si>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</si>
  <si>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</si>
  <si>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</si>
  <si>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</si>
  <si>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</si>
  <si>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</si>
  <si>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</si>
  <si>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</si>
  <si>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</si>
  <si>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</si>
  <si>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</si>
  <si>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</si>
  <si>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</si>
  <si>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</si>
  <si>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</si>
  <si>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</si>
  <si>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</si>
  <si>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</si>
  <si>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</si>
  <si>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</si>
  <si>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</si>
  <si>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</si>
  <si>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</si>
  <si>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</si>
  <si>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</si>
  <si>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</si>
  <si>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</si>
  <si>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</si>
  <si>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</si>
  <si>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</si>
  <si>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</si>
  <si>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</si>
  <si>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</si>
  <si>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</si>
  <si>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</si>
  <si>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</si>
  <si>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</si>
  <si>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</si>
  <si>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</si>
  <si>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</si>
  <si>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</si>
  <si>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</si>
  <si>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</si>
  <si>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</si>
  <si>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</si>
  <si>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</si>
  <si>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</si>
  <si>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</si>
  <si>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</si>
  <si>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</si>
  <si>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</si>
  <si>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</si>
  <si>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</si>
  <si>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</si>
  <si>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</si>
  <si>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</si>
  <si>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</si>
  <si>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</si>
  <si>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</si>
  <si>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</si>
  <si>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</si>
  <si>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</si>
  <si>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</si>
  <si>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</si>
  <si>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</si>
  <si>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</si>
  <si>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</si>
  <si>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</si>
  <si>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</si>
  <si>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</si>
  <si>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</si>
  <si>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</si>
  <si>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</si>
  <si>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</si>
  <si>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</si>
  <si>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</si>
  <si>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</si>
  <si>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</si>
  <si>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</si>
  <si>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</si>
  <si>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</si>
  <si>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</si>
  <si>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</si>
  <si>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</si>
  <si>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</si>
  <si>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</si>
  <si>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</si>
  <si>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</si>
  <si>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</si>
  <si>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</si>
  <si>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</si>
  <si>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</si>
  <si>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</si>
  <si>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</si>
  <si>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</si>
  <si>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</si>
  <si>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</si>
  <si>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</si>
  <si>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</si>
  <si>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</si>
  <si>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</si>
  <si>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</si>
  <si>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</si>
  <si>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</si>
  <si>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</si>
  <si>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</si>
  <si>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</si>
  <si>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</si>
  <si>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</si>
  <si>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</si>
  <si>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</si>
  <si>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</si>
  <si>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</si>
  <si>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</si>
  <si>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</si>
  <si>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</si>
  <si>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</si>
  <si>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</si>
  <si>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</si>
  <si>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</si>
  <si>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</si>
  <si>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</si>
  <si>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</si>
  <si>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</si>
  <si>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</si>
  <si>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</si>
  <si>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</si>
  <si>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</si>
  <si>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</si>
  <si>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</si>
  <si>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</si>
  <si>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</si>
  <si>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</si>
  <si>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</si>
  <si>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</si>
  <si>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</si>
  <si>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</si>
  <si>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</si>
  <si>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</si>
  <si>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</si>
  <si>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</si>
  <si>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</si>
  <si>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</si>
  <si>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</si>
  <si>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</si>
  <si>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</si>
  <si>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</si>
  <si>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</si>
  <si>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</si>
  <si>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</si>
  <si>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</si>
  <si>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</si>
  <si>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</si>
  <si>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</si>
  <si>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</si>
  <si>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</si>
  <si>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</si>
  <si>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</si>
  <si>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</si>
  <si>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</si>
  <si>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</si>
  <si>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</si>
  <si>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</si>
  <si>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</si>
  <si>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</si>
  <si>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</si>
  <si>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</si>
  <si>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</si>
  <si>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</si>
  <si>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</si>
  <si>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</si>
  <si>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</si>
  <si>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</si>
  <si>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</si>
  <si>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</si>
  <si>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</si>
  <si>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</si>
  <si>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</si>
  <si>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</si>
  <si>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</si>
  <si>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</si>
  <si>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</si>
  <si>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</si>
  <si>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</si>
  <si>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</si>
  <si>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</si>
  <si>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</si>
  <si>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</si>
  <si>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</si>
  <si>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</si>
  <si>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</si>
  <si>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</si>
  <si>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</si>
  <si>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</si>
  <si>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</si>
  <si>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</si>
  <si>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</si>
  <si>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</si>
  <si>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</si>
  <si>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</si>
  <si>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</si>
  <si>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</si>
  <si>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</si>
  <si>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</si>
  <si>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</si>
  <si>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</si>
  <si>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</si>
  <si>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</si>
  <si>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</si>
  <si>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</si>
  <si>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</si>
  <si>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</si>
  <si>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</si>
  <si>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</si>
  <si>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</si>
  <si>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</si>
  <si>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</si>
  <si>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</si>
  <si>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</si>
  <si>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</si>
  <si>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</si>
  <si>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</si>
  <si>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</si>
  <si>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</si>
  <si>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</si>
  <si>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</si>
  <si>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</si>
  <si>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</si>
  <si>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</si>
  <si>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</si>
  <si>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</si>
  <si>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</si>
  <si>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</si>
  <si>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</si>
  <si>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</si>
  <si>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</si>
  <si>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</si>
  <si>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</si>
  <si>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</si>
  <si>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</si>
  <si>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</si>
  <si>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</si>
  <si>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</si>
  <si>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</si>
  <si>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</si>
  <si>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</si>
  <si>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</si>
  <si>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</si>
  <si>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</si>
  <si>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</si>
  <si>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</si>
  <si>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</si>
  <si>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</si>
  <si>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</si>
  <si>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</si>
  <si>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</si>
  <si>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</si>
  <si>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</si>
  <si>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</si>
  <si>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</si>
  <si>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</si>
  <si>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</si>
  <si>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</si>
  <si>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</si>
  <si>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</si>
  <si>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</si>
  <si>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</si>
  <si>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</si>
  <si>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</si>
  <si>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</si>
  <si>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</si>
  <si>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</si>
  <si>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</si>
  <si>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</si>
  <si>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</si>
  <si>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</si>
  <si>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</si>
  <si>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</si>
  <si>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</si>
  <si>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</si>
  <si>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</si>
  <si>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</si>
  <si>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</si>
  <si>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</si>
  <si>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</si>
  <si>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</si>
  <si>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</si>
  <si>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</si>
  <si>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</si>
  <si>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</si>
  <si>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</si>
  <si>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</si>
  <si>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</si>
  <si>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</si>
  <si>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</si>
  <si>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</si>
  <si>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</si>
  <si>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</si>
  <si>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</si>
  <si>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</si>
  <si>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</si>
  <si>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</si>
  <si>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</si>
  <si>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</si>
  <si>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</si>
  <si>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</si>
  <si>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</si>
  <si>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</si>
  <si>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</si>
  <si>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</si>
  <si>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</si>
  <si>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</si>
  <si>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</si>
  <si>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</si>
  <si>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</si>
  <si>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</si>
  <si>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</si>
  <si>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</si>
  <si>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</si>
  <si>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</si>
  <si>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</si>
  <si>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</si>
  <si>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</si>
  <si>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</si>
  <si>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</si>
  <si>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</si>
  <si>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</si>
  <si>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</si>
  <si>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</si>
  <si>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</si>
  <si>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</si>
  <si>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</si>
  <si>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</si>
  <si>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</si>
  <si>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</si>
  <si>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</si>
  <si>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</si>
  <si>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</si>
  <si>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</si>
  <si>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</si>
  <si>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</si>
  <si>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</si>
  <si>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</si>
  <si>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</si>
  <si>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</si>
  <si>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</si>
  <si>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</si>
  <si>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</si>
  <si>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</si>
  <si>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</si>
  <si>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</si>
  <si>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</si>
  <si>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</si>
  <si>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</si>
  <si>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</si>
  <si>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</si>
  <si>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</si>
  <si>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</si>
  <si>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</si>
  <si>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</si>
  <si>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</si>
  <si>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</si>
  <si>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</si>
  <si>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</si>
  <si>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</si>
  <si>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</si>
  <si>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</si>
  <si>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</si>
  <si>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</si>
  <si>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</si>
  <si>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</si>
  <si>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</si>
  <si>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</si>
  <si>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</si>
  <si>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</si>
  <si>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</si>
  <si>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</si>
  <si>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</si>
  <si>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</si>
  <si>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</si>
  <si>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</si>
  <si>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</si>
  <si>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</si>
  <si>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</si>
  <si>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</si>
  <si>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</si>
  <si>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</si>
  <si>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</si>
  <si>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</si>
  <si>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</si>
  <si>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</si>
  <si>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</si>
  <si>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</si>
  <si>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</si>
  <si>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</si>
  <si>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</si>
  <si>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</si>
  <si>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</si>
  <si>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</si>
  <si>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</si>
  <si>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</si>
  <si>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</si>
  <si>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</si>
  <si>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</si>
  <si>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</si>
  <si>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</si>
  <si>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</si>
  <si>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</si>
  <si>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</si>
  <si>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</si>
  <si>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</si>
  <si>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</si>
  <si>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</si>
  <si>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</si>
  <si>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</si>
  <si>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</si>
  <si>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</si>
  <si>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</si>
  <si>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</si>
  <si>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</si>
  <si>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</si>
  <si>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</si>
  <si>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</si>
  <si>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</si>
  <si>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</si>
  <si>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</si>
  <si>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</si>
  <si>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</si>
  <si>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</si>
  <si>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</si>
  <si>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</si>
  <si>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</si>
  <si>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</si>
  <si>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</si>
  <si>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</si>
  <si>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</si>
  <si>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</si>
  <si>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</si>
  <si>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</si>
  <si>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</si>
  <si>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</si>
  <si>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</si>
  <si>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</si>
  <si>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</si>
  <si>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</si>
  <si>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</si>
  <si>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</si>
  <si>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</si>
  <si>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</si>
  <si>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</si>
  <si>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</si>
  <si>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</si>
  <si>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</si>
  <si>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</si>
  <si>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</si>
  <si>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</si>
  <si>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</si>
  <si>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</si>
  <si>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</si>
  <si>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</si>
  <si>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</si>
  <si>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</si>
  <si>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</si>
  <si>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</si>
  <si>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</si>
  <si>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</si>
  <si>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</si>
  <si>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</si>
  <si>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</si>
  <si>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</si>
  <si>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</si>
  <si>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</si>
  <si>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</si>
  <si>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</si>
  <si>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</si>
  <si>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</si>
  <si>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</si>
  <si>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</si>
  <si>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</si>
  <si>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</si>
  <si>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</si>
  <si>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</si>
  <si>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</si>
  <si>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</si>
  <si>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</si>
  <si>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</si>
  <si>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</si>
  <si>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</si>
  <si>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</si>
  <si>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</si>
  <si>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</si>
  <si>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</si>
  <si>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</si>
  <si>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</si>
  <si>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</si>
  <si>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</si>
  <si>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</si>
  <si>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</si>
  <si>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</si>
  <si>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</si>
  <si>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</si>
  <si>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</si>
  <si>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</si>
  <si>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</si>
  <si>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</si>
  <si>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</si>
  <si>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</si>
  <si>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</si>
  <si>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</si>
  <si>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</si>
  <si>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</si>
  <si>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</si>
  <si>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</si>
  <si>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</si>
  <si>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</si>
  <si>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</si>
  <si>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</si>
  <si>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</si>
  <si>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</si>
  <si>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</si>
  <si>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</si>
  <si>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</si>
  <si>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</si>
  <si>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</si>
  <si>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</si>
  <si>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</si>
  <si>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</si>
  <si>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</si>
  <si>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</si>
  <si>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</si>
  <si>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</si>
  <si>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</si>
  <si>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</si>
  <si>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</si>
  <si>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</si>
  <si>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</si>
  <si>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</si>
  <si>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</si>
  <si>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</si>
  <si>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</si>
  <si>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</si>
  <si>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</si>
  <si>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</si>
  <si>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</si>
  <si>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</si>
  <si>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</si>
  <si>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</si>
  <si>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</si>
  <si>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</si>
  <si>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</si>
  <si>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</si>
  <si>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</si>
  <si>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</si>
  <si>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</si>
  <si>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</si>
  <si>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</si>
  <si>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</si>
  <si>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</si>
  <si>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</si>
  <si>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</si>
  <si>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</si>
  <si>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</si>
  <si>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</si>
  <si>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</si>
  <si>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</si>
  <si>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</si>
  <si>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</si>
  <si>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</si>
  <si>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</si>
  <si>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</si>
  <si>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</si>
  <si>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</si>
  <si>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</si>
  <si>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</si>
  <si>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</si>
  <si>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</si>
  <si>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</si>
  <si>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</si>
  <si>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</si>
  <si>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</si>
  <si>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</si>
  <si>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</si>
  <si>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</si>
  <si>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</si>
  <si>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</si>
  <si>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</si>
  <si>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</si>
  <si>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</si>
  <si>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</si>
  <si>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</si>
  <si>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</si>
  <si>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</si>
  <si>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</si>
  <si>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</si>
  <si>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</si>
  <si>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</si>
  <si>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</si>
  <si>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</si>
  <si>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</si>
  <si>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</si>
  <si>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</si>
  <si>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</si>
  <si>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</si>
  <si>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</si>
  <si>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</si>
  <si>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</si>
  <si>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</si>
  <si>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</si>
  <si>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</si>
  <si>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</si>
  <si>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</si>
  <si>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</si>
  <si>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</si>
  <si>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</si>
  <si>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</si>
  <si>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</si>
  <si>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</si>
  <si>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</si>
  <si>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</si>
  <si>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</si>
  <si>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</si>
  <si>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</si>
  <si>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</si>
  <si>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</si>
  <si>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</si>
  <si>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</si>
  <si>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</si>
  <si>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</si>
  <si>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</si>
  <si>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</si>
  <si>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</si>
  <si>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</si>
  <si>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</si>
  <si>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</si>
  <si>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</si>
  <si>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</si>
  <si>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</si>
  <si>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</si>
  <si>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</si>
  <si>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</si>
  <si>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</si>
  <si>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</si>
  <si>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</si>
  <si>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</si>
  <si>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</si>
  <si>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</si>
  <si>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</si>
  <si>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</si>
  <si>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</si>
  <si>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</si>
  <si>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</si>
  <si>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</si>
  <si>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</si>
  <si>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</si>
  <si>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</si>
  <si>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</si>
  <si>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</si>
  <si>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</si>
  <si>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</si>
  <si>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</si>
  <si>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</si>
  <si>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</si>
  <si>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</si>
  <si>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</si>
  <si>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</si>
  <si>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</si>
  <si>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</si>
  <si>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</si>
  <si>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</si>
  <si>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</si>
  <si>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</si>
  <si>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</si>
  <si>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</si>
  <si>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</si>
  <si>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</si>
  <si>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</si>
  <si>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</si>
  <si>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</si>
  <si>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</si>
  <si>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</si>
  <si>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</si>
  <si>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</si>
  <si>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</si>
  <si>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</si>
  <si>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</si>
  <si>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</si>
  <si>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</si>
  <si>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</si>
  <si>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</si>
  <si>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</si>
  <si>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</si>
  <si>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</si>
  <si>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</si>
  <si>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</si>
  <si>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</si>
  <si>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</si>
  <si>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</si>
  <si>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</si>
  <si>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</si>
  <si>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</si>
  <si>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</si>
  <si>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</si>
  <si>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</si>
  <si>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</si>
  <si>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</si>
  <si>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</si>
  <si>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</si>
  <si>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</si>
  <si>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</si>
  <si>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</si>
  <si>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</si>
  <si>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</si>
  <si>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</si>
  <si>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</si>
  <si>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</si>
  <si>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</si>
  <si>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</si>
  <si>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</si>
  <si>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</si>
  <si>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</si>
  <si>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</si>
  <si>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</si>
  <si>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</si>
  <si>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</si>
  <si>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</si>
  <si>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</si>
  <si>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</si>
  <si>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</si>
  <si>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</si>
  <si>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</si>
  <si>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</si>
  <si>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</si>
  <si>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</si>
  <si>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</si>
  <si>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</si>
  <si>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</si>
  <si>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</si>
  <si>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</si>
  <si>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</si>
  <si>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</si>
  <si>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</si>
  <si>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</si>
  <si>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</si>
  <si>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</si>
  <si>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</si>
  <si>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</si>
  <si>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</si>
  <si>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</si>
  <si>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</si>
  <si>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</si>
  <si>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</si>
  <si>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</si>
  <si>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</si>
  <si>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</si>
  <si>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</si>
  <si>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</si>
  <si>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</si>
  <si>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</si>
  <si>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</si>
  <si>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</si>
  <si>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</si>
  <si>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</si>
  <si>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</si>
  <si>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</si>
  <si>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</si>
  <si>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</si>
  <si>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</si>
  <si>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</si>
  <si>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</si>
  <si>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</si>
  <si>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</si>
  <si>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</si>
  <si>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</si>
  <si>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</si>
  <si>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</si>
  <si>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</si>
  <si>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</si>
  <si>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</si>
  <si>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</si>
  <si>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</si>
  <si>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</si>
  <si>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</si>
  <si>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</si>
  <si>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</si>
  <si>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</si>
  <si>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</si>
  <si>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</si>
  <si>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</si>
  <si>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</si>
  <si>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</si>
  <si>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</si>
  <si>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</si>
  <si>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</si>
  <si>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</si>
  <si>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</si>
  <si>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</si>
  <si>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</si>
  <si>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</si>
  <si>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</si>
  <si>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</si>
  <si>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</si>
  <si>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</si>
  <si>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</si>
  <si>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</si>
  <si>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</si>
  <si>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</si>
  <si>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</si>
  <si>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</si>
  <si>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</si>
  <si>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</si>
  <si>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</si>
  <si>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</si>
  <si>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</si>
  <si>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</si>
  <si>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</si>
  <si>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</si>
  <si>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</si>
  <si>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</si>
  <si>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</si>
  <si>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</si>
  <si>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</si>
  <si>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</si>
  <si>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</si>
  <si>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</si>
  <si>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</si>
  <si>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</si>
  <si>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</si>
  <si>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</si>
  <si>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</si>
  <si>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</si>
  <si>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</si>
  <si>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</si>
  <si>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</si>
  <si>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</si>
  <si>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</si>
  <si>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</si>
  <si>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</si>
  <si>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</si>
  <si>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</si>
  <si>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</si>
  <si>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</si>
  <si>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</si>
  <si>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</si>
  <si>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</si>
  <si>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</si>
  <si>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</si>
  <si>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</si>
  <si>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</si>
  <si>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</si>
  <si>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</si>
  <si>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</si>
  <si>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</si>
  <si>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</si>
  <si>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</si>
  <si>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</si>
  <si>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</si>
  <si>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</si>
  <si>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</si>
  <si>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</si>
  <si>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</si>
  <si>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</si>
  <si>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</si>
  <si>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</si>
  <si>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</si>
  <si>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</si>
  <si>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</si>
  <si>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</si>
  <si>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</si>
  <si>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</si>
  <si>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</si>
  <si>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</si>
  <si>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</si>
  <si>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</si>
  <si>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</si>
  <si>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</si>
  <si>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</si>
  <si>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</si>
  <si>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</si>
  <si>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</si>
  <si>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</si>
  <si>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</si>
  <si>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</si>
  <si>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</si>
  <si>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</si>
  <si>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</si>
  <si>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</si>
  <si>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</si>
  <si>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</si>
  <si>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</si>
  <si>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</si>
  <si>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</si>
  <si>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</si>
  <si>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</si>
  <si>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</si>
  <si>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</si>
  <si>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</si>
  <si>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</si>
  <si>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</si>
  <si>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</si>
  <si>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</si>
  <si>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</si>
  <si>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</si>
  <si>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</si>
  <si>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</si>
  <si>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</si>
  <si>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</si>
  <si>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</si>
  <si>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</si>
  <si>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</si>
  <si>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</si>
  <si>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</si>
  <si>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</si>
  <si>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</si>
  <si>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</si>
  <si>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</si>
  <si>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</si>
  <si>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</si>
  <si>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</si>
  <si>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</si>
  <si>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</si>
  <si>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</si>
  <si>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</si>
  <si>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</si>
  <si>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</si>
  <si>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</si>
  <si>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</si>
  <si>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</si>
  <si>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</si>
  <si>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</si>
  <si>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</si>
  <si>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</si>
  <si>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</si>
  <si>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</si>
  <si>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</si>
  <si>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</si>
  <si>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</si>
  <si>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</si>
  <si>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</si>
  <si>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</si>
  <si>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</si>
  <si>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</si>
  <si>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</si>
  <si>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</si>
  <si>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</si>
  <si>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</si>
  <si>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</si>
  <si>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</si>
  <si>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</si>
  <si>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</si>
  <si>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</si>
  <si>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</si>
  <si>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</si>
  <si>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</si>
  <si>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</si>
  <si>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</si>
  <si>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</si>
  <si>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</si>
  <si>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</si>
  <si>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</si>
  <si>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</si>
  <si>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</si>
  <si>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</si>
  <si>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</si>
  <si>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</si>
  <si>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</si>
  <si>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</si>
  <si>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</si>
  <si>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</si>
  <si>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</si>
  <si>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</si>
  <si>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</si>
  <si>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</si>
  <si>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</si>
  <si>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</si>
  <si>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</si>
  <si>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</si>
  <si>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</si>
  <si>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</si>
  <si>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</si>
  <si>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</si>
  <si>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</si>
  <si>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</si>
  <si>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</si>
  <si>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</si>
  <si>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</si>
  <si>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</si>
  <si>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</si>
  <si>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</si>
  <si>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</si>
  <si>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</si>
  <si>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</si>
  <si>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</si>
  <si>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</si>
  <si>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</si>
  <si>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</si>
  <si>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</si>
  <si>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</si>
  <si>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</si>
  <si>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</si>
  <si>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</si>
  <si>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</si>
  <si>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</si>
  <si>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</si>
  <si>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</si>
  <si>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</si>
  <si>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</si>
  <si>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</si>
  <si>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</si>
  <si>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</si>
  <si>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</si>
  <si>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</si>
  <si>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</si>
  <si>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</si>
  <si>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</si>
  <si>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</si>
  <si>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</si>
  <si>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</si>
  <si>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</si>
  <si>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</si>
  <si>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</si>
  <si>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</si>
  <si>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</si>
  <si>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</si>
  <si>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</si>
  <si>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</si>
  <si>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</si>
  <si>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</si>
  <si>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</si>
  <si>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</si>
  <si>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</si>
  <si>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</si>
  <si>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</si>
  <si>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</si>
  <si>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</si>
  <si>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</si>
  <si>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</si>
  <si>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</si>
  <si>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</si>
  <si>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</si>
  <si>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</si>
  <si>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</si>
  <si>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</si>
  <si>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</si>
  <si>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</si>
  <si>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</si>
  <si>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</si>
  <si>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</si>
  <si>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</si>
  <si>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</si>
  <si>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</si>
  <si>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</si>
  <si>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</si>
  <si>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</si>
  <si>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</si>
  <si>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</si>
  <si>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</si>
  <si>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</si>
  <si>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</si>
  <si>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</si>
  <si>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</si>
  <si>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</si>
  <si>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</si>
  <si>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</si>
  <si>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</si>
  <si>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</si>
  <si>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</si>
  <si>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</si>
  <si>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</si>
  <si>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</si>
  <si>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</si>
  <si>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</si>
  <si>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</si>
  <si>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</si>
  <si>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</si>
  <si>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</si>
  <si>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</si>
  <si>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</si>
  <si>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</si>
  <si>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</si>
  <si>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</si>
  <si>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</si>
  <si>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</si>
  <si>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</si>
  <si>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</si>
  <si>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</si>
  <si>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</si>
  <si>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</si>
  <si>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</si>
  <si>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</si>
  <si>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</si>
  <si>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</si>
  <si>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</si>
  <si>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</si>
  <si>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</si>
  <si>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</si>
  <si>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</si>
  <si>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</si>
  <si>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</si>
  <si>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</si>
  <si>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</si>
  <si>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</si>
  <si>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</si>
  <si>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</si>
  <si>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</si>
  <si>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</si>
  <si>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</si>
  <si>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</si>
  <si>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</si>
  <si>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</si>
  <si>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</si>
  <si>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</si>
  <si>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</si>
  <si>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</si>
  <si>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</si>
  <si>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</si>
  <si>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</si>
  <si>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</si>
  <si>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</si>
  <si>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</si>
  <si>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</si>
  <si>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</si>
  <si>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</si>
  <si>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</si>
  <si>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</si>
  <si>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</si>
  <si>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</si>
  <si>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</si>
  <si>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</si>
  <si>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</si>
  <si>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</si>
  <si>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</si>
  <si>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</si>
  <si>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</si>
  <si>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</si>
  <si>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</si>
  <si>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</si>
  <si>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</si>
  <si>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</si>
  <si>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</si>
  <si>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</si>
  <si>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</si>
  <si>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</si>
  <si>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</si>
  <si>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</si>
  <si>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</si>
  <si>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</si>
  <si>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</si>
  <si>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</si>
  <si>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</si>
  <si>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</si>
  <si>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</si>
  <si>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</si>
  <si>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</si>
  <si>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</si>
  <si>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</si>
  <si>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</si>
  <si>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</si>
  <si>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</si>
  <si>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</si>
  <si>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</si>
  <si>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</si>
  <si>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</si>
  <si>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</si>
  <si>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</si>
  <si>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</si>
  <si>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</si>
  <si>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</si>
  <si>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</si>
  <si>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</si>
  <si>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</si>
  <si>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</si>
  <si>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</si>
  <si>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</si>
  <si>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</si>
  <si>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</si>
  <si>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</si>
  <si>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</si>
  <si>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</si>
  <si>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</si>
  <si>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</si>
  <si>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</si>
  <si>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</si>
  <si>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</si>
  <si>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</si>
  <si>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</si>
  <si>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</si>
  <si>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</si>
  <si>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</si>
  <si>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</si>
  <si>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</si>
  <si>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</si>
  <si>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</si>
  <si>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</si>
  <si>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</si>
  <si>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</si>
  <si>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</si>
  <si>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</si>
  <si>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</si>
  <si>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</si>
  <si>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</si>
  <si>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</si>
  <si>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</si>
  <si>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</si>
  <si>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</si>
  <si>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</si>
  <si>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</si>
  <si>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</si>
  <si>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</si>
  <si>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</si>
  <si>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</si>
  <si>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</si>
  <si>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</si>
  <si>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</si>
  <si>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</si>
  <si>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</si>
  <si>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</si>
  <si>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</si>
  <si>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</si>
  <si>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</si>
  <si>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</si>
  <si>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</si>
  <si>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</si>
  <si>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</si>
  <si>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</si>
  <si>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</si>
  <si>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</si>
  <si>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</si>
  <si>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</si>
  <si>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</si>
  <si>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</si>
  <si>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</si>
  <si>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</si>
  <si>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</si>
  <si>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</si>
  <si>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</si>
  <si>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</si>
  <si>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</si>
  <si>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</si>
  <si>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</si>
  <si>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</si>
  <si>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</si>
  <si>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</si>
  <si>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</si>
  <si>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</si>
  <si>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</si>
  <si>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</si>
  <si>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</si>
  <si>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</si>
  <si>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</si>
  <si>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</si>
  <si>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</si>
  <si>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</si>
  <si>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</si>
  <si>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</si>
  <si>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</si>
  <si>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</si>
  <si>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</si>
  <si>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</si>
  <si>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</si>
  <si>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</si>
  <si>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</si>
  <si>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</si>
  <si>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</si>
  <si>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</si>
  <si>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</si>
  <si>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</si>
  <si>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</si>
  <si>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</si>
  <si>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</si>
  <si>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</si>
  <si>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</si>
  <si>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</si>
  <si>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</si>
  <si>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</si>
  <si>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</si>
  <si>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</si>
  <si>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</si>
  <si>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</si>
  <si>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</si>
  <si>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</si>
  <si>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</si>
  <si>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</si>
  <si>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</si>
  <si>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</si>
  <si>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</si>
  <si>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</si>
  <si>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</si>
  <si>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</si>
  <si>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</si>
  <si>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</si>
  <si>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</si>
  <si>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</si>
  <si>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</si>
  <si>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</si>
  <si>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</si>
  <si>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</si>
  <si>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</si>
  <si>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</si>
  <si>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</si>
  <si>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</si>
  <si>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</si>
  <si>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</si>
  <si>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</si>
  <si>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</si>
  <si>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</si>
  <si>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</si>
  <si>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</si>
  <si>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</si>
  <si>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</si>
  <si>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</si>
  <si>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</si>
  <si>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</si>
  <si>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</si>
  <si>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</si>
  <si>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</si>
  <si>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</si>
  <si>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</si>
  <si>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</si>
  <si>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</si>
  <si>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</si>
  <si>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</si>
  <si>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</si>
  <si>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</si>
  <si>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</si>
  <si>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</si>
  <si>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</si>
  <si>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</si>
  <si>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</si>
  <si>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</si>
  <si>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</si>
  <si>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</si>
  <si>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</si>
  <si>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</si>
  <si>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</si>
  <si>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</si>
  <si>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</si>
  <si>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</si>
  <si>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</si>
  <si>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</si>
  <si>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</si>
  <si>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</si>
  <si>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</si>
  <si>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</si>
  <si>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</si>
  <si>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</si>
  <si>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</si>
  <si>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</si>
  <si>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</si>
  <si>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</si>
  <si>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</si>
  <si>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</si>
  <si>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</si>
  <si>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</si>
  <si>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</si>
  <si>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</si>
  <si>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</si>
  <si>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</si>
  <si>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</si>
  <si>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</si>
  <si>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</si>
  <si>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</si>
  <si>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</si>
  <si>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</si>
  <si>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</si>
  <si>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</si>
  <si>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</si>
  <si>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</si>
  <si>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</si>
  <si>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</si>
  <si>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</si>
  <si>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</si>
  <si>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</si>
  <si>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</si>
  <si>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</si>
  <si>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</si>
  <si>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</si>
  <si>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</si>
  <si>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</si>
  <si>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</si>
  <si>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</si>
  <si>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</si>
  <si>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</si>
  <si>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</si>
  <si>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</si>
  <si>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</si>
  <si>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</si>
  <si>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</si>
  <si>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</si>
  <si>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</si>
  <si>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</si>
  <si>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</si>
  <si>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</si>
  <si>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</si>
  <si>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</si>
  <si>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</si>
  <si>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</si>
  <si>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</si>
  <si>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</si>
  <si>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</si>
  <si>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</si>
  <si>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</si>
  <si>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</si>
  <si>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</si>
  <si>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</si>
  <si>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</si>
  <si>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</si>
  <si>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</si>
  <si>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</si>
  <si>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</si>
  <si>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</si>
  <si>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</si>
  <si>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</si>
  <si>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</si>
  <si>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</si>
  <si>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</si>
  <si>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</si>
  <si>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</si>
  <si>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</si>
  <si>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</si>
  <si>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</si>
  <si>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</si>
  <si>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</si>
  <si>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</si>
  <si>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</si>
  <si>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</si>
  <si>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</si>
  <si>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</si>
  <si>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</si>
  <si>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</si>
  <si>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</si>
  <si>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</si>
  <si>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</si>
  <si>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</si>
  <si>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</si>
  <si>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</si>
  <si>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</si>
  <si>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</si>
  <si>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</si>
  <si>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</si>
  <si>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</si>
  <si>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</si>
  <si>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</si>
  <si>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</si>
  <si>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</si>
  <si>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</si>
  <si>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</si>
  <si>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</si>
  <si>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</si>
  <si>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</si>
  <si>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</si>
  <si>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</si>
  <si>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</si>
  <si>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</si>
  <si>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</si>
  <si>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</si>
  <si>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</si>
  <si>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</si>
  <si>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</si>
  <si>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</si>
  <si>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</si>
  <si>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</si>
  <si>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</si>
  <si>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</si>
  <si>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</si>
  <si>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</si>
  <si>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</si>
  <si>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</si>
  <si>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</si>
  <si>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</si>
  <si>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</si>
  <si>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</si>
  <si>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</si>
  <si>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</si>
  <si>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</si>
  <si>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</si>
  <si>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</si>
  <si>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</si>
  <si>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</si>
  <si>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</si>
  <si>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</si>
  <si>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</si>
  <si>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</si>
  <si>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</si>
  <si>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</si>
  <si>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</si>
  <si>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</si>
  <si>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</si>
  <si>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</si>
  <si>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</si>
  <si>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</si>
  <si>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</si>
  <si>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</si>
  <si>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</si>
  <si>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</si>
  <si>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</si>
  <si>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</si>
  <si>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</si>
  <si>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</si>
  <si>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</si>
  <si>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</si>
  <si>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</si>
  <si>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</si>
  <si>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</si>
  <si>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</si>
  <si>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</si>
  <si>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</si>
  <si>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</si>
  <si>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</si>
  <si>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</si>
  <si>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</si>
  <si>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</si>
  <si>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</si>
  <si>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</si>
  <si>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</si>
  <si>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</si>
  <si>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</si>
  <si>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</si>
  <si>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</si>
  <si>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</si>
  <si>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</si>
  <si>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</si>
  <si>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</si>
  <si>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</si>
  <si>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</si>
  <si>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</si>
  <si>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</si>
  <si>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</si>
  <si>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</si>
  <si>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</si>
  <si>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</si>
  <si>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</si>
  <si>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</si>
  <si>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</si>
  <si>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</si>
  <si>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</si>
  <si>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</si>
  <si>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</si>
  <si>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</si>
  <si>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</si>
  <si>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</si>
  <si>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</si>
  <si>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</si>
  <si>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</si>
  <si>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</si>
  <si>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</si>
  <si>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</si>
  <si>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</si>
  <si>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</si>
  <si>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</si>
  <si>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</si>
  <si>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</si>
  <si>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</si>
  <si>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</si>
  <si>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</si>
  <si>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</si>
  <si>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</si>
  <si>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</si>
  <si>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</si>
  <si>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</si>
  <si>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</si>
  <si>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</si>
  <si>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</si>
  <si>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</si>
  <si>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</si>
  <si>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</si>
  <si>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</si>
  <si>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</si>
  <si>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</si>
  <si>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</si>
  <si>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</si>
  <si>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</si>
  <si>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</si>
  <si>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</si>
  <si>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</si>
  <si>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</si>
  <si>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</si>
  <si>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</si>
  <si>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</si>
  <si>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</si>
  <si>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</si>
  <si>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</si>
  <si>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</si>
  <si>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</si>
  <si>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</si>
  <si>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</si>
  <si>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</si>
  <si>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</si>
  <si>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</si>
  <si>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</si>
  <si>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</si>
  <si>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</si>
  <si>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</si>
  <si>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</si>
  <si>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</si>
  <si>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</si>
  <si>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</si>
  <si>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</si>
  <si>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</si>
  <si>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</si>
  <si>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</si>
  <si>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</si>
  <si>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</si>
  <si>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</si>
  <si>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</si>
  <si>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</si>
  <si>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</si>
  <si>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</si>
  <si>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</si>
  <si>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</si>
  <si>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</si>
  <si>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</si>
  <si>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</si>
  <si>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</si>
  <si>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</si>
  <si>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</si>
  <si>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</si>
  <si>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</si>
  <si>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</si>
  <si>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</si>
  <si>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</si>
  <si>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</si>
  <si>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</si>
  <si>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</si>
  <si>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</si>
  <si>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</si>
  <si>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</si>
  <si>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</si>
  <si>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</si>
  <si>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</si>
  <si>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</si>
  <si>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</si>
  <si>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</si>
  <si>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</si>
  <si>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</si>
  <si>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</si>
  <si>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</si>
  <si>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</si>
  <si>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</si>
  <si>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</si>
  <si>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</si>
  <si>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</si>
  <si>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</si>
  <si>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</si>
  <si>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</si>
  <si>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</si>
  <si>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</si>
  <si>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</si>
  <si>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</si>
  <si>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</si>
  <si>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</si>
  <si>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</si>
  <si>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</si>
  <si>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</si>
  <si>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</si>
  <si>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</si>
  <si>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</si>
  <si>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</si>
  <si>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</si>
  <si>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</si>
  <si>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</si>
  <si>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</si>
  <si>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</si>
  <si>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</si>
  <si>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</si>
  <si>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</si>
  <si>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</si>
  <si>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</si>
  <si>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</si>
  <si>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</si>
  <si>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</si>
  <si>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</si>
  <si>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</si>
  <si>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</si>
  <si>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</si>
  <si>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</si>
  <si>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</si>
  <si>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</si>
  <si>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</si>
  <si>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</si>
  <si>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</si>
  <si>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</si>
  <si>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</si>
  <si>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</si>
  <si>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</si>
  <si>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</si>
  <si>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</si>
  <si>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</si>
  <si>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</si>
  <si>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</si>
  <si>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</si>
  <si>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</si>
  <si>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</si>
  <si>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</si>
  <si>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</si>
  <si>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</si>
  <si>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</si>
  <si>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</si>
  <si>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</si>
  <si>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</si>
  <si>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</si>
  <si>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</si>
  <si>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</si>
  <si>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</si>
  <si>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</si>
  <si>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</si>
  <si>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</si>
  <si>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</si>
  <si>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</si>
  <si>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</si>
  <si>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</si>
  <si>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</si>
  <si>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</si>
  <si>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</si>
  <si>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</si>
  <si>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</si>
  <si>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</si>
  <si>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</si>
  <si>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</si>
  <si>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</si>
  <si>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</si>
  <si>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</si>
  <si>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</si>
  <si>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</si>
  <si>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</si>
  <si>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</si>
  <si>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</si>
  <si>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</si>
  <si>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</si>
  <si>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</si>
  <si>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</si>
  <si>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</si>
  <si>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</si>
  <si>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</si>
  <si>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</si>
  <si>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</si>
  <si>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</si>
  <si>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</si>
  <si>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</si>
  <si>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</si>
  <si>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</si>
  <si>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</si>
  <si>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</si>
  <si>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</si>
  <si>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</si>
  <si>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</si>
  <si>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</si>
  <si>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</si>
  <si>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</si>
  <si>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</si>
  <si>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</si>
  <si>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</si>
  <si>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</si>
  <si>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</si>
  <si>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</si>
  <si>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</si>
  <si>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</si>
  <si>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</si>
  <si>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</si>
  <si>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</si>
  <si>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</si>
  <si>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</si>
  <si>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</si>
  <si>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</si>
  <si>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</si>
  <si>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</si>
  <si>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</si>
  <si>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</si>
  <si>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</si>
  <si>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</si>
  <si>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</si>
  <si>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</si>
  <si>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</si>
  <si>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</si>
  <si>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</si>
  <si>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</si>
  <si>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</si>
  <si>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</si>
  <si>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</si>
  <si>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</si>
  <si>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</si>
  <si>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</si>
  <si>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</si>
  <si>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</si>
  <si>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</si>
  <si>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</si>
  <si>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</si>
  <si>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</si>
  <si>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</si>
  <si>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</si>
  <si>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</si>
  <si>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</si>
  <si>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</si>
  <si>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</si>
  <si>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</si>
  <si>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</si>
  <si>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</si>
  <si>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</si>
  <si>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</si>
  <si>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</si>
  <si>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</si>
  <si>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</si>
  <si>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</si>
  <si>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</si>
  <si>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</si>
  <si>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</si>
  <si>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</si>
  <si>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</si>
  <si>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</si>
  <si>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</si>
  <si>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</si>
  <si>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</si>
  <si>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</si>
  <si>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</si>
  <si>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</si>
  <si>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</si>
  <si>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</si>
  <si>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</si>
  <si>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</si>
  <si>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</si>
  <si>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</si>
  <si>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</si>
  <si>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</si>
  <si>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</si>
  <si>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</si>
  <si>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</si>
  <si>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</si>
  <si>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</si>
  <si>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</si>
  <si>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</si>
  <si>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</si>
  <si>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</si>
  <si>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</si>
  <si>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</si>
  <si>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</si>
  <si>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</si>
  <si>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</si>
  <si>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</si>
  <si>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</si>
  <si>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</si>
  <si>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</si>
  <si>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</si>
  <si>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</si>
  <si>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</si>
  <si>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</si>
  <si>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</si>
  <si>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</si>
  <si>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</si>
  <si>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</si>
  <si>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</si>
  <si>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</si>
  <si>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</si>
  <si>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</si>
  <si>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</si>
  <si>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</si>
  <si>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</si>
  <si>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</si>
  <si>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</si>
  <si>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</si>
  <si>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</si>
  <si>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</si>
  <si>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</si>
  <si>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</si>
  <si>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</si>
  <si>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</si>
  <si>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</si>
  <si>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</si>
  <si>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</si>
  <si>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</si>
  <si>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</si>
  <si>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</si>
  <si>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</si>
  <si>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</si>
  <si>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</si>
  <si>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</si>
  <si>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</si>
  <si>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</si>
  <si>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</si>
  <si>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</si>
  <si>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</si>
  <si>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</si>
  <si>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</si>
  <si>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</si>
  <si>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</si>
  <si>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</si>
  <si>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</si>
  <si>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</si>
  <si>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</si>
  <si>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</si>
  <si>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</si>
  <si>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</si>
  <si>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</si>
  <si>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</si>
  <si>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</si>
  <si>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</si>
  <si>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</si>
  <si>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</si>
  <si>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</si>
  <si>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</si>
  <si>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</si>
  <si>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</si>
  <si>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</si>
  <si>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</si>
  <si>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</si>
  <si>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</si>
  <si>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</si>
  <si>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</si>
  <si>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</si>
  <si>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</si>
  <si>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</si>
  <si>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</si>
  <si>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</si>
  <si>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</si>
  <si>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</si>
  <si>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</si>
  <si>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</si>
  <si>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</si>
  <si>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</si>
  <si>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</si>
  <si>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</si>
  <si>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</si>
  <si>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</si>
  <si>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</si>
  <si>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</si>
  <si>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</si>
  <si>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</si>
  <si>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</si>
  <si>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</si>
  <si>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</si>
  <si>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</si>
  <si>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</si>
  <si>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</si>
  <si>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</si>
  <si>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</si>
  <si>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</si>
  <si>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</si>
  <si>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</si>
  <si>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</si>
  <si>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</si>
  <si>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</si>
  <si>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</si>
  <si>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</si>
  <si>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</si>
  <si>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</si>
  <si>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</si>
  <si>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</si>
  <si>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</si>
  <si>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</si>
  <si>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</si>
  <si>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</si>
  <si>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</si>
  <si>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</si>
  <si>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</si>
  <si>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</si>
  <si>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</si>
  <si>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</si>
  <si>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</si>
  <si>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</si>
  <si>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</si>
  <si>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</si>
  <si>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</si>
  <si>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</si>
  <si>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</si>
  <si>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</si>
  <si>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</si>
  <si>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</si>
  <si>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</si>
  <si>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</si>
  <si>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</si>
  <si>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</si>
  <si>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</si>
  <si>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</si>
  <si>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</si>
  <si>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</si>
  <si>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</si>
  <si>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</si>
  <si>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</si>
  <si>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</si>
  <si>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</si>
  <si>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</si>
  <si>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</si>
  <si>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</si>
  <si>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</si>
  <si>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</si>
  <si>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</si>
  <si>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</si>
  <si>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</si>
  <si>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</si>
  <si>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</si>
  <si>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</si>
  <si>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</si>
  <si>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</si>
  <si>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</si>
  <si>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</si>
  <si>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</si>
  <si>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</si>
  <si>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</si>
  <si>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</si>
  <si>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</si>
  <si>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</si>
  <si>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</si>
  <si>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</si>
  <si>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</si>
  <si>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</si>
  <si>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</si>
  <si>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</si>
  <si>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</si>
  <si>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</si>
  <si>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</si>
  <si>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</si>
  <si>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</si>
  <si>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</si>
  <si>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</si>
  <si>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</si>
  <si>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</si>
  <si>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</si>
  <si>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</si>
  <si>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</si>
  <si>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</si>
  <si>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</si>
  <si>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</si>
  <si>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</si>
  <si>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</si>
  <si>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</si>
  <si>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</si>
  <si>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</si>
  <si>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</si>
  <si>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</si>
  <si>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</si>
  <si>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</si>
  <si>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</si>
  <si>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</si>
  <si>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</si>
  <si>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</si>
  <si>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</si>
  <si>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</si>
  <si>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</si>
  <si>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</si>
  <si>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</si>
  <si>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</si>
  <si>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</si>
  <si>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</si>
  <si>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</si>
  <si>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</si>
  <si>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</si>
  <si>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</si>
  <si>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</si>
  <si>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</si>
  <si>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</si>
  <si>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</si>
  <si>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</si>
  <si>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</si>
  <si>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</si>
  <si>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</si>
  <si>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</si>
  <si>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</si>
  <si>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</si>
  <si>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</si>
  <si>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</si>
  <si>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</si>
  <si>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</si>
  <si>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</si>
  <si>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</si>
  <si>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</si>
  <si>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</si>
  <si>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</si>
  <si>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</si>
  <si>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</si>
  <si>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</si>
  <si>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</si>
  <si>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</si>
  <si>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</si>
  <si>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</si>
  <si>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</si>
  <si>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</si>
  <si>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</si>
  <si>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</si>
  <si>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</si>
  <si>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</si>
  <si>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</si>
  <si>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</si>
  <si>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</si>
  <si>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</si>
  <si>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</si>
  <si>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</si>
  <si>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</si>
  <si>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</si>
  <si>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</si>
  <si>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</si>
  <si>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</si>
  <si>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</si>
  <si>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</si>
  <si>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</si>
  <si>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</si>
  <si>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</si>
  <si>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</si>
  <si>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</si>
  <si>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</si>
  <si>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</si>
  <si>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</si>
  <si>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</si>
  <si>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</si>
  <si>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</si>
  <si>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</si>
  <si>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</si>
  <si>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</si>
  <si>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</si>
  <si>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</si>
  <si>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</si>
  <si>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</si>
  <si>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</si>
  <si>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</si>
  <si>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</si>
  <si>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</si>
  <si>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</si>
  <si>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</si>
  <si>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</si>
  <si>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</si>
  <si>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</si>
  <si>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</si>
  <si>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</si>
  <si>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</si>
  <si>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</si>
  <si>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</si>
  <si>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</si>
  <si>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</si>
  <si>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</si>
  <si>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</si>
  <si>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</si>
  <si>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</si>
  <si>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</si>
  <si>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</si>
  <si>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</si>
  <si>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</si>
  <si>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</si>
  <si>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</si>
  <si>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</si>
  <si>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</si>
  <si>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</si>
  <si>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</si>
  <si>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</si>
  <si>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</si>
  <si>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</si>
  <si>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</si>
  <si>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</si>
  <si>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</si>
  <si>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</si>
  <si>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</si>
  <si>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</si>
  <si>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</si>
  <si>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</si>
  <si>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</si>
  <si>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</si>
  <si>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</si>
  <si>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</si>
  <si>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</si>
  <si>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</si>
  <si>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</si>
  <si>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</si>
  <si>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</si>
  <si>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</si>
  <si>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</si>
  <si>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</si>
  <si>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</si>
  <si>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</si>
  <si>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</si>
  <si>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</si>
  <si>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</si>
  <si>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</si>
  <si>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</si>
  <si>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</si>
  <si>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</si>
  <si>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</si>
  <si>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</si>
  <si>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</si>
  <si>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</si>
  <si>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</si>
  <si>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</si>
  <si>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</si>
  <si>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</si>
  <si>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</si>
  <si>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</si>
  <si>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</si>
  <si>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</si>
  <si>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</si>
  <si>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</si>
  <si>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</si>
  <si>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</si>
  <si>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</si>
  <si>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</si>
  <si>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</si>
  <si>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</si>
  <si>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</si>
  <si>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</si>
  <si>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</si>
  <si>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</si>
  <si>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</si>
  <si>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</si>
  <si>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</si>
  <si>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</si>
  <si>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</si>
  <si>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</si>
  <si>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</si>
  <si>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</si>
  <si>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</si>
  <si>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</si>
  <si>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</si>
  <si>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</si>
  <si>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</si>
  <si>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</si>
  <si>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</si>
  <si>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</si>
  <si>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</si>
  <si>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</si>
  <si>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</si>
  <si>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</si>
  <si>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</si>
  <si>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</si>
  <si>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</si>
  <si>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</si>
  <si>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</si>
  <si>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</si>
  <si>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</si>
  <si>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</si>
  <si>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</si>
  <si>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</si>
  <si>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</si>
  <si>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</si>
  <si>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</si>
  <si>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</si>
  <si>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</si>
  <si>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</si>
  <si>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</si>
  <si>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</si>
  <si>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</si>
  <si>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</si>
  <si>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</si>
  <si>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</si>
  <si>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</si>
  <si>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</si>
  <si>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</si>
  <si>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</si>
  <si>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</si>
  <si>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</si>
  <si>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</si>
  <si>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</si>
  <si>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</si>
  <si>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</si>
  <si>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</si>
  <si>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</si>
  <si>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</si>
  <si>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</si>
  <si>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</si>
  <si>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</si>
  <si>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</si>
  <si>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</si>
  <si>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</si>
  <si>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</si>
  <si>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</si>
  <si>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</si>
  <si>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</si>
  <si>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</si>
  <si>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</si>
  <si>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</si>
  <si>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</si>
  <si>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</si>
  <si>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</si>
  <si>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</si>
  <si>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</si>
  <si>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</si>
  <si>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</si>
  <si>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</si>
  <si>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</si>
  <si>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</si>
  <si>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</si>
  <si>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</si>
  <si>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</si>
  <si>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</si>
  <si>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</si>
  <si>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</si>
  <si>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</si>
  <si>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</si>
  <si>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</si>
  <si>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</si>
  <si>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</si>
  <si>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</si>
  <si>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</si>
  <si>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</si>
  <si>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</si>
  <si>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</si>
  <si>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</si>
  <si>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</si>
  <si>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</si>
  <si>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</si>
  <si>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</si>
  <si>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</si>
  <si>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</si>
  <si>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</si>
  <si>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</si>
  <si>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</si>
  <si>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</si>
  <si>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</si>
  <si>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</si>
  <si>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</si>
  <si>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</si>
  <si>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</si>
  <si>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</si>
  <si>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</si>
  <si>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</si>
  <si>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</si>
  <si>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</si>
  <si>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</si>
  <si>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</si>
  <si>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</si>
  <si>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</si>
  <si>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</si>
  <si>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</si>
  <si>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</si>
  <si>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</si>
  <si>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</si>
  <si>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</si>
  <si>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</si>
  <si>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</si>
  <si>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</si>
  <si>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</si>
  <si>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</si>
  <si>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</si>
  <si>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</si>
  <si>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</si>
  <si>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</si>
  <si>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</si>
  <si>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</si>
  <si>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</si>
  <si>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</si>
  <si>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</si>
  <si>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</si>
  <si>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</si>
  <si>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</si>
  <si>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</si>
  <si>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</si>
  <si>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</si>
  <si>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</si>
  <si>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</si>
  <si>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</si>
  <si>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</si>
  <si>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</si>
  <si>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</si>
  <si>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</si>
  <si>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</si>
  <si>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</si>
  <si>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</si>
  <si>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</si>
  <si>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</si>
  <si>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</si>
  <si>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</si>
  <si>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</si>
  <si>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</si>
  <si>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</si>
  <si>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</si>
  <si>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</si>
  <si>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</si>
  <si>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</si>
  <si>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</si>
  <si>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</si>
  <si>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</si>
  <si>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</si>
  <si>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</si>
  <si>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</si>
  <si>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</si>
  <si>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</si>
  <si>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</si>
  <si>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</si>
  <si>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</si>
  <si>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</si>
  <si>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</si>
  <si>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</si>
  <si>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</si>
  <si>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</si>
  <si>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</si>
  <si>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</si>
  <si>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</si>
  <si>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</si>
  <si>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</si>
  <si>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</si>
  <si>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</si>
  <si>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</si>
  <si>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</si>
  <si>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</si>
  <si>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</si>
  <si>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</si>
  <si>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</si>
  <si>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</si>
  <si>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</si>
  <si>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</si>
  <si>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</si>
  <si>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</si>
  <si>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</si>
  <si>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</si>
  <si>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</si>
  <si>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</si>
  <si>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</si>
  <si>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</si>
  <si>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</si>
  <si>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</si>
  <si>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</si>
  <si>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</si>
  <si>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</si>
  <si>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</si>
  <si>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</si>
  <si>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</si>
  <si>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</si>
  <si>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</si>
  <si>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</si>
  <si>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</si>
  <si>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</si>
  <si>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</si>
  <si>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</si>
  <si>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</si>
  <si>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</si>
  <si>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</si>
  <si>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</si>
  <si>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</si>
  <si>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</si>
  <si>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</si>
  <si>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</si>
  <si>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</si>
  <si>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</si>
  <si>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</si>
  <si>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</si>
  <si>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</si>
  <si>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</si>
  <si>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</si>
  <si>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</si>
  <si>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</si>
  <si>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</si>
  <si>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</si>
  <si>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</si>
  <si>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</si>
  <si>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</si>
  <si>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</si>
  <si>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</si>
  <si>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</si>
  <si>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</si>
  <si>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</si>
  <si>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</si>
  <si>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</si>
  <si>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</si>
  <si>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</si>
  <si>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</si>
  <si>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</si>
  <si>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</si>
  <si>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</si>
  <si>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</si>
  <si>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</si>
  <si>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</si>
  <si>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</si>
  <si>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</si>
  <si>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</si>
  <si>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</si>
  <si>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</si>
  <si>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</si>
  <si>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</si>
  <si>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</si>
  <si>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</si>
  <si>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</si>
  <si>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</si>
  <si>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</si>
  <si>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</si>
  <si>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</si>
  <si>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</si>
  <si>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</si>
  <si>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</si>
  <si>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</si>
  <si>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</si>
  <si>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</si>
  <si>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</si>
  <si>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</si>
  <si>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</si>
  <si>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</si>
  <si>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</si>
  <si>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</si>
  <si>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</si>
  <si>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</si>
  <si>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</si>
  <si>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</si>
  <si>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</si>
  <si>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</si>
  <si>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</si>
  <si>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</si>
  <si>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</si>
  <si>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</si>
  <si>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</si>
  <si>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</si>
  <si>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</si>
  <si>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</si>
  <si>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</si>
  <si>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</si>
  <si>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</si>
  <si>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</si>
  <si>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</si>
  <si>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</si>
  <si>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</si>
  <si>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</si>
  <si>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</si>
  <si>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</si>
  <si>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</si>
  <si>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</si>
  <si>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</si>
  <si>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</si>
  <si>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</si>
  <si>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</si>
  <si>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</si>
  <si>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</si>
  <si>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</si>
  <si>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</si>
  <si>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</si>
  <si>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</si>
  <si>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</si>
  <si>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</si>
  <si>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</si>
  <si>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</si>
  <si>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</si>
  <si>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</si>
  <si>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</si>
  <si>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</si>
  <si>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</si>
  <si>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</si>
  <si>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</si>
  <si>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</si>
  <si>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</si>
  <si>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</si>
  <si>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</si>
  <si>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</si>
  <si>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</si>
  <si>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</si>
  <si>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</si>
  <si>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</si>
  <si>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</si>
  <si>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</si>
  <si>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</si>
  <si>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</si>
  <si>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</si>
  <si>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</si>
  <si>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</si>
  <si>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</si>
  <si>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</si>
  <si>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</si>
  <si>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</si>
  <si>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</si>
  <si>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</si>
  <si>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</si>
  <si>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</si>
  <si>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</si>
  <si>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</si>
  <si>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</si>
  <si>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</si>
  <si>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</si>
  <si>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</si>
  <si>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</si>
  <si>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</si>
  <si>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</si>
  <si>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</si>
  <si>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</si>
  <si>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</si>
  <si>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</si>
  <si>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</si>
  <si>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</si>
  <si>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</si>
  <si>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</si>
  <si>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</si>
  <si>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</si>
  <si>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</si>
  <si>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</si>
  <si>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</si>
  <si>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</si>
  <si>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</si>
  <si>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</si>
  <si>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</si>
  <si>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</si>
  <si>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</si>
  <si>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</si>
  <si>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</si>
  <si>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</si>
  <si>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</si>
  <si>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</si>
  <si>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</si>
  <si>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</si>
  <si>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</si>
  <si>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</si>
  <si>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</si>
  <si>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</si>
  <si>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</si>
  <si>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</si>
  <si>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</si>
  <si>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</si>
  <si>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</si>
  <si>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</si>
  <si>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</si>
  <si>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</si>
  <si>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</si>
  <si>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</si>
  <si>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</si>
  <si>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</si>
  <si>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</si>
  <si>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</si>
  <si>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</si>
  <si>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</si>
  <si>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</si>
  <si>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</si>
  <si>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</si>
  <si>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</si>
  <si>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</si>
  <si>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</si>
  <si>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</si>
  <si>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</si>
  <si>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</si>
  <si>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</si>
  <si>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</si>
  <si>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</si>
  <si>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</si>
  <si>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</si>
  <si>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</si>
  <si>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</si>
  <si>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</si>
  <si>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</si>
  <si>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</si>
  <si>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</si>
  <si>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</si>
  <si>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</si>
  <si>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</si>
  <si>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</si>
  <si>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</si>
  <si>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</si>
  <si>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</si>
  <si>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</si>
  <si>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</si>
  <si>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</si>
  <si>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</si>
  <si>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</si>
  <si>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</si>
  <si>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</si>
  <si>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</si>
  <si>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</si>
  <si>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</si>
  <si>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</si>
  <si>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</si>
  <si>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</si>
  <si>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</si>
  <si>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</si>
  <si>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</si>
  <si>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</si>
  <si>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</si>
  <si>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</si>
  <si>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</si>
  <si>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</si>
  <si>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</si>
  <si>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</si>
  <si>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</si>
  <si>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</si>
  <si>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</si>
  <si>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</si>
  <si>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</si>
  <si>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</si>
  <si>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</si>
  <si>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</si>
  <si>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</si>
  <si>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</si>
  <si>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</si>
  <si>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</si>
  <si>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</si>
  <si>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</si>
  <si>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</si>
  <si>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</si>
  <si>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</si>
  <si>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</si>
  <si>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</si>
  <si>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</si>
  <si>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</si>
  <si>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</si>
  <si>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</si>
  <si>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</si>
  <si>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</si>
  <si>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</si>
  <si>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</si>
  <si>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</si>
  <si>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</si>
  <si>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</si>
  <si>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</si>
  <si>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</si>
  <si>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</si>
  <si>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</si>
  <si>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</si>
  <si>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</si>
  <si>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</si>
  <si>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</si>
  <si>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</si>
  <si>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</si>
  <si>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</si>
  <si>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</si>
  <si>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</si>
  <si>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</si>
  <si>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</si>
  <si>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</si>
  <si>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</si>
  <si>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</si>
  <si>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</si>
  <si>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</si>
  <si>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</si>
  <si>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</si>
  <si>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</si>
  <si>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</si>
  <si>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</si>
  <si>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</si>
  <si>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</si>
  <si>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</si>
  <si>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</si>
  <si>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</si>
  <si>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</si>
  <si>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</si>
  <si>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</si>
  <si>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</si>
  <si>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</si>
  <si>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</si>
  <si>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</si>
  <si>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</si>
  <si>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</si>
  <si>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</si>
  <si>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</si>
  <si>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</si>
  <si>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</si>
  <si>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</si>
  <si>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</si>
  <si>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</si>
  <si>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</si>
  <si>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</si>
  <si>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</si>
  <si>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</si>
  <si>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</si>
  <si>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</si>
  <si>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</si>
  <si>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</si>
  <si>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</si>
  <si>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</si>
  <si>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</si>
  <si>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</si>
  <si>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</si>
  <si>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</si>
  <si>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</si>
  <si>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</si>
  <si>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</si>
  <si>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</si>
  <si>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</si>
  <si>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</si>
  <si>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</si>
  <si>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</si>
  <si>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</si>
  <si>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</si>
  <si>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</si>
  <si>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</si>
  <si>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</si>
  <si>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</si>
  <si>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</si>
  <si>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</si>
  <si>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</si>
  <si>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</si>
  <si>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</si>
  <si>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</si>
  <si>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</si>
  <si>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</si>
  <si>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</si>
  <si>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</si>
  <si>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</si>
  <si>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</si>
  <si>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</si>
  <si>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</si>
  <si>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</si>
  <si>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</si>
  <si>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</si>
  <si>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</si>
  <si>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</si>
  <si>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</si>
  <si>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</si>
  <si>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</si>
  <si>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</si>
  <si>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</si>
  <si>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</si>
  <si>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</si>
  <si>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</si>
  <si>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</si>
  <si>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</si>
  <si>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</si>
  <si>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</si>
  <si>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</si>
  <si>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</si>
  <si>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</si>
  <si>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</si>
  <si>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</si>
  <si>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</si>
  <si>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</si>
  <si>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</si>
  <si>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</si>
  <si>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</si>
  <si>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</si>
  <si>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</si>
  <si>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</si>
  <si>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</si>
  <si>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</si>
  <si>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</si>
  <si>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</si>
  <si>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</si>
  <si>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</si>
  <si>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</si>
  <si>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</si>
  <si>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</si>
  <si>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</si>
  <si>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</si>
  <si>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</si>
  <si>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</si>
  <si>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</si>
  <si>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</si>
  <si>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</si>
  <si>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</si>
  <si>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</si>
  <si>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</si>
  <si>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</si>
  <si>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</si>
  <si>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</si>
  <si>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</si>
  <si>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</si>
  <si>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</si>
  <si>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</si>
  <si>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</si>
  <si>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</si>
  <si>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</si>
  <si>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</si>
  <si>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</si>
  <si>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</si>
  <si>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</si>
  <si>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</si>
  <si>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</si>
  <si>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</si>
  <si>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</si>
  <si>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</si>
  <si>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</si>
  <si>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</si>
  <si>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</si>
  <si>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</si>
  <si>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</si>
  <si>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</si>
  <si>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</si>
  <si>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</si>
  <si>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</si>
  <si>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</si>
  <si>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</si>
  <si>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</si>
  <si>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</si>
  <si>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</si>
  <si>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</si>
  <si>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</si>
  <si>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</si>
  <si>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</si>
  <si>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</si>
  <si>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</si>
  <si>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</si>
  <si>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</si>
  <si>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</si>
  <si>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</si>
  <si>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</si>
  <si>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</si>
  <si>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</si>
  <si>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</si>
  <si>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</si>
  <si>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</si>
  <si>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</si>
  <si>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</si>
  <si>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</si>
  <si>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</si>
  <si>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</si>
  <si>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</si>
  <si>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</si>
  <si>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</si>
  <si>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</si>
  <si>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</si>
  <si>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</si>
  <si>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</si>
  <si>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</si>
  <si>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</si>
  <si>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</si>
  <si>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</si>
  <si>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</si>
  <si>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</si>
  <si>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</si>
  <si>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</si>
  <si>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</si>
  <si>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</si>
  <si>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</si>
  <si>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</si>
  <si>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</si>
  <si>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</si>
  <si>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</si>
  <si>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</si>
  <si>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</si>
  <si>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</si>
  <si>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</si>
  <si>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</si>
  <si>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</si>
  <si>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</si>
  <si>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</si>
  <si>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</si>
  <si>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</si>
  <si>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</si>
  <si>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</si>
  <si>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</si>
  <si>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</si>
  <si>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</si>
  <si>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</si>
  <si>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</si>
  <si>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</si>
  <si>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</si>
  <si>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</si>
  <si>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</si>
  <si>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</si>
  <si>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</si>
  <si>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</si>
  <si>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</si>
  <si>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</si>
  <si>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</si>
  <si>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</si>
  <si>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</si>
  <si>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</si>
  <si>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</si>
  <si>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</si>
  <si>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</si>
  <si>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</si>
  <si>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</si>
  <si>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</si>
  <si>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</si>
  <si>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</si>
  <si>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</si>
  <si>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</si>
  <si>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</si>
  <si>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</si>
  <si>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</si>
  <si>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</si>
  <si>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</si>
  <si>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</si>
  <si>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</si>
  <si>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</si>
  <si>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</si>
  <si>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</si>
  <si>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</si>
  <si>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</si>
  <si>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</si>
  <si>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</si>
  <si>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</si>
  <si>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</si>
  <si>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</si>
  <si>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</si>
  <si>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</si>
  <si>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</si>
  <si>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</si>
  <si>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</si>
  <si>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</si>
  <si>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</si>
  <si>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</si>
  <si>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</si>
  <si>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</si>
  <si>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</si>
  <si>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</si>
  <si>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</si>
  <si>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</si>
  <si>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</si>
  <si>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</si>
  <si>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</si>
  <si>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</si>
  <si>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</si>
  <si>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</si>
  <si>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</si>
  <si>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</si>
  <si>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</si>
  <si>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</si>
  <si>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</si>
  <si>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</si>
  <si>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</si>
  <si>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</si>
  <si>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</si>
  <si>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</si>
  <si>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</si>
  <si>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</si>
  <si>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</si>
  <si>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</si>
  <si>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</si>
  <si>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</si>
  <si>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</si>
  <si>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</si>
  <si>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</si>
  <si>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</si>
  <si>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</si>
  <si>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</si>
  <si>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</si>
  <si>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</si>
  <si>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</si>
  <si>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</si>
  <si>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</si>
  <si>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</si>
  <si>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</si>
  <si>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</si>
  <si>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</si>
  <si>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</si>
  <si>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</si>
  <si>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</si>
  <si>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</si>
  <si>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</si>
  <si>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</si>
  <si>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</si>
  <si>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</si>
  <si>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</si>
  <si>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</si>
  <si>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</si>
  <si>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</si>
  <si>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</si>
  <si>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</si>
  <si>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</si>
  <si>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</si>
  <si>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</si>
  <si>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</si>
  <si>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</si>
  <si>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</si>
  <si>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</si>
  <si>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</si>
  <si>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</si>
  <si>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</si>
  <si>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</si>
  <si>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</si>
  <si>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</si>
  <si>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</si>
  <si>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</si>
  <si>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</si>
  <si>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</si>
  <si>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</si>
  <si>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</si>
  <si>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</si>
  <si>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</si>
  <si>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</si>
  <si>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</si>
  <si>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</si>
  <si>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</si>
  <si>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</si>
  <si>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</si>
  <si>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</si>
  <si>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</si>
  <si>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</si>
  <si>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</si>
  <si>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</si>
  <si>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</si>
  <si>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</si>
  <si>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</si>
  <si>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</si>
  <si>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</si>
  <si>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</si>
  <si>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</si>
  <si>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</si>
  <si>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</si>
  <si>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</si>
  <si>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</si>
  <si>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</si>
  <si>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</si>
  <si>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</si>
  <si>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</si>
  <si>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</si>
  <si>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</si>
  <si>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</si>
  <si>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</si>
  <si>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</si>
  <si>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</si>
  <si>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</si>
  <si>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</si>
  <si>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</si>
  <si>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</si>
  <si>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</si>
  <si>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</si>
  <si>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</si>
  <si>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</si>
  <si>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</si>
  <si>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</si>
  <si>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</si>
  <si>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</si>
  <si>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</si>
  <si>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</si>
  <si>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</si>
  <si>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</si>
  <si>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</si>
  <si>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</si>
  <si>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</si>
  <si>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</si>
  <si>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</si>
  <si>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</si>
  <si>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</si>
  <si>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</si>
  <si>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</si>
  <si>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</si>
  <si>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</si>
  <si>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</si>
  <si>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</si>
  <si>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</si>
  <si>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</si>
  <si>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</si>
  <si>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</si>
  <si>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</si>
  <si>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</si>
  <si>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</si>
  <si>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</si>
  <si>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</si>
  <si>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</si>
  <si>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</si>
  <si>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</si>
  <si>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</si>
  <si>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</si>
  <si>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</si>
  <si>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</si>
  <si>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</si>
  <si>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</si>
  <si>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</si>
  <si>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</si>
  <si>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</si>
  <si>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</si>
  <si>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</si>
  <si>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</si>
  <si>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</si>
  <si>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</si>
  <si>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</si>
  <si>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</si>
  <si>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</si>
  <si>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</si>
  <si>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</si>
  <si>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</si>
  <si>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</si>
  <si>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</si>
  <si>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</si>
  <si>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</si>
  <si>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</si>
  <si>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</si>
  <si>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</si>
  <si>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</si>
  <si>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</si>
  <si>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</si>
  <si>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</si>
  <si>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</si>
  <si>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</si>
  <si>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</si>
  <si>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</si>
  <si>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</si>
  <si>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</si>
  <si>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</si>
  <si>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</si>
  <si>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</si>
  <si>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</si>
  <si>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</si>
  <si>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</si>
  <si>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</si>
  <si>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</si>
  <si>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</si>
  <si>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</si>
  <si>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</si>
  <si>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</si>
  <si>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</si>
  <si>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</si>
  <si>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</si>
  <si>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</si>
  <si>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</si>
  <si>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</si>
  <si>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</si>
  <si>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</si>
  <si>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</si>
  <si>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</si>
  <si>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</si>
  <si>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</si>
  <si>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</si>
  <si>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</si>
  <si>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</si>
  <si>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</si>
  <si>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</si>
  <si>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</si>
  <si>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</si>
  <si>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</si>
  <si>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</si>
  <si>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</si>
  <si>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</si>
  <si>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</si>
  <si>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</si>
  <si>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</si>
  <si>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</si>
  <si>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</si>
  <si>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</si>
  <si>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</si>
  <si>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</si>
  <si>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</si>
  <si>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</si>
  <si>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</si>
  <si>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</si>
  <si>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</si>
  <si>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</si>
  <si>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</si>
  <si>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</si>
  <si>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</si>
  <si>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</si>
  <si>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</si>
  <si>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</si>
  <si>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</si>
  <si>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</si>
  <si>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</si>
  <si>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</si>
  <si>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</si>
  <si>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</si>
  <si>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</si>
  <si>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</si>
  <si>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</si>
  <si>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</si>
  <si>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</si>
  <si>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</si>
  <si>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</si>
  <si>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</si>
  <si>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</si>
  <si>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</si>
  <si>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</si>
  <si>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</si>
  <si>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</si>
  <si>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</si>
  <si>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</si>
  <si>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</si>
  <si>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</si>
  <si>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</si>
  <si>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</si>
  <si>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</si>
  <si>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</si>
  <si>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</si>
  <si>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</si>
  <si>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</si>
  <si>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</si>
  <si>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</si>
  <si>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</si>
  <si>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</si>
  <si>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</si>
  <si>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</si>
  <si>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</si>
  <si>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</si>
  <si>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</si>
  <si>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</si>
  <si>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</si>
  <si>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</si>
  <si>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</si>
  <si>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</si>
  <si>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</si>
  <si>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</si>
  <si>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</si>
  <si>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</si>
  <si>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</si>
  <si>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</si>
  <si>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</si>
  <si>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</si>
  <si>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</si>
  <si>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</si>
  <si>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</si>
  <si>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</si>
  <si>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</si>
  <si>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</si>
  <si>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</si>
  <si>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</si>
  <si>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</si>
  <si>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</si>
  <si>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</si>
  <si>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</si>
  <si>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</si>
  <si>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</si>
  <si>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</si>
  <si>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</si>
  <si>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</si>
  <si>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</si>
  <si>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</si>
  <si>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</si>
  <si>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</si>
  <si>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</si>
  <si>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</si>
  <si>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</si>
  <si>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</si>
  <si>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</si>
  <si>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</si>
  <si>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</si>
  <si>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</si>
  <si>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</si>
  <si>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</si>
  <si>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</si>
  <si>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</si>
  <si>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</si>
  <si>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</si>
  <si>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</si>
  <si>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</si>
  <si>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</si>
  <si>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</si>
  <si>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</si>
  <si>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</si>
  <si>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</si>
  <si>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</si>
  <si>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</si>
  <si>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</si>
  <si>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</si>
  <si>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</si>
  <si>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</si>
  <si>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</si>
  <si>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</si>
  <si>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</si>
  <si>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</si>
  <si>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</si>
  <si>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</si>
  <si>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</si>
  <si>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</si>
  <si>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</si>
  <si>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</si>
  <si>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</si>
  <si>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</si>
  <si>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</si>
  <si>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</si>
  <si>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</si>
  <si>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</si>
  <si>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</si>
  <si>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</si>
  <si>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</si>
  <si>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</si>
  <si>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</si>
  <si>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</si>
  <si>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</si>
  <si>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</si>
  <si>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</si>
  <si>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</si>
  <si>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</si>
  <si>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</si>
  <si>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</si>
  <si>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</si>
  <si>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</si>
  <si>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</si>
  <si>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</si>
  <si>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</si>
  <si>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</si>
  <si>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</si>
  <si>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</si>
  <si>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</si>
  <si>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</si>
  <si>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</si>
  <si>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</si>
  <si>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</si>
  <si>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</si>
  <si>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</si>
  <si>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</si>
  <si>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</si>
  <si>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</si>
  <si>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</si>
  <si>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</si>
  <si>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</si>
  <si>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</si>
  <si>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</si>
  <si>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</si>
  <si>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</si>
  <si>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</si>
  <si>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</si>
  <si>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</si>
  <si>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</si>
  <si>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</si>
  <si>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</si>
  <si>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</si>
  <si>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</si>
  <si>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</si>
  <si>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</si>
  <si>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</si>
  <si>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</si>
  <si>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</si>
  <si>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</si>
  <si>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</si>
  <si>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</si>
  <si>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</si>
  <si>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</si>
  <si>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</si>
  <si>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</si>
  <si>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</si>
  <si>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</si>
  <si>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</si>
  <si>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</si>
  <si>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</si>
  <si>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</si>
  <si>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</si>
  <si>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</si>
  <si>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</si>
  <si>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</si>
  <si>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</si>
  <si>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</si>
  <si>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</si>
  <si>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</si>
  <si>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</si>
  <si>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</si>
  <si>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</si>
  <si>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</si>
  <si>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</si>
  <si>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</si>
  <si>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</si>
  <si>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</si>
  <si>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</si>
  <si>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</si>
  <si>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</si>
  <si>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</si>
  <si>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</si>
  <si>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</si>
  <si>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</si>
  <si>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</si>
  <si>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</si>
  <si>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</si>
  <si>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</si>
  <si>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</si>
  <si>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</si>
  <si>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</si>
  <si>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</si>
  <si>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</si>
  <si>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</si>
  <si>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</si>
  <si>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</si>
  <si>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</si>
  <si>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</si>
  <si>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</si>
  <si>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</si>
  <si>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</si>
  <si>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</si>
  <si>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</si>
  <si>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</si>
  <si>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</si>
  <si>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</si>
  <si>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</si>
  <si>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</si>
  <si>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</si>
  <si>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</si>
  <si>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</si>
  <si>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</si>
  <si>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</si>
  <si>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</si>
  <si>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</si>
  <si>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</si>
  <si>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</si>
  <si>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</si>
  <si>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</si>
  <si>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</si>
  <si>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</si>
  <si>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</si>
  <si>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</si>
  <si>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</si>
  <si>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</si>
  <si>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</si>
  <si>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</si>
  <si>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</si>
  <si>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</si>
  <si>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</si>
  <si>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</si>
  <si>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</si>
  <si>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</si>
  <si>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</si>
  <si>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</si>
  <si>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</si>
  <si>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</si>
  <si>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</si>
  <si>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</si>
  <si>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</si>
  <si>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</si>
  <si>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</si>
  <si>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</si>
  <si>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</si>
  <si>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</si>
  <si>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</si>
  <si>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</si>
  <si>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</si>
  <si>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</si>
  <si>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</si>
  <si>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</si>
  <si>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</si>
  <si>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</si>
  <si>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</si>
  <si>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</si>
  <si>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</si>
  <si>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</si>
  <si>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</si>
  <si>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</si>
  <si>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</si>
  <si>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</si>
  <si>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</si>
  <si>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</si>
  <si>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</si>
  <si>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</si>
  <si>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</si>
  <si>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</si>
  <si>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</si>
  <si>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</si>
  <si>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</si>
  <si>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</si>
  <si>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</si>
  <si>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</si>
  <si>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</si>
  <si>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</si>
  <si>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</si>
  <si>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</si>
  <si>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</si>
  <si>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</si>
  <si>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</si>
  <si>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</si>
  <si>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</si>
  <si>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</si>
  <si>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</si>
  <si>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</si>
  <si>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</si>
  <si>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</si>
  <si>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</si>
  <si>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</si>
  <si>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</si>
  <si>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</si>
  <si>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</si>
  <si>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</si>
  <si>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</si>
  <si>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</si>
  <si>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</si>
  <si>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</si>
  <si>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</si>
  <si>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</si>
  <si>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</si>
  <si>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</si>
  <si>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</si>
  <si>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</si>
  <si>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</si>
  <si>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</si>
  <si>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</si>
  <si>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</si>
  <si>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</si>
  <si>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</si>
  <si>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</si>
  <si>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</si>
  <si>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</si>
  <si>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</si>
  <si>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</si>
  <si>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</si>
  <si>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</si>
  <si>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</si>
  <si>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</si>
  <si>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</si>
  <si>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</si>
  <si>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</si>
  <si>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</si>
  <si>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</si>
  <si>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</si>
  <si>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</si>
  <si>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</si>
  <si>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</si>
  <si>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</si>
  <si>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</si>
  <si>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</si>
  <si>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</si>
  <si>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</si>
  <si>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</si>
  <si>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</si>
  <si>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</si>
  <si>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</si>
  <si>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</si>
  <si>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</si>
  <si>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</si>
  <si>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</si>
  <si>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</si>
  <si>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</si>
  <si>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</si>
  <si>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</si>
  <si>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</si>
  <si>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</si>
  <si>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</si>
  <si>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</si>
  <si>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</si>
  <si>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</si>
  <si>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</si>
  <si>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</si>
  <si>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</si>
  <si>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</si>
  <si>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</si>
  <si>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</si>
  <si>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</si>
  <si>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</si>
  <si>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</si>
  <si>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</si>
  <si>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</si>
  <si>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</si>
  <si>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</si>
  <si>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</si>
  <si>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</si>
  <si>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</si>
  <si>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</si>
  <si>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</si>
  <si>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</si>
  <si>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</si>
  <si>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</si>
  <si>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</si>
  <si>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</si>
  <si>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</si>
  <si>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</si>
  <si>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</si>
  <si>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</si>
  <si>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</si>
  <si>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</si>
  <si>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</si>
  <si>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</si>
  <si>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</si>
  <si>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</si>
  <si>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</si>
  <si>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</si>
  <si>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</si>
  <si>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</si>
  <si>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</si>
  <si>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</si>
  <si>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</si>
  <si>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</si>
  <si>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</si>
  <si>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</si>
  <si>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</si>
  <si>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</si>
  <si>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</si>
  <si>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</si>
  <si>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</si>
  <si>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</si>
  <si>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</si>
  <si>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</si>
  <si>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</si>
  <si>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</si>
  <si>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</si>
  <si>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</si>
  <si>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</si>
  <si>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</si>
  <si>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</si>
  <si>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</si>
  <si>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</si>
  <si>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</si>
  <si>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</si>
  <si>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</si>
  <si>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</si>
  <si>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</si>
  <si>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</si>
  <si>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</si>
  <si>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</si>
  <si>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</si>
  <si>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</si>
  <si>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</si>
  <si>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</si>
  <si>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</si>
  <si>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</si>
  <si>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</si>
  <si>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</si>
  <si>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</si>
  <si>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</si>
  <si>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</si>
  <si>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</si>
  <si>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</si>
  <si>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</si>
  <si>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</si>
  <si>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</si>
  <si>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</si>
  <si>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</si>
  <si>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</si>
  <si>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</si>
  <si>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</si>
  <si>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</si>
  <si>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</si>
  <si>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</si>
  <si>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</si>
  <si>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</si>
  <si>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</si>
  <si>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</si>
  <si>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</si>
  <si>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</si>
  <si>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</si>
  <si>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</si>
  <si>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</si>
  <si>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</si>
  <si>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</si>
  <si>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</si>
  <si>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</si>
  <si>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</si>
  <si>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</si>
  <si>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</si>
  <si>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</si>
  <si>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</si>
  <si>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</si>
  <si>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</si>
  <si>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</si>
  <si>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</si>
  <si>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</si>
  <si>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</si>
  <si>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</si>
  <si>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</si>
  <si>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</si>
  <si>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</si>
  <si>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</si>
  <si>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</si>
  <si>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</si>
  <si>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</si>
  <si>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</si>
  <si>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</si>
  <si>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</si>
  <si>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</si>
  <si>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</si>
  <si>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</si>
  <si>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</si>
  <si>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</si>
  <si>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</si>
  <si>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</si>
  <si>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</si>
  <si>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</si>
  <si>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</si>
  <si>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</si>
  <si>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</si>
  <si>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</si>
  <si>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</si>
  <si>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</si>
  <si>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</si>
  <si>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</si>
  <si>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</si>
  <si>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</si>
  <si>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</si>
  <si>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</si>
  <si>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</si>
  <si>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</si>
  <si>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</si>
  <si>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</si>
  <si>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</si>
  <si>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</si>
  <si>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</si>
  <si>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</si>
  <si>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</si>
  <si>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</si>
  <si>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</si>
  <si>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</si>
  <si>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</si>
  <si>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</si>
  <si>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</si>
  <si>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</si>
  <si>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</si>
  <si>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</si>
  <si>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</si>
  <si>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</si>
  <si>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</si>
  <si>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</si>
  <si>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</si>
  <si>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</si>
  <si>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</si>
  <si>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</si>
  <si>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</si>
  <si>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</si>
  <si>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</si>
  <si>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</si>
  <si>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</si>
  <si>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</si>
  <si>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</si>
  <si>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</si>
  <si>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</si>
  <si>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</si>
  <si>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</si>
  <si>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</si>
  <si>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</si>
  <si>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</si>
  <si>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</si>
  <si>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</si>
  <si>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</si>
  <si>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</si>
  <si>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</si>
  <si>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</si>
  <si>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</si>
  <si>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</si>
  <si>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</si>
  <si>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</si>
  <si>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</si>
  <si>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</si>
  <si>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</si>
  <si>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</si>
  <si>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</si>
  <si>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</si>
  <si>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</si>
  <si>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</si>
  <si>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</si>
  <si>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</si>
  <si>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</si>
  <si>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</si>
  <si>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</si>
  <si>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</si>
  <si>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</si>
  <si>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</si>
  <si>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</si>
  <si>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</si>
  <si>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</si>
  <si>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</si>
  <si>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</si>
  <si>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</si>
  <si>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</si>
  <si>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</si>
  <si>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</si>
  <si>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</si>
  <si>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</si>
  <si>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</si>
  <si>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</si>
  <si>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</si>
  <si>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</si>
  <si>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</si>
  <si>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</si>
  <si>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</si>
  <si>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</si>
  <si>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</si>
  <si>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</si>
  <si>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</si>
  <si>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</si>
  <si>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</si>
  <si>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</si>
  <si>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</si>
  <si>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</si>
  <si>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</si>
  <si>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</si>
  <si>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</si>
  <si>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</si>
  <si>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</si>
  <si>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</si>
  <si>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</si>
  <si>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</si>
  <si>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</si>
  <si>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</si>
  <si>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</si>
  <si>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</si>
  <si>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</si>
  <si>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</si>
  <si>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</si>
  <si>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</si>
  <si>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</si>
  <si>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</si>
  <si>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</si>
  <si>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</si>
  <si>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</si>
  <si>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</si>
  <si>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</si>
  <si>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</si>
  <si>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</si>
  <si>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</si>
  <si>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</si>
  <si>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</si>
  <si>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</si>
  <si>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</si>
  <si>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</si>
  <si>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</si>
  <si>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</si>
  <si>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</si>
  <si>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</si>
  <si>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</si>
  <si>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</si>
  <si>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</si>
  <si>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</si>
  <si>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</si>
  <si>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</si>
  <si>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</si>
  <si>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</si>
  <si>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</si>
  <si>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</si>
  <si>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</si>
  <si>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</si>
  <si>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</si>
  <si>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</si>
  <si>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</si>
  <si>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</si>
  <si>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</si>
  <si>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</si>
  <si>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</si>
  <si>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</si>
  <si>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</si>
  <si>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</si>
  <si>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</si>
  <si>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</si>
  <si>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</si>
  <si>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</si>
  <si>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</si>
  <si>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</si>
  <si>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</si>
  <si>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</si>
  <si>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</si>
  <si>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</si>
  <si>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</si>
  <si>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</si>
  <si>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</si>
  <si>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</si>
  <si>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</si>
  <si>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</si>
  <si>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</si>
  <si>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</si>
  <si>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</si>
  <si>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</si>
  <si>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</si>
  <si>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</si>
  <si>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</si>
  <si>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</si>
  <si>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</si>
  <si>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</si>
  <si>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</si>
  <si>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</si>
  <si>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</si>
  <si>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</si>
  <si>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</si>
  <si>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</si>
  <si>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</si>
  <si>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</si>
  <si>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</si>
  <si>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</si>
  <si>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</si>
  <si>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</si>
  <si>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</si>
  <si>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</si>
  <si>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</si>
  <si>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</si>
  <si>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</si>
  <si>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</si>
  <si>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</si>
  <si>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</si>
  <si>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</si>
  <si>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</si>
  <si>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</si>
  <si>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</si>
  <si>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</si>
  <si>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</si>
  <si>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</si>
  <si>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</si>
  <si>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</si>
  <si>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</si>
  <si>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</si>
  <si>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</si>
  <si>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</si>
  <si>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</si>
  <si>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</si>
  <si>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</si>
  <si>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</si>
  <si>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</si>
  <si>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</si>
  <si>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</si>
  <si>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</si>
  <si>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</si>
  <si>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</si>
  <si>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</si>
  <si>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</si>
  <si>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</si>
  <si>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</si>
  <si>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</si>
  <si>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</si>
  <si>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</si>
  <si>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</si>
  <si>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</si>
  <si>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</si>
  <si>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</si>
  <si>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</si>
  <si>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</si>
  <si>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</si>
  <si>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</si>
  <si>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</si>
  <si>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</si>
  <si>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</si>
  <si>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</si>
  <si>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</si>
  <si>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</si>
  <si>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</si>
  <si>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</si>
  <si>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</si>
  <si>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</si>
  <si>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</si>
  <si>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</si>
  <si>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</si>
  <si>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</si>
  <si>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</si>
  <si>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</si>
  <si>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</si>
  <si>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</si>
  <si>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</si>
  <si>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</si>
  <si>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</si>
  <si>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</si>
  <si>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</si>
  <si>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</si>
  <si>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</si>
  <si>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</si>
  <si>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</si>
  <si>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</si>
  <si>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</si>
  <si>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</si>
  <si>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</si>
  <si>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</si>
  <si>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</si>
  <si>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</si>
  <si>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</si>
  <si>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</si>
  <si>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</si>
  <si>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</si>
  <si>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</si>
  <si>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</si>
  <si>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</si>
  <si>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</si>
  <si>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</si>
  <si>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</si>
  <si>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</si>
  <si>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</si>
  <si>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</si>
  <si>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</si>
  <si>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</si>
  <si>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</si>
  <si>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</si>
  <si>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</si>
  <si>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</si>
  <si>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</si>
  <si>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</si>
  <si>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</si>
  <si>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</si>
  <si>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</si>
  <si>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</si>
  <si>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</si>
  <si>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</si>
  <si>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</si>
  <si>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</si>
  <si>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</si>
  <si>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</si>
  <si>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</si>
  <si>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</si>
  <si>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</si>
  <si>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</si>
  <si>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</si>
  <si>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</si>
  <si>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</si>
  <si>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</si>
  <si>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</si>
  <si>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</si>
  <si>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</si>
  <si>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</si>
  <si>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</si>
  <si>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</si>
  <si>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</si>
  <si>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</si>
  <si>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</si>
  <si>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</si>
  <si>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</si>
  <si>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</si>
  <si>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</si>
  <si>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</si>
  <si>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</si>
  <si>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</si>
  <si>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</si>
  <si>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</si>
  <si>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</si>
  <si>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</si>
  <si>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</si>
  <si>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</si>
  <si>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</si>
  <si>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</si>
  <si>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</si>
  <si>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</si>
  <si>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</si>
  <si>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</si>
  <si>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</si>
  <si>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</si>
  <si>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</si>
  <si>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</si>
  <si>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</si>
  <si>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</si>
  <si>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</si>
  <si>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</si>
  <si>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</si>
  <si>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</si>
  <si>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</si>
  <si>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</si>
  <si>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</si>
  <si>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</si>
  <si>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</si>
  <si>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</si>
  <si>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</si>
  <si>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</si>
  <si>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</si>
  <si>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</si>
  <si>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</si>
  <si>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</si>
  <si>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</si>
  <si>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</si>
  <si>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</si>
  <si>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</si>
  <si>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</si>
  <si>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</si>
  <si>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</si>
  <si>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</si>
  <si>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</si>
  <si>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</si>
  <si>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</si>
  <si>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</si>
  <si>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</si>
  <si>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</si>
  <si>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</si>
  <si>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</si>
  <si>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</si>
  <si>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</si>
  <si>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</si>
  <si>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</si>
  <si>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</si>
  <si>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</si>
  <si>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</si>
  <si>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</si>
  <si>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</si>
  <si>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</si>
  <si>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</si>
  <si>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</si>
  <si>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</si>
  <si>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</si>
  <si>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</si>
  <si>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</si>
  <si>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</si>
  <si>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</si>
  <si>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</si>
  <si>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</si>
  <si>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</si>
  <si>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</si>
  <si>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</si>
  <si>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</si>
  <si>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</si>
  <si>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</si>
  <si>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</si>
  <si>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</si>
  <si>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</si>
  <si>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</si>
  <si>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</si>
  <si>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</si>
  <si>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</si>
  <si>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</si>
  <si>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</si>
  <si>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</si>
  <si>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</si>
  <si>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</si>
  <si>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</si>
  <si>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</si>
  <si>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</si>
  <si>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</si>
  <si>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</si>
  <si>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</si>
  <si>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</si>
  <si>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</si>
  <si>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</si>
  <si>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</si>
  <si>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</si>
  <si>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</si>
  <si>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</si>
  <si>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</si>
  <si>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</si>
  <si>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</si>
  <si>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</si>
  <si>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</si>
  <si>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</si>
  <si>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</si>
  <si>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</si>
  <si>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</si>
  <si>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</si>
  <si>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</si>
  <si>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</si>
  <si>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</si>
  <si>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</si>
  <si>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</si>
  <si>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</si>
  <si>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</si>
  <si>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</si>
  <si>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</si>
  <si>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</si>
  <si>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</si>
  <si>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</si>
  <si>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</si>
  <si>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</si>
  <si>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</si>
  <si>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</si>
  <si>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</si>
  <si>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</si>
  <si>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</si>
  <si>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</si>
  <si>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</si>
  <si>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</si>
  <si>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</si>
  <si>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</si>
  <si>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</si>
  <si>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</si>
  <si>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</si>
  <si>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</si>
  <si>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</si>
  <si>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</si>
  <si>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</si>
  <si>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</si>
  <si>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</si>
  <si>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</si>
  <si>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</si>
  <si>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</si>
  <si>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</si>
  <si>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</si>
  <si>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</si>
  <si>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</si>
  <si>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</si>
  <si>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</si>
  <si>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</si>
  <si>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</si>
  <si>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</si>
  <si>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</si>
  <si>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</si>
  <si>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</si>
  <si>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</si>
  <si>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</si>
  <si>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</si>
  <si>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</si>
  <si>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</si>
  <si>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</si>
  <si>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</si>
  <si>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</si>
  <si>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</si>
  <si>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</si>
  <si>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</si>
  <si>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</si>
  <si>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</si>
  <si>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</si>
  <si>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</si>
  <si>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</si>
  <si>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</si>
  <si>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</si>
  <si>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</si>
  <si>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</si>
  <si>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</si>
  <si>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</si>
  <si>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</si>
  <si>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</si>
  <si>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</si>
  <si>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</si>
  <si>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</si>
  <si>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</si>
  <si>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</si>
  <si>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</si>
  <si>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</si>
  <si>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</si>
  <si>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</si>
  <si>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</si>
  <si>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</si>
  <si>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</si>
  <si>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</si>
  <si>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</si>
  <si>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</si>
  <si>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</si>
  <si>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</si>
  <si>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</si>
  <si>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</si>
  <si>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</si>
  <si>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</si>
  <si>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</si>
  <si>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</si>
  <si>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</si>
  <si>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</si>
  <si>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</si>
  <si>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</si>
  <si>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</si>
  <si>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</si>
  <si>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</si>
  <si>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</si>
  <si>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</si>
  <si>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</si>
  <si>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</si>
  <si>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</si>
  <si>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</si>
  <si>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</si>
  <si>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</si>
  <si>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</si>
  <si>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</si>
  <si>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</si>
  <si>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</si>
  <si>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</si>
  <si>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</si>
  <si>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</si>
  <si>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</si>
  <si>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</si>
  <si>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</si>
  <si>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</si>
  <si>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</si>
  <si>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</si>
  <si>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</si>
  <si>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</si>
  <si>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</si>
  <si>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</si>
  <si>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</si>
  <si>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</si>
  <si>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</si>
  <si>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</si>
  <si>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</si>
  <si>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</si>
  <si>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</si>
  <si>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</si>
  <si>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</si>
  <si>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</si>
  <si>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</si>
  <si>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</si>
  <si>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</si>
  <si>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</si>
  <si>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</si>
  <si>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</si>
  <si>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</si>
  <si>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</si>
  <si>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</si>
  <si>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</si>
  <si>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</si>
  <si>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</si>
  <si>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</si>
  <si>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</si>
  <si>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</si>
  <si>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</si>
  <si>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</si>
  <si>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</si>
  <si>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</si>
  <si>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</si>
  <si>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</si>
  <si>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</si>
  <si>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</si>
  <si>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</si>
  <si>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</si>
  <si>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</si>
  <si>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</si>
  <si>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</si>
  <si>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</si>
  <si>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</si>
  <si>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</si>
  <si>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</si>
  <si>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</si>
  <si>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</si>
  <si>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</si>
  <si>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</si>
  <si>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</si>
  <si>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</si>
  <si>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</si>
  <si>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</si>
  <si>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</si>
  <si>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</si>
  <si>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</si>
  <si>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</si>
  <si>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</si>
  <si>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</si>
  <si>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</si>
  <si>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</si>
  <si>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</si>
  <si>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</si>
  <si>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</si>
  <si>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</si>
  <si>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</si>
  <si>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</si>
  <si>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</si>
  <si>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</si>
  <si>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</si>
  <si>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</si>
  <si>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</si>
  <si>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</si>
  <si>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</si>
  <si>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</si>
  <si>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</si>
  <si>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</si>
  <si>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</si>
  <si>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</si>
  <si>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</si>
  <si>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</si>
  <si>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</si>
  <si>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</si>
  <si>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</si>
  <si>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</si>
  <si>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</si>
  <si>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</si>
  <si>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</si>
  <si>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</si>
  <si>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</si>
  <si>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</si>
  <si>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</si>
  <si>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</si>
  <si>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</si>
  <si>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</si>
  <si>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</si>
  <si>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</si>
  <si>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</si>
  <si>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</si>
  <si>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</si>
  <si>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</si>
  <si>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</si>
  <si>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</si>
  <si>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</si>
  <si>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</si>
  <si>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</si>
  <si>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</si>
  <si>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</si>
  <si>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</si>
  <si>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</si>
  <si>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</si>
  <si>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</si>
  <si>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</si>
  <si>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</si>
  <si>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</si>
  <si>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</si>
  <si>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</si>
  <si>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</si>
  <si>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</si>
  <si>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</si>
  <si>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</si>
  <si>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</si>
  <si>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</si>
  <si>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</si>
  <si>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</si>
  <si>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</si>
  <si>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</si>
  <si>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</si>
  <si>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</si>
  <si>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</si>
  <si>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</si>
  <si>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</si>
  <si>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</si>
  <si>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</si>
  <si>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</si>
  <si>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</si>
  <si>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</si>
  <si>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</si>
  <si>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</si>
  <si>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</si>
  <si>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</si>
  <si>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</si>
  <si>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</si>
  <si>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</si>
  <si>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</si>
  <si>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</si>
  <si>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</si>
  <si>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</si>
  <si>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</si>
  <si>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</si>
  <si>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</si>
  <si>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</si>
  <si>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</si>
  <si>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</si>
  <si>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</si>
  <si>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</si>
  <si>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</si>
  <si>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</si>
  <si>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</si>
  <si>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</si>
  <si>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</si>
  <si>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</si>
  <si>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</si>
  <si>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</si>
  <si>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</si>
  <si>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</si>
  <si>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</si>
  <si>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</si>
  <si>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</si>
  <si>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</si>
  <si>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</si>
  <si>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</si>
  <si>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</si>
  <si>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</si>
  <si>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</si>
  <si>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</si>
  <si>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</si>
  <si>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</si>
  <si>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</si>
  <si>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</si>
  <si>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</si>
  <si>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</si>
  <si>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</si>
  <si>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</si>
  <si>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</si>
  <si>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</si>
  <si>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</si>
  <si>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</si>
  <si>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</si>
  <si>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</si>
  <si>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</si>
  <si>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</si>
  <si>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</si>
  <si>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</si>
  <si>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</si>
  <si>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</si>
  <si>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</si>
  <si>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</si>
  <si>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</si>
  <si>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</si>
  <si>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</si>
  <si>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</si>
  <si>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</si>
  <si>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</si>
  <si>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</si>
  <si>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</si>
  <si>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</si>
  <si>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</si>
  <si>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</si>
  <si>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</si>
  <si>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</si>
  <si>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</si>
  <si>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</si>
  <si>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</si>
  <si>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</si>
  <si>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</si>
  <si>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</si>
  <si>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</si>
  <si>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</si>
  <si>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</si>
  <si>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</si>
  <si>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</si>
  <si>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</si>
  <si>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</si>
  <si>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</si>
  <si>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</si>
  <si>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</si>
  <si>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</si>
  <si>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</si>
  <si>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</si>
  <si>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</si>
  <si>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</si>
  <si>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</si>
  <si>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</si>
  <si>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</si>
  <si>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</si>
  <si>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</si>
  <si>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</si>
  <si>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</si>
  <si>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</si>
  <si>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</si>
  <si>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</si>
  <si>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</si>
  <si>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</si>
  <si>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</si>
  <si>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</si>
  <si>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</si>
  <si>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</si>
  <si>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</si>
  <si>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</si>
  <si>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</si>
  <si>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</si>
  <si>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</si>
  <si>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</si>
  <si>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</si>
  <si>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</si>
  <si>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</si>
  <si>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</si>
  <si>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</si>
  <si>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</si>
  <si>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</si>
  <si>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</si>
  <si>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</si>
  <si>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</si>
  <si>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</si>
  <si>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</si>
  <si>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</si>
  <si>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</si>
  <si>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</si>
  <si>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</si>
  <si>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</si>
  <si>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</si>
  <si>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</si>
  <si>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</si>
  <si>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</si>
  <si>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</si>
  <si>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</si>
  <si>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</si>
  <si>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</si>
  <si>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</si>
  <si>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</si>
  <si>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</si>
  <si>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</si>
  <si>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</si>
  <si>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</si>
  <si>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</si>
  <si>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</si>
  <si>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</si>
  <si>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</si>
  <si>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</si>
  <si>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</si>
  <si>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</si>
  <si>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</si>
  <si>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</si>
  <si>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</si>
  <si>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</si>
  <si>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</si>
  <si>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</si>
  <si>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</si>
  <si>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</si>
  <si>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</si>
  <si>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</si>
  <si>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</si>
  <si>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</si>
  <si>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</si>
  <si>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</si>
  <si>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</si>
  <si>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</si>
  <si>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</si>
  <si>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</si>
  <si>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</si>
  <si>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</si>
  <si>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</si>
  <si>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</si>
  <si>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</si>
  <si>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</si>
  <si>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</si>
  <si>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</si>
  <si>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</si>
  <si>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</si>
  <si>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</si>
  <si>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</si>
  <si>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</si>
  <si>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</si>
  <si>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</si>
  <si>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</si>
  <si>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</si>
  <si>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</si>
  <si>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</si>
  <si>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</si>
  <si>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</si>
  <si>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</si>
  <si>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</si>
  <si>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</si>
  <si>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</si>
  <si>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</si>
  <si>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</si>
  <si>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</si>
  <si>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</si>
  <si>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</si>
  <si>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</si>
  <si>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</si>
  <si>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</si>
  <si>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</si>
  <si>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</si>
  <si>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</si>
  <si>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</si>
  <si>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</si>
  <si>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</si>
  <si>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</si>
  <si>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</si>
  <si>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</si>
  <si>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</si>
  <si>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</si>
  <si>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</si>
  <si>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</si>
  <si>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</si>
  <si>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</si>
  <si>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</si>
  <si>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</si>
  <si>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</si>
  <si>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</si>
  <si>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</si>
  <si>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</si>
  <si>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</si>
  <si>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</si>
  <si>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</si>
  <si>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</si>
  <si>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</si>
  <si>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</si>
  <si>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</si>
  <si>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</si>
  <si>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</si>
  <si>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</si>
  <si>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</si>
  <si>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</si>
  <si>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</si>
  <si>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</si>
  <si>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</si>
  <si>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</si>
  <si>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</si>
  <si>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</si>
  <si>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</si>
  <si>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</si>
  <si>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</si>
  <si>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</si>
  <si>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</si>
  <si>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</si>
  <si>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</si>
  <si>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</si>
  <si>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</si>
  <si>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</si>
  <si>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</si>
  <si>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</si>
  <si>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</si>
  <si>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</si>
  <si>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</si>
  <si>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</si>
  <si>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</si>
  <si>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</si>
  <si>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</si>
  <si>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</si>
  <si>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</si>
  <si>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</si>
  <si>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</si>
  <si>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</si>
  <si>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</si>
  <si>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</si>
  <si>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</si>
  <si>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</si>
  <si>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</si>
  <si>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</si>
  <si>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</si>
  <si>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</si>
  <si>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</si>
  <si>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</si>
  <si>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</si>
  <si>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</si>
  <si>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</si>
  <si>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</si>
  <si>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</si>
  <si>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</si>
  <si>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</si>
  <si>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</si>
  <si>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</si>
  <si>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</si>
  <si>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</si>
  <si>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</si>
  <si>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</si>
  <si>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</si>
  <si>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</si>
  <si>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</si>
  <si>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</si>
  <si>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</si>
  <si>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</si>
  <si>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</si>
  <si>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</si>
  <si>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</si>
  <si>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</si>
  <si>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</si>
  <si>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</si>
  <si>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</si>
  <si>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</si>
  <si>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</si>
  <si>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</si>
  <si>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</si>
  <si>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</si>
  <si>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</si>
  <si>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</si>
  <si>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</si>
  <si>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</si>
  <si>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</si>
  <si>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</si>
  <si>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</si>
  <si>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</si>
  <si>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</si>
  <si>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</si>
  <si>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</si>
  <si>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</si>
  <si>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</si>
  <si>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</si>
  <si>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</si>
  <si>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</si>
  <si>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</si>
  <si>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</si>
  <si>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</si>
  <si>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</si>
  <si>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</si>
  <si>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</si>
  <si>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</si>
  <si>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</si>
  <si>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</si>
  <si>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</si>
  <si>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</si>
  <si>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</si>
  <si>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</si>
  <si>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</si>
  <si>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</si>
  <si>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</si>
  <si>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</si>
  <si>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</si>
  <si>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</si>
  <si>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</si>
  <si>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</si>
  <si>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</si>
  <si>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</si>
  <si>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</si>
  <si>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</si>
  <si>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</si>
  <si>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</si>
  <si>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</si>
  <si>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</si>
  <si>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</si>
  <si>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</si>
  <si>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</si>
  <si>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</si>
  <si>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</si>
  <si>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</si>
  <si>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</si>
  <si>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</si>
  <si>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</si>
  <si>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</si>
  <si>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</si>
  <si>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</si>
  <si>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</si>
  <si>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</si>
  <si>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</si>
  <si>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</si>
  <si>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</si>
  <si>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</si>
  <si>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</si>
  <si>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</si>
  <si>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</si>
  <si>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</si>
  <si>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</si>
  <si>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</si>
  <si>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</si>
  <si>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</si>
  <si>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</si>
  <si>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</si>
  <si>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</si>
  <si>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</si>
  <si>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</si>
  <si>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</si>
  <si>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</si>
  <si>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</si>
  <si>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</si>
  <si>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</si>
  <si>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</si>
  <si>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</si>
  <si>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</si>
  <si>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</si>
  <si>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</si>
  <si>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</si>
  <si>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</si>
  <si>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</si>
  <si>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</si>
  <si>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</si>
  <si>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</si>
  <si>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</si>
  <si>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</si>
  <si>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</si>
  <si>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</si>
  <si>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</si>
  <si>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</si>
  <si>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</si>
  <si>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</si>
  <si>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</si>
  <si>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</si>
  <si>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</si>
  <si>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</si>
  <si>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</si>
  <si>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</si>
  <si>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</si>
  <si>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</si>
  <si>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</si>
  <si>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</si>
  <si>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</si>
  <si>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</si>
  <si>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</si>
  <si>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</si>
  <si>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</si>
  <si>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</si>
  <si>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</si>
  <si>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</si>
  <si>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</si>
  <si>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</si>
  <si>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</si>
  <si>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</si>
  <si>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</si>
  <si>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</si>
  <si>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</si>
  <si>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</si>
  <si>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</si>
  <si>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</si>
  <si>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</si>
  <si>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</si>
  <si>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</si>
  <si>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</si>
  <si>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</si>
  <si>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</si>
  <si>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</si>
  <si>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</si>
  <si>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</si>
  <si>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</si>
  <si>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</si>
  <si>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</si>
  <si>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</si>
  <si>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</si>
  <si>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</si>
  <si>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</si>
  <si>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</si>
  <si>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</si>
  <si>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</si>
  <si>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</si>
  <si>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</si>
  <si>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</si>
  <si>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</si>
  <si>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</si>
  <si>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</si>
  <si>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</si>
  <si>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</si>
  <si>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</si>
  <si>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</si>
  <si>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</si>
  <si>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</si>
  <si>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</si>
  <si>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</si>
  <si>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</si>
  <si>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</si>
  <si>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</si>
  <si>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</si>
  <si>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</si>
  <si>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</si>
  <si>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</si>
  <si>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</si>
  <si>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</si>
  <si>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</si>
  <si>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</si>
  <si>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</si>
  <si>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</si>
  <si>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</si>
  <si>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</si>
  <si>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</si>
  <si>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</si>
  <si>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</si>
  <si>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</si>
  <si>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</si>
  <si>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</si>
  <si>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</si>
  <si>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</si>
  <si>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</si>
  <si>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</si>
  <si>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</si>
  <si>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</si>
  <si>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</si>
  <si>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</si>
  <si>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</si>
  <si>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</si>
  <si>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</si>
  <si>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</si>
  <si>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</si>
  <si>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</si>
  <si>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</si>
  <si>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</si>
  <si>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</si>
  <si>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</si>
  <si>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</si>
  <si>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</si>
  <si>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</si>
  <si>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</si>
  <si>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</si>
  <si>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</si>
  <si>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</si>
  <si>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</si>
  <si>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</si>
  <si>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</si>
  <si>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</si>
  <si>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</si>
  <si>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</si>
  <si>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</si>
  <si>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</si>
  <si>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</si>
  <si>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</si>
  <si>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</si>
  <si>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</si>
  <si>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</si>
  <si>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</si>
  <si>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</si>
  <si>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</si>
  <si>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</si>
  <si>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</si>
  <si>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</si>
  <si>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</si>
  <si>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</si>
  <si>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</si>
  <si>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</si>
  <si>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</si>
  <si>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</si>
  <si>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</si>
  <si>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</si>
  <si>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</si>
  <si>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</si>
  <si>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</si>
  <si>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</si>
  <si>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</si>
  <si>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</si>
  <si>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</si>
  <si>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</si>
  <si>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</si>
  <si>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</si>
  <si>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</si>
  <si>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</si>
  <si>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</si>
  <si>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</si>
  <si>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</si>
  <si>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</si>
  <si>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</si>
  <si>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</si>
  <si>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</si>
  <si>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</si>
  <si>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</si>
  <si>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</si>
  <si>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</si>
  <si>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</si>
  <si>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</si>
  <si>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</si>
  <si>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</si>
  <si>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</si>
  <si>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</si>
  <si>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</si>
  <si>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</si>
  <si>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</si>
  <si>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</si>
  <si>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</si>
  <si>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</si>
  <si>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</si>
  <si>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</si>
  <si>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</si>
  <si>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</si>
  <si>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</si>
  <si>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</si>
  <si>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</si>
  <si>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</si>
  <si>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</si>
  <si>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</si>
  <si>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</si>
  <si>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</si>
  <si>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</si>
  <si>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</si>
  <si>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</si>
  <si>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</si>
  <si>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</si>
  <si>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</si>
  <si>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</si>
  <si>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</si>
  <si>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</si>
  <si>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</si>
  <si>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</si>
  <si>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</si>
  <si>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</si>
  <si>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</si>
  <si>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</si>
  <si>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</si>
  <si>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</si>
  <si>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</si>
  <si>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</si>
  <si>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</si>
  <si>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</si>
  <si>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</si>
  <si>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</si>
  <si>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</si>
  <si>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</si>
  <si>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</si>
  <si>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</si>
  <si>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</si>
  <si>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</si>
  <si>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</si>
  <si>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</si>
  <si>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</si>
  <si>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</si>
  <si>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</si>
  <si>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</si>
  <si>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</si>
  <si>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</si>
  <si>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</si>
  <si>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</si>
  <si>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</si>
  <si>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</si>
  <si>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</si>
  <si>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</si>
  <si>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</si>
  <si>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</si>
  <si>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</si>
  <si>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</si>
  <si>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</si>
  <si>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</si>
  <si>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</si>
  <si>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</si>
  <si>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</si>
  <si>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</si>
  <si>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</si>
  <si>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</si>
  <si>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</si>
  <si>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</si>
  <si>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</si>
  <si>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</si>
  <si>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</si>
  <si>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</si>
  <si>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</si>
  <si>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</si>
  <si>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</si>
  <si>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</si>
  <si>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</si>
  <si>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</si>
  <si>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</si>
  <si>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</si>
  <si>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</si>
  <si>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</si>
  <si>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</si>
  <si>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</si>
  <si>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</si>
  <si>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</si>
  <si>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</si>
  <si>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</si>
  <si>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</si>
  <si>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</si>
  <si>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</si>
  <si>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</si>
  <si>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</si>
  <si>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</si>
  <si>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</si>
  <si>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</si>
  <si>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</si>
  <si>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</si>
  <si>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</si>
  <si>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</si>
  <si>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</si>
  <si>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</si>
  <si>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</si>
  <si>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</si>
  <si>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</si>
  <si>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</si>
  <si>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</si>
  <si>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</si>
  <si>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</si>
  <si>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</si>
  <si>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</si>
  <si>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</si>
  <si>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</si>
  <si>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</si>
  <si>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</si>
  <si>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</si>
  <si>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</si>
  <si>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</si>
  <si>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</si>
  <si>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</si>
  <si>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</si>
  <si>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</si>
  <si>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</si>
  <si>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</si>
  <si>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</si>
  <si>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</si>
  <si>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</si>
  <si>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</si>
  <si>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</si>
  <si>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</si>
  <si>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</si>
  <si>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</si>
  <si>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</si>
  <si>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</si>
  <si>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</si>
  <si>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</si>
  <si>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</si>
  <si>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</si>
  <si>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</si>
  <si>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</si>
  <si>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</si>
  <si>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</si>
  <si>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</si>
  <si>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</si>
  <si>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</si>
  <si>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</si>
  <si>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</si>
  <si>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</si>
  <si>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</si>
  <si>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</si>
  <si>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</si>
  <si>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</si>
  <si>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</si>
  <si>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</si>
  <si>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</si>
  <si>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</si>
  <si>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</si>
  <si>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</si>
  <si>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</si>
  <si>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</si>
  <si>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</si>
  <si>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</si>
  <si>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</si>
  <si>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</si>
  <si>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</si>
  <si>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</si>
  <si>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</si>
  <si>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</si>
  <si>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</si>
  <si>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</si>
  <si>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</si>
  <si>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</si>
  <si>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</si>
  <si>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</si>
  <si>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</si>
  <si>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</si>
  <si>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</si>
  <si>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</si>
  <si>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</si>
  <si>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</si>
  <si>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</si>
  <si>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</si>
  <si>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</si>
  <si>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</si>
  <si>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</si>
  <si>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</si>
  <si>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</si>
  <si>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</si>
  <si>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</si>
  <si>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</si>
  <si>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</si>
  <si>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</si>
  <si>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</si>
  <si>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</si>
  <si>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</si>
  <si>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</si>
  <si>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</si>
  <si>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</si>
  <si>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</si>
  <si>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</si>
  <si>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</si>
  <si>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</si>
  <si>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</si>
  <si>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</si>
  <si>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</si>
  <si>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</si>
  <si>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</si>
  <si>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</si>
  <si>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</si>
  <si>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</si>
  <si>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</si>
  <si>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</si>
  <si>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</si>
  <si>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</si>
  <si>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</si>
  <si>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</si>
  <si>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</si>
  <si>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</si>
  <si>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</si>
  <si>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</si>
  <si>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</si>
  <si>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</si>
  <si>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</si>
  <si>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</si>
  <si>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</si>
  <si>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</si>
  <si>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</si>
  <si>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</si>
  <si>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</si>
  <si>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</si>
  <si>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</si>
  <si>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</si>
  <si>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</si>
  <si>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</si>
  <si>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</si>
  <si>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</si>
  <si>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</si>
  <si>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</si>
  <si>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</si>
  <si>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</si>
  <si>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</si>
  <si>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</si>
  <si>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</si>
  <si>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</si>
  <si>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</si>
  <si>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</si>
  <si>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</si>
  <si>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</si>
  <si>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</si>
  <si>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</si>
  <si>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</si>
  <si>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</si>
  <si>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</si>
  <si>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</si>
  <si>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</si>
  <si>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</si>
  <si>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</si>
  <si>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</si>
  <si>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</si>
  <si>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</si>
  <si>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</si>
  <si>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</si>
  <si>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</si>
  <si>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</si>
  <si>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</si>
  <si>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</si>
  <si>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</si>
  <si>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</si>
  <si>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</si>
  <si>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</si>
  <si>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</si>
  <si>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</si>
  <si>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</si>
  <si>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</si>
  <si>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</si>
  <si>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</si>
  <si>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</si>
  <si>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</si>
  <si>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</si>
  <si>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</si>
  <si>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</si>
  <si>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</si>
  <si>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</si>
  <si>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</si>
  <si>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</si>
  <si>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</si>
  <si>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</si>
  <si>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</si>
  <si>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</si>
  <si>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</si>
  <si>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</si>
  <si>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</si>
  <si>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</si>
  <si>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</si>
  <si>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</si>
  <si>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</si>
  <si>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</si>
  <si>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</si>
  <si>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</si>
  <si>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</si>
  <si>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</si>
  <si>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</si>
  <si>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</si>
  <si>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</si>
  <si>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</si>
  <si>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</si>
  <si>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</si>
  <si>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</si>
  <si>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</si>
  <si>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</si>
  <si>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</si>
  <si>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</si>
  <si>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</si>
  <si>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</si>
  <si>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</si>
  <si>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</si>
  <si>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</si>
  <si>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</si>
  <si>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</si>
  <si>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</si>
  <si>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</si>
  <si>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</si>
  <si>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</si>
  <si>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</si>
  <si>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</si>
  <si>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</si>
  <si>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</si>
  <si>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</si>
  <si>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</si>
  <si>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</si>
  <si>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</si>
  <si>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</si>
  <si>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</si>
  <si>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</si>
  <si>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</si>
  <si>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</si>
  <si>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</si>
  <si>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</si>
  <si>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</si>
  <si>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</si>
  <si>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</si>
  <si>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</si>
  <si>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</si>
  <si>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</si>
  <si>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</si>
  <si>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</si>
  <si>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</si>
  <si>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</si>
  <si>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</si>
  <si>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</si>
  <si>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</si>
  <si>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</si>
  <si>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</si>
  <si>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</si>
  <si>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</si>
  <si>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</si>
  <si>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</si>
  <si>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</si>
  <si>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</si>
  <si>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</si>
  <si>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</si>
  <si>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</si>
  <si>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</si>
  <si>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</si>
  <si>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</si>
  <si>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</si>
  <si>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</si>
  <si>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</si>
  <si>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</si>
  <si>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</si>
  <si>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</si>
  <si>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</si>
  <si>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</si>
  <si>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</si>
  <si>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</si>
  <si>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</si>
  <si>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</si>
  <si>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</si>
  <si>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</si>
  <si>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</si>
  <si>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</si>
  <si>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</si>
  <si>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</si>
  <si>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</si>
  <si>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</si>
  <si>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</si>
  <si>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</si>
  <si>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</si>
  <si>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</si>
  <si>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</si>
  <si>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</si>
  <si>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</si>
  <si>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</si>
  <si>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</si>
  <si>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</si>
  <si>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</si>
  <si>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</si>
  <si>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</si>
  <si>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</si>
  <si>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</si>
  <si>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</si>
  <si>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</si>
  <si>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</si>
  <si>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</si>
  <si>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</si>
  <si>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</si>
  <si>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</si>
  <si>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</si>
  <si>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</si>
  <si>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</si>
  <si>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</si>
  <si>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</si>
  <si>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</si>
  <si>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</si>
  <si>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</si>
  <si>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</si>
  <si>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</si>
  <si>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</si>
  <si>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</si>
  <si>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</si>
  <si>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</si>
  <si>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</si>
  <si>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</si>
  <si>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</si>
  <si>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</si>
  <si>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</si>
  <si>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</si>
  <si>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</si>
  <si>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</si>
  <si>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</si>
  <si>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</si>
  <si>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</si>
  <si>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</si>
  <si>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</si>
  <si>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</si>
  <si>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</si>
  <si>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</si>
  <si>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</si>
  <si>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</si>
  <si>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</si>
  <si>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</si>
  <si>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</si>
  <si>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</si>
  <si>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</si>
  <si>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</si>
  <si>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</si>
  <si>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</si>
  <si>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</si>
  <si>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</si>
  <si>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</si>
  <si>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</si>
  <si>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</si>
  <si>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</si>
  <si>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</si>
  <si>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</si>
  <si>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</si>
  <si>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</si>
  <si>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</si>
  <si>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</si>
  <si>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</si>
  <si>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</si>
  <si>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</si>
  <si>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</si>
  <si>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</si>
  <si>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</si>
  <si>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</si>
  <si>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</si>
  <si>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</si>
  <si>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</si>
  <si>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</si>
  <si>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</si>
  <si>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</si>
  <si>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</si>
  <si>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</si>
  <si>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</si>
  <si>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</si>
  <si>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</si>
  <si>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</si>
  <si>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</si>
  <si>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</si>
  <si>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</si>
  <si>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</si>
  <si>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</si>
  <si>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</si>
  <si>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</si>
  <si>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</si>
  <si>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</si>
  <si>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</si>
  <si>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</si>
  <si>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</si>
  <si>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</si>
  <si>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</si>
  <si>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</si>
  <si>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</si>
  <si>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</si>
  <si>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</si>
  <si>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</si>
  <si>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</si>
  <si>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</si>
  <si>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</si>
  <si>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</si>
  <si>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</si>
  <si>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</si>
  <si>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</si>
  <si>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</si>
  <si>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</si>
  <si>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</si>
  <si>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</si>
  <si>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</si>
  <si>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</si>
  <si>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</si>
  <si>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</si>
  <si>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</si>
  <si>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</si>
  <si>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</si>
  <si>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</si>
  <si>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</si>
  <si>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</si>
  <si>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</si>
  <si>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</si>
  <si>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</si>
  <si>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</si>
  <si>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</si>
  <si>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</si>
  <si>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</si>
  <si>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</si>
  <si>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</si>
  <si>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</si>
  <si>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</si>
  <si>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</si>
  <si>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</si>
  <si>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</si>
  <si>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</si>
  <si>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</si>
  <si>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</si>
  <si>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</si>
  <si>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</si>
  <si>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</si>
  <si>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</si>
  <si>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</si>
  <si>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</si>
  <si>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</si>
  <si>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</si>
  <si>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</si>
  <si>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</si>
  <si>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</si>
  <si>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</si>
  <si>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</si>
  <si>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</si>
  <si>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</si>
  <si>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</si>
  <si>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</si>
  <si>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</si>
  <si>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</si>
  <si>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</si>
  <si>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</si>
  <si>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</si>
  <si>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</si>
  <si>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</si>
  <si>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</si>
  <si>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</si>
  <si>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</si>
  <si>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</si>
  <si>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</si>
  <si>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</si>
  <si>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</si>
  <si>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</si>
  <si>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</si>
  <si>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</si>
  <si>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</si>
  <si>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</si>
  <si>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</si>
  <si>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</si>
  <si>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</si>
  <si>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</si>
  <si>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</si>
  <si>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</si>
  <si>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</si>
  <si>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</si>
  <si>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</si>
  <si>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</si>
  <si>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</si>
  <si>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</si>
  <si>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</si>
  <si>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</si>
  <si>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</si>
  <si>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</si>
  <si>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</si>
  <si>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</si>
  <si>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</si>
  <si>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</si>
  <si>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</si>
  <si>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</si>
  <si>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</si>
  <si>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</si>
  <si>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</si>
  <si>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</si>
  <si>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</si>
  <si>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</si>
  <si>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</si>
  <si>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</si>
  <si>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</si>
  <si>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</si>
  <si>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</si>
  <si>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</si>
  <si>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</si>
  <si>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</si>
  <si>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</si>
  <si>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</si>
  <si>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</si>
  <si>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</si>
  <si>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</si>
  <si>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</si>
  <si>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</si>
  <si>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</si>
  <si>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</si>
  <si>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</si>
  <si>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</si>
  <si>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</si>
  <si>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</si>
  <si>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</si>
  <si>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</si>
  <si>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</si>
  <si>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</si>
  <si>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</si>
  <si>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</si>
  <si>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</si>
  <si>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</si>
  <si>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</si>
  <si>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</si>
  <si>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</si>
  <si>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</si>
  <si>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</si>
  <si>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</si>
  <si>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</si>
  <si>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</si>
  <si>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</si>
  <si>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</si>
  <si>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</si>
  <si>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</si>
  <si>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</si>
  <si>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</si>
  <si>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</si>
  <si>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</si>
  <si>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</si>
  <si>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</si>
  <si>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</si>
  <si>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</si>
  <si>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</si>
  <si>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</si>
  <si>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</si>
  <si>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</si>
  <si>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</si>
  <si>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</si>
  <si>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</si>
  <si>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</si>
  <si>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</si>
  <si>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</si>
  <si>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</si>
  <si>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</si>
  <si>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</si>
  <si>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</si>
  <si>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</si>
  <si>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</si>
  <si>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</si>
  <si>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</si>
  <si>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</si>
  <si>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</si>
  <si>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</si>
  <si>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</si>
  <si>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</si>
  <si>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</si>
  <si>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</si>
  <si>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</si>
  <si>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</si>
  <si>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</si>
  <si>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</si>
  <si>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</si>
  <si>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</si>
  <si>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</si>
  <si>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</si>
  <si>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</si>
  <si>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</si>
  <si>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</si>
  <si>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</si>
  <si>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</si>
  <si>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</si>
  <si>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</si>
  <si>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</si>
  <si>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</si>
  <si>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</si>
  <si>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</si>
  <si>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</si>
  <si>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</si>
  <si>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</si>
  <si>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</si>
  <si>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</si>
  <si>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</si>
  <si>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</si>
  <si>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</si>
  <si>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</si>
  <si>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</si>
  <si>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</si>
  <si>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</si>
  <si>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</si>
  <si>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</si>
  <si>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</si>
  <si>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</si>
  <si>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</si>
  <si>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</si>
  <si>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</si>
  <si>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</si>
  <si>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</si>
  <si>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</si>
  <si>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</si>
  <si>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</si>
  <si>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</si>
  <si>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</si>
  <si>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</si>
  <si>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</si>
  <si>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</si>
  <si>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</si>
  <si>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</si>
  <si>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</si>
  <si>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</si>
  <si>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</si>
  <si>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</si>
  <si>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</si>
  <si>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</si>
  <si>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</si>
  <si>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</si>
  <si>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</si>
  <si>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</si>
  <si>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</si>
  <si>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</si>
  <si>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</si>
  <si>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</si>
  <si>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</si>
  <si>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</si>
  <si>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</si>
  <si>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</si>
  <si>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</si>
  <si>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</si>
  <si>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</si>
  <si>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</si>
  <si>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</si>
  <si>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</si>
  <si>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</si>
  <si>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</si>
  <si>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</si>
  <si>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</si>
  <si>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</si>
  <si>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</si>
  <si>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</si>
  <si>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</si>
  <si>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</si>
  <si>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</si>
  <si>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</si>
  <si>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</si>
  <si>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</si>
  <si>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</si>
  <si>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</si>
  <si>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</si>
  <si>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</si>
  <si>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</si>
  <si>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</si>
  <si>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</si>
  <si>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</si>
  <si>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</si>
  <si>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</si>
  <si>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</si>
  <si>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</si>
  <si>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</si>
  <si>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</si>
  <si>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</si>
  <si>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</si>
  <si>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</si>
  <si>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</si>
  <si>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</si>
  <si>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</si>
  <si>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</si>
  <si>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</si>
  <si>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</si>
  <si>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</si>
  <si>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</si>
  <si>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</si>
  <si>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</si>
  <si>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</si>
  <si>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</si>
  <si>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</si>
  <si>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</si>
  <si>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</si>
  <si>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</si>
  <si>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</si>
  <si>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</si>
  <si>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</si>
  <si>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</si>
  <si>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</si>
  <si>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</si>
  <si>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</si>
  <si>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</si>
  <si>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</si>
  <si>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</si>
  <si>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</si>
  <si>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</si>
  <si>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</si>
  <si>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</si>
  <si>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</si>
  <si>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</si>
  <si>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</si>
  <si>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</si>
  <si>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</si>
  <si>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</si>
  <si>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</si>
  <si>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</si>
  <si>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</si>
  <si>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</si>
  <si>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</si>
  <si>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</si>
  <si>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</si>
  <si>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</si>
  <si>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</si>
  <si>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</si>
  <si>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</si>
  <si>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</si>
  <si>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</si>
  <si>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</si>
  <si>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</si>
  <si>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</si>
  <si>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</si>
  <si>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</si>
  <si>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</si>
  <si>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</si>
  <si>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</si>
  <si>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</si>
  <si>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</si>
  <si>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</si>
  <si>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</si>
  <si>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</si>
  <si>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</si>
  <si>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</si>
  <si>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</si>
  <si>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</si>
  <si>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</si>
  <si>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</si>
  <si>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</si>
  <si>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</si>
  <si>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</si>
  <si>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</si>
  <si>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</si>
  <si>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</si>
  <si>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</si>
  <si>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</si>
  <si>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</si>
  <si>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</si>
  <si>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</si>
  <si>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</si>
  <si>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</si>
  <si>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</si>
  <si>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</si>
  <si>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</si>
  <si>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</si>
  <si>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</si>
  <si>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</si>
  <si>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</si>
  <si>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</si>
  <si>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</si>
  <si>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</si>
  <si>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</si>
  <si>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</si>
  <si>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</si>
  <si>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</si>
  <si>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</si>
  <si>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</si>
  <si>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</si>
  <si>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</si>
  <si>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</si>
  <si>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</si>
  <si>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</si>
  <si>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</si>
  <si>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</si>
  <si>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</si>
  <si>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</si>
  <si>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</si>
  <si>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</si>
  <si>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</si>
  <si>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</si>
  <si>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</si>
  <si>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</si>
  <si>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</si>
  <si>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</si>
  <si>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</si>
  <si>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</si>
  <si>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</si>
  <si>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</si>
  <si>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</si>
  <si>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</si>
  <si>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</si>
  <si>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</si>
  <si>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</si>
  <si>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</si>
  <si>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</si>
  <si>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</si>
  <si>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</si>
  <si>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</si>
  <si>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</si>
  <si>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</si>
  <si>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</si>
  <si>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</si>
  <si>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</si>
  <si>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</si>
  <si>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</si>
  <si>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</si>
  <si>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</si>
  <si>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</si>
  <si>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</si>
  <si>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</si>
  <si>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</si>
  <si>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</si>
  <si>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</si>
  <si>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</si>
  <si>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</si>
  <si>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</si>
  <si>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</si>
  <si>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</si>
  <si>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</si>
  <si>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</si>
  <si>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</si>
  <si>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</si>
  <si>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</si>
  <si>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</si>
  <si>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</si>
  <si>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</si>
  <si>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</si>
  <si>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</si>
  <si>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</si>
  <si>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</si>
  <si>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</si>
  <si>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</si>
  <si>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</si>
  <si>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</si>
  <si>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</si>
  <si>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</si>
  <si>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</si>
  <si>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</si>
  <si>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</si>
  <si>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</si>
  <si>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</si>
  <si>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</si>
  <si>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</si>
  <si>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</si>
  <si>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</si>
  <si>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</si>
  <si>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</si>
  <si>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</si>
  <si>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</si>
  <si>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</si>
  <si>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</si>
  <si>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</si>
  <si>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</si>
  <si>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</si>
  <si>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</si>
  <si>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</si>
  <si>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</si>
  <si>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</si>
  <si>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</si>
  <si>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</si>
  <si>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</si>
  <si>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</si>
  <si>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</si>
  <si>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</si>
  <si>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</si>
  <si>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</si>
  <si>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</si>
  <si>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</si>
  <si>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</si>
  <si>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</si>
  <si>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</si>
  <si>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</si>
  <si>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</si>
  <si>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</si>
  <si>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</si>
  <si>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</si>
  <si>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</si>
  <si>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</si>
  <si>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</si>
  <si>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</si>
  <si>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</si>
  <si>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</si>
  <si>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</si>
  <si>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</si>
  <si>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</si>
  <si>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</si>
  <si>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</si>
  <si>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</si>
  <si>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</si>
  <si>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</si>
  <si>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</si>
  <si>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</si>
  <si>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</si>
  <si>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</si>
  <si>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</si>
  <si>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</si>
  <si>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</si>
  <si>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</si>
  <si>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</si>
  <si>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</si>
  <si>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</si>
  <si>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</si>
  <si>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</si>
  <si>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</si>
  <si>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</si>
  <si>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</si>
  <si>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</si>
  <si>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</si>
  <si>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</si>
  <si>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</si>
  <si>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</si>
  <si>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</si>
  <si>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</si>
  <si>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</si>
  <si>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</si>
  <si>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</si>
  <si>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</si>
  <si>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</si>
  <si>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</si>
  <si>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</si>
  <si>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</si>
  <si>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</si>
  <si>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</si>
  <si>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</si>
  <si>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</si>
  <si>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</si>
  <si>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</si>
  <si>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</si>
  <si>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</si>
  <si>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</si>
  <si>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</si>
  <si>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</si>
  <si>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</si>
  <si>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</si>
  <si>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</si>
  <si>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</si>
  <si>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</si>
  <si>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</si>
  <si>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</si>
  <si>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</si>
  <si>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</si>
  <si>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</si>
  <si>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</si>
  <si>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</si>
  <si>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</si>
  <si>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</si>
  <si>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</si>
  <si>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</si>
  <si>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</si>
  <si>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</si>
  <si>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</si>
  <si>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</si>
  <si>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</si>
  <si>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</si>
  <si>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</si>
  <si>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</si>
  <si>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</si>
  <si>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</si>
  <si>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</si>
  <si>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</si>
  <si>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</si>
  <si>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</si>
  <si>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</si>
  <si>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</si>
  <si>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</si>
  <si>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</si>
  <si>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</si>
  <si>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</si>
  <si>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</si>
  <si>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</si>
  <si>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</si>
  <si>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</si>
  <si>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</si>
  <si>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</si>
  <si>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</si>
  <si>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</si>
  <si>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</si>
  <si>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</si>
  <si>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</si>
  <si>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</si>
  <si>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</si>
  <si>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</si>
  <si>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</si>
  <si>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</si>
  <si>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</si>
  <si>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</si>
  <si>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</si>
  <si>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</si>
  <si>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</si>
  <si>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</si>
  <si>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</si>
  <si>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</si>
  <si>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</si>
  <si>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</si>
  <si>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</si>
  <si>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</si>
  <si>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</si>
  <si>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</si>
  <si>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</si>
  <si>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</si>
  <si>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</si>
  <si>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</si>
  <si>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</si>
  <si>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</si>
  <si>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</si>
  <si>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</si>
  <si>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</si>
  <si>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</si>
  <si>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</si>
  <si>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</si>
  <si>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</si>
  <si>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</si>
  <si>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</si>
  <si>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</si>
  <si>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</si>
  <si>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</si>
  <si>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</si>
  <si>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</si>
  <si>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</si>
  <si>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</si>
  <si>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</si>
  <si>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</si>
  <si>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</si>
  <si>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</si>
  <si>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</si>
  <si>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</si>
  <si>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</si>
  <si>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</si>
  <si>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</si>
  <si>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</si>
  <si>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</si>
  <si>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</si>
  <si>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</si>
  <si>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</si>
  <si>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</si>
  <si>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</si>
  <si>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</si>
  <si>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</si>
  <si>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</si>
  <si>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</si>
  <si>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</si>
  <si>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</si>
  <si>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</si>
  <si>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</si>
  <si>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</si>
  <si>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</si>
  <si>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</si>
  <si>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</si>
  <si>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</si>
  <si>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</si>
  <si>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</si>
  <si>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</si>
  <si>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</si>
  <si>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</si>
  <si>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</si>
  <si>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</si>
  <si>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</si>
  <si>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</si>
  <si>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</si>
  <si>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</si>
  <si>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</si>
  <si>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</si>
  <si>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</si>
  <si>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</si>
  <si>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</si>
  <si>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</si>
  <si>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</si>
  <si>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</si>
  <si>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</si>
  <si>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</si>
  <si>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</si>
  <si>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</si>
  <si>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</si>
  <si>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</si>
  <si>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</si>
  <si>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</si>
  <si>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</si>
  <si>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</si>
  <si>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</si>
  <si>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</si>
  <si>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</si>
  <si>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</si>
  <si>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</si>
  <si>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</si>
  <si>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</si>
  <si>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</si>
  <si>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</si>
  <si>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</si>
  <si>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</si>
  <si>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</si>
  <si>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</si>
  <si>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</si>
  <si>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</si>
  <si>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</si>
  <si>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</si>
  <si>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</si>
  <si>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</si>
  <si>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</si>
  <si>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</si>
  <si>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</si>
  <si>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</si>
  <si>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</si>
  <si>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</si>
  <si>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</si>
  <si>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</si>
  <si>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</si>
  <si>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</si>
  <si>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</si>
  <si>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</si>
  <si>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</si>
  <si>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</si>
  <si>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</si>
  <si>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</si>
  <si>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</si>
  <si>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</si>
  <si>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</si>
  <si>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</si>
  <si>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</si>
  <si>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</si>
  <si>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</si>
  <si>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</si>
  <si>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</si>
  <si>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</si>
  <si>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</si>
  <si>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</si>
  <si>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</si>
  <si>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</si>
  <si>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</si>
  <si>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</si>
  <si>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</si>
  <si>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</si>
  <si>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</si>
  <si>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</si>
  <si>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</si>
  <si>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</si>
  <si>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</si>
  <si>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</si>
  <si>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</si>
  <si>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</si>
  <si>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</si>
  <si>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</si>
  <si>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</si>
  <si>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</si>
  <si>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</si>
  <si>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</si>
  <si>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</si>
  <si>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</si>
  <si>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</si>
  <si>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</si>
  <si>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</si>
  <si>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</si>
  <si>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</si>
  <si>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</si>
  <si>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</si>
  <si>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</si>
  <si>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</si>
  <si>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</si>
  <si>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</si>
  <si>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</si>
  <si>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</si>
  <si>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</si>
  <si>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</si>
  <si>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</si>
  <si>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</si>
  <si>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</si>
  <si>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</si>
  <si>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</si>
  <si>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</si>
  <si>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</si>
  <si>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</si>
  <si>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</si>
  <si>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</si>
  <si>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</si>
  <si>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</si>
  <si>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</si>
  <si>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</si>
  <si>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</si>
  <si>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</si>
  <si>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</si>
  <si>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</si>
  <si>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</si>
  <si>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</si>
  <si>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</si>
  <si>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</si>
  <si>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</si>
  <si>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</si>
  <si>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</si>
  <si>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</si>
  <si>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</si>
  <si>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</si>
  <si>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</si>
  <si>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</si>
  <si>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</si>
  <si>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</si>
  <si>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</si>
  <si>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</si>
  <si>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</si>
  <si>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</si>
  <si>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</si>
  <si>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</si>
  <si>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</si>
  <si>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</si>
  <si>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</si>
  <si>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</si>
  <si>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</si>
  <si>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</si>
  <si>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</si>
  <si>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</si>
  <si>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</si>
  <si>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</si>
  <si>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</si>
  <si>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</si>
  <si>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</si>
  <si>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</si>
  <si>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</si>
  <si>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</si>
  <si>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</si>
  <si>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</si>
  <si>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</si>
  <si>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</si>
  <si>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</si>
  <si>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</si>
  <si>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</si>
  <si>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</si>
  <si>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</si>
  <si>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</si>
  <si>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</si>
  <si>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</si>
  <si>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</si>
  <si>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</si>
  <si>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</si>
  <si>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</si>
  <si>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</si>
  <si>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</si>
  <si>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</si>
  <si>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</si>
  <si>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</si>
  <si>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</si>
  <si>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</si>
  <si>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</si>
  <si>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</si>
  <si>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</si>
  <si>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</si>
  <si>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</si>
  <si>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</si>
  <si>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</si>
  <si>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</si>
  <si>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</si>
  <si>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</si>
  <si>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</si>
  <si>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</si>
  <si>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</si>
  <si>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</si>
  <si>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</si>
  <si>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</si>
  <si>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</si>
  <si>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</si>
  <si>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</si>
  <si>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</si>
  <si>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</si>
  <si>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</si>
  <si>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</si>
  <si>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</si>
  <si>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</si>
  <si>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</si>
  <si>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</si>
  <si>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</si>
  <si>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</si>
  <si>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</si>
  <si>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</si>
  <si>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</si>
  <si>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</si>
  <si>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</si>
  <si>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</si>
  <si>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</si>
  <si>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</si>
  <si>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</si>
  <si>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</si>
  <si>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</si>
  <si>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</si>
  <si>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</si>
  <si>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</si>
  <si>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</si>
  <si>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</si>
  <si>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</si>
  <si>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</si>
  <si>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</si>
  <si>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</si>
  <si>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</si>
  <si>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</si>
  <si>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</si>
  <si>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</si>
  <si>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</si>
  <si>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</si>
  <si>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</si>
  <si>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</si>
  <si>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</si>
  <si>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</si>
  <si>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</si>
  <si>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</si>
  <si>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</si>
  <si>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</si>
  <si>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</si>
  <si>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</si>
  <si>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</si>
  <si>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</si>
  <si>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</si>
  <si>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</si>
  <si>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</si>
  <si>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</si>
  <si>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</si>
  <si>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</si>
  <si>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</si>
  <si>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</si>
  <si>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</si>
  <si>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</si>
  <si>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</si>
  <si>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</si>
  <si>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</si>
  <si>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</si>
  <si>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</si>
  <si>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</si>
  <si>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</si>
  <si>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</si>
  <si>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</si>
  <si>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</si>
  <si>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</si>
  <si>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</si>
  <si>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</si>
  <si>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</si>
  <si>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</si>
  <si>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</si>
  <si>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</si>
  <si>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</si>
  <si>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</si>
  <si>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</si>
  <si>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</si>
  <si>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</si>
  <si>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</si>
  <si>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</si>
  <si>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</si>
  <si>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</si>
  <si>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</si>
  <si>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</si>
  <si>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</si>
  <si>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</si>
  <si>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</si>
  <si>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</si>
  <si>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</si>
  <si>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</si>
  <si>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</si>
  <si>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</si>
  <si>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</si>
  <si>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</si>
  <si>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</si>
  <si>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</si>
  <si>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</si>
  <si>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</si>
  <si>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</si>
  <si>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</si>
  <si>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</si>
  <si>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</si>
  <si>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</si>
  <si>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</si>
  <si>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</si>
  <si>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</si>
  <si>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</si>
  <si>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</si>
  <si>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</si>
  <si>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</si>
  <si>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</si>
  <si>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</si>
  <si>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</si>
  <si>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</si>
  <si>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</si>
  <si>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</si>
  <si>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</si>
  <si>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</si>
  <si>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</si>
  <si>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</si>
  <si>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</si>
  <si>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</si>
  <si>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</si>
  <si>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</si>
  <si>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</si>
  <si>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</si>
  <si>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</si>
  <si>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</si>
  <si>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</si>
  <si>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</si>
  <si>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</si>
  <si>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</si>
  <si>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</si>
  <si>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</si>
  <si>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</si>
  <si>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</si>
  <si>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</si>
  <si>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</si>
  <si>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</si>
  <si>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</si>
  <si>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</si>
  <si>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</si>
  <si>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</si>
  <si>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</si>
  <si>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</si>
  <si>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</si>
  <si>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</si>
  <si>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</si>
  <si>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</si>
  <si>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</si>
  <si>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</si>
  <si>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</si>
  <si>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</si>
  <si>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</si>
  <si>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</si>
  <si>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</si>
  <si>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</si>
  <si>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</si>
  <si>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</si>
  <si>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</si>
  <si>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</si>
  <si>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</si>
  <si>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</si>
  <si>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</si>
  <si>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</si>
  <si>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</si>
  <si>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</si>
  <si>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</si>
  <si>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</si>
  <si>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</si>
  <si>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</si>
  <si>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</si>
  <si>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</si>
  <si>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</si>
  <si>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</si>
  <si>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</si>
  <si>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</si>
  <si>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</si>
  <si>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</si>
  <si>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</si>
  <si>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</si>
  <si>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</si>
  <si>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</si>
  <si>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</si>
  <si>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</si>
  <si>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</si>
  <si>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</si>
  <si>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</si>
  <si>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</si>
  <si>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</si>
  <si>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</si>
  <si>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</si>
  <si>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</si>
  <si>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</si>
  <si>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</si>
  <si>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</si>
  <si>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</si>
  <si>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</si>
  <si>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</si>
  <si>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</si>
  <si>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</si>
  <si>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</si>
  <si>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</si>
  <si>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</si>
  <si>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</si>
  <si>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</si>
  <si>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</si>
  <si>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</si>
  <si>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</si>
  <si>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</si>
  <si>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</si>
  <si>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</si>
  <si>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</si>
  <si>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</si>
  <si>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</si>
  <si>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</si>
  <si>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</si>
  <si>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</si>
  <si>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</si>
  <si>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</si>
  <si>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</si>
  <si>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</si>
  <si>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</si>
  <si>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</si>
  <si>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</si>
  <si>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</si>
  <si>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</si>
  <si>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</si>
  <si>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</si>
  <si>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</si>
  <si>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</si>
  <si>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</si>
  <si>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</si>
  <si>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</si>
  <si>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</si>
  <si>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</si>
  <si>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</si>
  <si>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</si>
  <si>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</si>
  <si>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</si>
  <si>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</si>
  <si>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</si>
  <si>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</si>
  <si>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</si>
  <si>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</si>
  <si>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</si>
  <si>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</si>
  <si>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</si>
  <si>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</si>
  <si>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</si>
  <si>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</si>
  <si>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</si>
  <si>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</si>
  <si>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</si>
  <si>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</si>
  <si>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</si>
  <si>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</si>
  <si>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</si>
  <si>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</si>
  <si>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</si>
  <si>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</si>
  <si>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</si>
  <si>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</si>
  <si>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</si>
  <si>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</si>
  <si>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</si>
  <si>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</si>
  <si>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</si>
  <si>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</si>
  <si>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</si>
  <si>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</si>
  <si>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</si>
  <si>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</si>
  <si>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</si>
  <si>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</si>
  <si>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</si>
  <si>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</si>
  <si>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</si>
  <si>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</si>
  <si>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</si>
  <si>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</si>
  <si>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</si>
  <si>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</si>
  <si>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</si>
  <si>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</si>
  <si>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</si>
  <si>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</si>
  <si>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</si>
  <si>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</si>
  <si>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</si>
  <si>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</si>
  <si>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</si>
  <si>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</si>
  <si>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</si>
  <si>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</si>
  <si>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</si>
  <si>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</si>
  <si>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</si>
  <si>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</si>
  <si>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</si>
  <si>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</si>
  <si>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</si>
  <si>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</si>
  <si>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</si>
  <si>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</si>
  <si>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</si>
  <si>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</si>
  <si>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</si>
  <si>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</si>
  <si>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</si>
  <si>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</si>
  <si>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</si>
  <si>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</si>
  <si>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</si>
  <si>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</si>
  <si>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</si>
  <si>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</si>
  <si>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</si>
  <si>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</si>
  <si>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</si>
  <si>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</si>
  <si>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</si>
  <si>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</si>
  <si>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</si>
  <si>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</si>
  <si>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</si>
  <si>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</si>
  <si>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</si>
  <si>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</si>
  <si>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</si>
  <si>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</si>
  <si>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</si>
  <si>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</si>
  <si>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</si>
  <si>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</si>
  <si>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</si>
  <si>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</si>
  <si>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</si>
  <si>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</si>
  <si>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</si>
  <si>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</si>
  <si>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</si>
  <si>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</si>
  <si>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</si>
  <si>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</si>
  <si>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</si>
  <si>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</si>
  <si>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</si>
  <si>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</si>
  <si>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</si>
  <si>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</si>
  <si>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</si>
  <si>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</si>
  <si>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</si>
  <si>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</si>
  <si>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</si>
  <si>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</si>
  <si>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</si>
  <si>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</si>
  <si>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</si>
  <si>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</si>
  <si>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</si>
  <si>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</si>
  <si>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</si>
  <si>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</si>
  <si>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</si>
  <si>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</si>
  <si>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</si>
  <si>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</si>
  <si>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</si>
  <si>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</si>
  <si>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</si>
  <si>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</si>
  <si>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</si>
  <si>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</si>
  <si>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</si>
  <si>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</si>
  <si>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</si>
  <si>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</si>
  <si>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</si>
  <si>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</si>
  <si>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</si>
  <si>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</si>
  <si>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</si>
  <si>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</si>
  <si>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</si>
  <si>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</si>
  <si>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</si>
  <si>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</si>
  <si>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</si>
  <si>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</si>
  <si>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</si>
  <si>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</si>
  <si>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</si>
  <si>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</si>
  <si>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</si>
  <si>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</si>
  <si>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</si>
  <si>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</si>
  <si>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</si>
  <si>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</si>
  <si>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</si>
  <si>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</si>
  <si>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</si>
  <si>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</si>
  <si>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</si>
  <si>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</si>
  <si>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</si>
  <si>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</si>
  <si>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</si>
  <si>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</si>
  <si>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</si>
  <si>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</si>
  <si>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</si>
  <si>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</si>
  <si>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</si>
  <si>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</si>
  <si>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</si>
  <si>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</si>
  <si>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</si>
  <si>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</si>
  <si>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</si>
  <si>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</si>
  <si>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</si>
  <si>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</si>
  <si>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</si>
  <si>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</si>
  <si>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</si>
  <si>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</si>
  <si>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</si>
  <si>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</si>
  <si>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</si>
  <si>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</si>
  <si>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</si>
  <si>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</si>
  <si>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</si>
  <si>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</si>
  <si>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</si>
  <si>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</si>
  <si>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</si>
  <si>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</si>
  <si>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</si>
  <si>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</si>
  <si>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</si>
  <si>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</si>
  <si>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</si>
  <si>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</si>
  <si>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</si>
  <si>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</si>
  <si>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</si>
  <si>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</si>
  <si>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</si>
  <si>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</si>
  <si>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</si>
  <si>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</si>
  <si>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</si>
  <si>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</si>
  <si>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</si>
  <si>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</si>
  <si>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</si>
  <si>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</si>
  <si>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</si>
  <si>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</si>
  <si>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</si>
  <si>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</si>
  <si>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</si>
  <si>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</si>
  <si>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</si>
  <si>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</si>
  <si>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</si>
  <si>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</si>
  <si>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</si>
  <si>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</si>
  <si>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</si>
  <si>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</si>
  <si>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</si>
  <si>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</si>
  <si>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</si>
  <si>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</si>
  <si>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</si>
  <si>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</si>
  <si>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</si>
  <si>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</si>
  <si>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</si>
  <si>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</si>
  <si>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</si>
  <si>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</si>
  <si>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</si>
  <si>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</si>
  <si>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</si>
  <si>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</si>
  <si>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</si>
  <si>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</si>
  <si>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</si>
  <si>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</si>
  <si>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</si>
  <si>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</si>
  <si>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</si>
  <si>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</si>
  <si>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</si>
  <si>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</si>
  <si>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</si>
  <si>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</si>
  <si>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</si>
  <si>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</si>
  <si>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</si>
  <si>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</si>
  <si>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</si>
  <si>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</si>
  <si>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</si>
  <si>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</si>
  <si>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</si>
  <si>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</si>
  <si>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</si>
  <si>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</si>
  <si>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</si>
  <si>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</si>
  <si>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</si>
  <si>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</si>
  <si>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</si>
  <si>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</si>
  <si>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</si>
  <si>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</si>
  <si>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</si>
  <si>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</si>
  <si>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</si>
  <si>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</si>
  <si>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</si>
  <si>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</si>
  <si>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</si>
  <si>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</si>
  <si>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</si>
  <si>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</si>
  <si>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</si>
  <si>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</si>
  <si>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</si>
  <si>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</si>
  <si>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</si>
  <si>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</si>
  <si>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</si>
  <si>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</si>
  <si>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</si>
  <si>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</si>
  <si>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</si>
  <si>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</si>
  <si>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</si>
  <si>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</si>
  <si>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</si>
  <si>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</si>
  <si>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</si>
  <si>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</si>
  <si>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</si>
  <si>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</si>
  <si>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</si>
  <si>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</si>
  <si>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</si>
  <si>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</si>
  <si>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</si>
  <si>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</si>
  <si>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</si>
  <si>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</si>
  <si>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</si>
  <si>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</si>
  <si>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</si>
  <si>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</si>
  <si>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</si>
  <si>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</si>
  <si>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</si>
  <si>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</si>
  <si>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</si>
  <si>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</si>
  <si>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</si>
  <si>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</si>
  <si>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</si>
  <si>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</si>
  <si>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</si>
  <si>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</si>
  <si>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</si>
  <si>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</si>
  <si>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</si>
  <si>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</si>
  <si>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</si>
  <si>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</si>
  <si>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</si>
  <si>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</si>
  <si>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</si>
  <si>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</si>
  <si>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</si>
  <si>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</si>
  <si>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</si>
  <si>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</si>
  <si>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</si>
  <si>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</si>
  <si>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</si>
  <si>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</si>
  <si>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</si>
  <si>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</si>
  <si>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</si>
  <si>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</si>
  <si>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</si>
  <si>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</si>
  <si>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</si>
  <si>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</si>
  <si>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</si>
  <si>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</si>
  <si>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</si>
  <si>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</si>
  <si>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</si>
  <si>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</si>
  <si>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</si>
  <si>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</si>
  <si>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</si>
  <si>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</si>
  <si>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</si>
  <si>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</si>
  <si>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</si>
  <si>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</si>
  <si>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</si>
  <si>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</si>
  <si>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</si>
  <si>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</si>
  <si>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</si>
  <si>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</si>
  <si>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</si>
  <si>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</si>
  <si>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</si>
  <si>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</si>
  <si>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</si>
  <si>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</si>
  <si>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</si>
  <si>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</si>
  <si>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</si>
  <si>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</si>
  <si>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</si>
  <si>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</si>
  <si>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</si>
  <si>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</si>
  <si>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</si>
  <si>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</si>
  <si>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</si>
  <si>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</si>
  <si>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</si>
  <si>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</si>
  <si>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</si>
  <si>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</si>
  <si>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</si>
  <si>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</si>
  <si>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</si>
  <si>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</si>
  <si>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</si>
  <si>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</si>
  <si>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</si>
  <si>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</si>
  <si>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</si>
  <si>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</si>
  <si>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</si>
  <si>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</si>
  <si>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</si>
  <si>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</si>
  <si>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</si>
  <si>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</si>
  <si>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</si>
  <si>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</si>
  <si>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</si>
  <si>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</si>
  <si>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</si>
  <si>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</si>
  <si>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</si>
  <si>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</si>
  <si>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</si>
  <si>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</si>
  <si>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</si>
  <si>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</si>
  <si>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</si>
  <si>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</si>
  <si>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</si>
  <si>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</si>
  <si>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</si>
  <si>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</si>
  <si>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</si>
  <si>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</si>
  <si>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</si>
  <si>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</si>
  <si>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</si>
  <si>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</si>
  <si>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</si>
  <si>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</si>
  <si>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</si>
  <si>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</si>
  <si>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</si>
  <si>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</si>
  <si>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</si>
  <si>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</si>
  <si>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</si>
  <si>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</si>
  <si>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</si>
  <si>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</si>
  <si>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</si>
  <si>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</si>
  <si>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</si>
  <si>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</si>
  <si>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</si>
  <si>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</si>
  <si>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</si>
  <si>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</si>
  <si>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</si>
  <si>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</si>
  <si>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</si>
  <si>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</si>
  <si>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</si>
  <si>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</si>
  <si>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</si>
  <si>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</si>
  <si>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</si>
  <si>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</si>
  <si>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</si>
  <si>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</si>
  <si>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</si>
  <si>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</si>
  <si>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</si>
  <si>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</si>
  <si>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</si>
  <si>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</si>
  <si>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</si>
  <si>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</si>
  <si>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</si>
  <si>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</si>
  <si>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</si>
  <si>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</si>
  <si>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</si>
  <si>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</si>
  <si>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</si>
  <si>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</si>
  <si>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</si>
  <si>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</si>
  <si>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</si>
  <si>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</si>
  <si>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</si>
  <si>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</si>
  <si>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</si>
  <si>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</si>
  <si>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</si>
  <si>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</si>
  <si>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</si>
  <si>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</si>
  <si>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</si>
  <si>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</si>
  <si>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</si>
  <si>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</si>
  <si>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</si>
  <si>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</si>
  <si>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</si>
  <si>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</si>
  <si>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</si>
  <si>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</si>
  <si>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</si>
  <si>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</si>
  <si>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</si>
  <si>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</si>
  <si>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</si>
  <si>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</si>
  <si>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</si>
  <si>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</si>
  <si>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</si>
  <si>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</si>
  <si>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</si>
  <si>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</si>
  <si>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</si>
  <si>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</si>
  <si>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</si>
  <si>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</si>
  <si>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</si>
  <si>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</si>
  <si>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</si>
  <si>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</si>
  <si>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</si>
  <si>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</si>
  <si>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</si>
  <si>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</si>
  <si>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</si>
  <si>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</si>
  <si>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</si>
  <si>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</si>
  <si>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</si>
  <si>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</si>
  <si>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</si>
  <si>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</si>
  <si>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</si>
  <si>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</si>
  <si>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</si>
  <si>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</si>
  <si>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</si>
  <si>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</si>
  <si>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</si>
  <si>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</si>
  <si>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</si>
  <si>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</si>
  <si>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</si>
  <si>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</si>
  <si>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</si>
  <si>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</si>
  <si>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</si>
  <si>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</si>
  <si>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</si>
  <si>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</si>
  <si>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</si>
  <si>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</si>
  <si>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</si>
  <si>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</si>
  <si>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</si>
  <si>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</si>
  <si>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</si>
  <si>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</si>
  <si>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</si>
  <si>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</si>
  <si>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</si>
  <si>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</si>
  <si>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</si>
  <si>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</si>
  <si>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</si>
  <si>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</si>
  <si>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</si>
  <si>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</si>
  <si>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</si>
  <si>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</si>
  <si>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</si>
  <si>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</si>
  <si>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</si>
  <si>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</si>
  <si>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</si>
  <si>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</si>
  <si>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</si>
  <si>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</si>
  <si>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</si>
  <si>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</si>
  <si>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</si>
  <si>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</si>
  <si>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</si>
  <si>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</si>
  <si>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</si>
  <si>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</si>
  <si>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</si>
  <si>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</si>
  <si>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</si>
  <si>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</si>
  <si>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</si>
  <si>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</si>
  <si>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</si>
  <si>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</si>
  <si>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</si>
  <si>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</si>
  <si>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</si>
  <si>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</si>
  <si>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</si>
  <si>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</si>
  <si>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</si>
  <si>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</si>
  <si>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</si>
  <si>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</si>
  <si>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</si>
  <si>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</si>
  <si>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</si>
  <si>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</si>
  <si>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</si>
  <si>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</si>
  <si>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</si>
  <si>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</si>
  <si>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</si>
  <si>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</si>
  <si>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</si>
  <si>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</si>
  <si>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</si>
  <si>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</si>
  <si>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</si>
  <si>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</si>
  <si>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</si>
  <si>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</si>
  <si>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</si>
  <si>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</si>
  <si>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</si>
  <si>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</si>
  <si>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</si>
  <si>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</si>
  <si>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</si>
  <si>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</si>
  <si>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</si>
  <si>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</si>
  <si>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</si>
  <si>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</si>
  <si>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</si>
  <si>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</si>
  <si>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</si>
  <si>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</si>
  <si>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</si>
  <si>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</si>
  <si>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</si>
  <si>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</si>
  <si>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</si>
  <si>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</si>
  <si>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</si>
  <si>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</si>
  <si>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</si>
  <si>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</si>
  <si>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</si>
  <si>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</si>
  <si>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</si>
  <si>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</si>
  <si>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</si>
  <si>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</si>
  <si>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</si>
  <si>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</si>
  <si>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</si>
  <si>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</si>
  <si>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</si>
  <si>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</si>
  <si>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</si>
  <si>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</si>
  <si>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</si>
  <si>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</si>
  <si>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</si>
  <si>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</si>
  <si>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</si>
  <si>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</si>
  <si>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</si>
  <si>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</si>
  <si>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</si>
  <si>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</si>
  <si>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</si>
  <si>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</si>
  <si>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</si>
  <si>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</si>
  <si>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</si>
  <si>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</si>
  <si>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</si>
  <si>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</si>
  <si>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</si>
  <si>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</si>
  <si>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</si>
  <si>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</si>
  <si>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</si>
  <si>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</si>
  <si>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</si>
  <si>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</si>
  <si>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</si>
  <si>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</si>
  <si>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</si>
  <si>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</si>
  <si>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</si>
  <si>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</si>
  <si>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</si>
  <si>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</si>
  <si>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</si>
  <si>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</si>
  <si>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</si>
  <si>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</si>
  <si>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</si>
  <si>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</si>
  <si>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</si>
  <si>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</si>
  <si>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</si>
  <si>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</si>
  <si>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</si>
  <si>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</si>
  <si>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</si>
  <si>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</si>
  <si>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</si>
  <si>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</si>
  <si>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</si>
  <si>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</si>
  <si>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</si>
  <si>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</si>
  <si>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</si>
  <si>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</si>
  <si>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</si>
  <si>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</si>
  <si>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</si>
  <si>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</si>
  <si>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</si>
  <si>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</si>
  <si>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</si>
  <si>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</si>
  <si>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</si>
  <si>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</si>
  <si>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</si>
  <si>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</si>
  <si>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</si>
  <si>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</si>
  <si>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</si>
  <si>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</si>
  <si>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</si>
  <si>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</si>
  <si>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</si>
  <si>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</si>
  <si>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</si>
  <si>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</si>
  <si>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</si>
  <si>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</si>
  <si>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</si>
  <si>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</si>
  <si>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</si>
  <si>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</si>
  <si>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</si>
  <si>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</si>
  <si>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</si>
  <si>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</si>
  <si>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</si>
  <si>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</si>
  <si>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</si>
  <si>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</si>
  <si>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</si>
  <si>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</si>
  <si>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</si>
  <si>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</si>
  <si>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</si>
  <si>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</si>
  <si>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</si>
  <si>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</si>
  <si>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</si>
  <si>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</si>
  <si>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</si>
  <si>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</si>
  <si>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</si>
  <si>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</si>
  <si>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</si>
  <si>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</si>
  <si>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</si>
  <si>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</si>
  <si>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</si>
  <si>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</si>
  <si>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</si>
  <si>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</si>
  <si>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</si>
  <si>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</si>
  <si>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</si>
  <si>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</si>
  <si>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</si>
  <si>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</si>
  <si>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</si>
  <si>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</si>
  <si>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</si>
  <si>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</si>
  <si>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</si>
  <si>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</si>
  <si>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</si>
  <si>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</si>
  <si>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</si>
  <si>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</si>
  <si>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</si>
  <si>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</si>
  <si>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</si>
  <si>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</si>
  <si>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</si>
  <si>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</si>
  <si>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</si>
  <si>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</si>
  <si>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</si>
  <si>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</si>
  <si>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</si>
  <si>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</si>
  <si>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</si>
  <si>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</si>
  <si>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</si>
  <si>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</si>
  <si>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</si>
  <si>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</si>
  <si>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</si>
  <si>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</si>
  <si>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</si>
  <si>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</si>
  <si>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</si>
  <si>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</si>
  <si>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</si>
  <si>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</si>
  <si>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</si>
  <si>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</si>
  <si>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</si>
  <si>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</si>
  <si>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</si>
  <si>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</si>
  <si>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</si>
  <si>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</si>
  <si>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</si>
  <si>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</si>
  <si>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</si>
  <si>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</si>
  <si>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</si>
  <si>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</si>
  <si>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</si>
  <si>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</si>
  <si>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</si>
  <si>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</si>
  <si>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</si>
  <si>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</si>
  <si>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</si>
  <si>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</si>
  <si>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</si>
  <si>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</si>
  <si>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</si>
  <si>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</si>
  <si>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</si>
  <si>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</si>
  <si>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</si>
  <si>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</si>
  <si>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</si>
  <si>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</si>
  <si>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</si>
  <si>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</si>
  <si>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</si>
  <si>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</si>
  <si>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</si>
  <si>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</si>
  <si>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</si>
  <si>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</si>
  <si>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</si>
  <si>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</si>
  <si>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</si>
  <si>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</si>
  <si>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</si>
  <si>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</si>
  <si>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</si>
  <si>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</si>
  <si>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</si>
  <si>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</si>
  <si>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</si>
  <si>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</si>
  <si>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</si>
  <si>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</si>
  <si>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</si>
  <si>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</si>
  <si>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</si>
  <si>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</si>
  <si>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</si>
  <si>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</si>
  <si>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</si>
  <si>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</si>
  <si>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</si>
  <si>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</si>
  <si>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</si>
  <si>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</si>
  <si>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</si>
  <si>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</si>
  <si>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</si>
  <si>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</si>
  <si>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</si>
  <si>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</si>
  <si>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</si>
  <si>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</si>
  <si>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</si>
  <si>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</si>
  <si>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</si>
  <si>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</si>
  <si>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</si>
  <si>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</si>
  <si>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</si>
  <si>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</si>
  <si>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</si>
  <si>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</si>
  <si>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</si>
  <si>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</si>
  <si>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</si>
  <si>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</si>
  <si>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</si>
  <si>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</si>
  <si>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</si>
  <si>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</si>
  <si>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</si>
  <si>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</si>
  <si>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</si>
  <si>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</si>
  <si>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</si>
  <si>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</si>
  <si>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</si>
  <si>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</si>
  <si>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</si>
  <si>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</si>
  <si>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</si>
  <si>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</si>
  <si>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</si>
  <si>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</si>
  <si>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</si>
  <si>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</si>
  <si>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</si>
  <si>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</si>
  <si>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</si>
  <si>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</si>
  <si>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</si>
  <si>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</si>
  <si>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</si>
  <si>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</si>
  <si>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</si>
  <si>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</si>
  <si>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</si>
  <si>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</si>
  <si>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</si>
  <si>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</si>
  <si>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</si>
  <si>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</si>
  <si>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</si>
  <si>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</si>
  <si>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</si>
  <si>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</si>
  <si>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</si>
  <si>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</si>
  <si>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</si>
  <si>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</si>
  <si>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</si>
  <si>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</si>
  <si>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</si>
  <si>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</si>
  <si>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</si>
  <si>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</si>
  <si>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</si>
  <si>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</si>
  <si>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</si>
  <si>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</si>
  <si>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</si>
  <si>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</si>
  <si>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</si>
  <si>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</si>
  <si>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</si>
  <si>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</si>
  <si>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</si>
  <si>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</si>
  <si>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</si>
  <si>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</si>
  <si>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</si>
  <si>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</si>
  <si>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</si>
  <si>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</si>
  <si>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</si>
  <si>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</si>
  <si>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</si>
  <si>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</si>
  <si>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</si>
  <si>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</si>
  <si>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</si>
  <si>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</si>
  <si>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</si>
  <si>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</si>
  <si>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</si>
  <si>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</si>
  <si>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</si>
  <si>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</si>
  <si>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</si>
  <si>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</si>
  <si>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</si>
  <si>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</si>
  <si>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</si>
  <si>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</si>
  <si>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</si>
  <si>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</si>
  <si>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</si>
  <si>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</si>
  <si>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</si>
  <si>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</si>
  <si>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</si>
  <si>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</si>
  <si>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</si>
  <si>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</si>
  <si>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</si>
  <si>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</si>
  <si>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</si>
  <si>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</si>
  <si>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</si>
  <si>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</si>
  <si>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</si>
  <si>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</si>
  <si>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</si>
  <si>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</si>
  <si>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</si>
  <si>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</si>
  <si>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</si>
  <si>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</si>
  <si>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</si>
  <si>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</si>
  <si>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</si>
  <si>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</si>
  <si>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</si>
  <si>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</si>
  <si>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</si>
  <si>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</si>
  <si>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</si>
  <si>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</si>
  <si>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</si>
  <si>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</si>
  <si>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</si>
  <si>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</si>
  <si>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</si>
  <si>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</si>
  <si>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</si>
  <si>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</si>
  <si>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</si>
  <si>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</si>
  <si>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</si>
  <si>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</si>
  <si>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</si>
  <si>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</si>
  <si>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</si>
  <si>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</si>
  <si>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</si>
  <si>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</si>
  <si>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</si>
  <si>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</si>
  <si>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</si>
  <si>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</si>
  <si>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</si>
  <si>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</si>
  <si>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</si>
  <si>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</si>
  <si>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</si>
  <si>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</si>
  <si>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</si>
  <si>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</si>
  <si>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</si>
  <si>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</si>
  <si>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</si>
  <si>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</si>
  <si>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</si>
  <si>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</si>
  <si>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</si>
  <si>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</si>
  <si>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</si>
  <si>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</si>
  <si>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</si>
  <si>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</si>
  <si>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</si>
  <si>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</si>
  <si>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</si>
  <si>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</si>
  <si>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</si>
  <si>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</si>
  <si>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</si>
  <si>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</si>
  <si>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</si>
  <si>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</si>
  <si>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</si>
  <si>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</si>
  <si>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</si>
  <si>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</si>
  <si>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</si>
  <si>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</si>
  <si>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</si>
  <si>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</si>
  <si>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</si>
  <si>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</si>
  <si>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</si>
  <si>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</si>
  <si>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</si>
  <si>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</si>
  <si>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</si>
  <si>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</si>
  <si>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</si>
  <si>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</si>
  <si>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</si>
  <si>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</si>
  <si>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</si>
  <si>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</si>
  <si>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</si>
  <si>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</si>
  <si>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</si>
  <si>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</si>
  <si>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</si>
  <si>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</si>
  <si>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</si>
  <si>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</si>
  <si>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</si>
  <si>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</si>
  <si>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</si>
  <si>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</si>
  <si>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</si>
  <si>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</si>
  <si>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</si>
  <si>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</si>
  <si>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</si>
  <si>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</si>
  <si>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</si>
  <si>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</si>
  <si>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</si>
  <si>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</si>
  <si>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</si>
  <si>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</si>
  <si>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</si>
  <si>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</si>
  <si>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</si>
  <si>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</si>
  <si>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</si>
  <si>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</si>
  <si>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</si>
  <si>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</si>
  <si>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</si>
  <si>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</si>
  <si>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</si>
  <si>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</si>
  <si>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</si>
  <si>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</si>
  <si>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</si>
  <si>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</si>
  <si>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</si>
  <si>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</si>
  <si>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</si>
  <si>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</si>
  <si>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</si>
  <si>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</si>
  <si>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</si>
  <si>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</si>
  <si>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</si>
  <si>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</si>
  <si>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</si>
  <si>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</si>
  <si>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</si>
  <si>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</si>
  <si>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</si>
  <si>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</si>
  <si>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</si>
  <si>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</si>
  <si>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</si>
  <si>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</si>
  <si>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</si>
  <si>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</si>
  <si>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</si>
  <si>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</si>
  <si>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</si>
  <si>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</si>
  <si>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</si>
  <si>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</si>
  <si>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</si>
  <si>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</si>
  <si>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</si>
  <si>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</si>
  <si>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</si>
  <si>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</si>
  <si>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</si>
  <si>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</si>
  <si>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</si>
  <si>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</si>
  <si>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</si>
  <si>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</si>
  <si>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</si>
  <si>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</si>
  <si>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</si>
  <si>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</si>
  <si>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</si>
  <si>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</si>
  <si>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</si>
  <si>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</si>
  <si>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</si>
  <si>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</si>
  <si>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</si>
  <si>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</si>
  <si>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</si>
  <si>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</si>
  <si>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</si>
  <si>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</si>
  <si>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</si>
  <si>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</si>
  <si>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</si>
  <si>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</si>
  <si>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</si>
  <si>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</si>
  <si>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</si>
  <si>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</si>
  <si>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</si>
  <si>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</si>
  <si>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</si>
  <si>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</si>
  <si>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</si>
  <si>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</si>
  <si>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</si>
  <si>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</si>
  <si>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</si>
  <si>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</si>
  <si>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</si>
  <si>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</si>
  <si>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</si>
  <si>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</si>
  <si>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</si>
  <si>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</si>
  <si>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</si>
  <si>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</si>
  <si>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</si>
  <si>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</si>
  <si>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</si>
  <si>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</si>
  <si>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</si>
  <si>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</si>
  <si>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</si>
  <si>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</si>
  <si>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</si>
  <si>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</si>
  <si>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</si>
  <si>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</si>
  <si>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</si>
  <si>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</si>
  <si>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</si>
  <si>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</si>
  <si>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</si>
  <si>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</si>
  <si>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</si>
  <si>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</si>
  <si>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</si>
  <si>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</si>
  <si>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</si>
  <si>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</si>
  <si>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</si>
  <si>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</si>
  <si>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</si>
  <si>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</si>
  <si>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</si>
  <si>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</si>
  <si>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</si>
  <si>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</si>
  <si>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</si>
  <si>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</si>
  <si>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</si>
  <si>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</si>
  <si>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</si>
  <si>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</si>
  <si>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</si>
  <si>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</si>
  <si>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</si>
  <si>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</si>
  <si>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</si>
  <si>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</si>
  <si>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</si>
  <si>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</si>
  <si>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</si>
  <si>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</si>
  <si>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</si>
  <si>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</si>
  <si>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</si>
  <si>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</si>
  <si>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</si>
  <si>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</si>
  <si>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</si>
  <si>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</si>
  <si>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</si>
  <si>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</si>
  <si>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</si>
  <si>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</si>
  <si>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</si>
  <si>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</si>
  <si>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</si>
  <si>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</si>
  <si>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</si>
  <si>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</si>
  <si>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</si>
  <si>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</si>
  <si>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</si>
  <si>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</si>
  <si>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</si>
  <si>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</si>
  <si>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</si>
  <si>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</si>
  <si>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</si>
  <si>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</si>
  <si>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</si>
  <si>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</si>
  <si>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</si>
  <si>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</si>
  <si>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</si>
  <si>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</si>
  <si>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</si>
  <si>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</si>
  <si>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</si>
  <si>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</si>
  <si>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</si>
  <si>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</si>
  <si>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</si>
  <si>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</si>
  <si>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</si>
  <si>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</si>
  <si>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</si>
  <si>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</si>
  <si>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</si>
  <si>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</si>
  <si>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</si>
  <si>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</si>
  <si>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</si>
  <si>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</si>
  <si>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</si>
  <si>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</si>
  <si>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</si>
  <si>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</si>
  <si>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</si>
  <si>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</si>
  <si>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</si>
  <si>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</si>
  <si>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</si>
  <si>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</si>
  <si>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</si>
  <si>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</si>
  <si>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</si>
  <si>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</si>
  <si>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</si>
  <si>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</si>
  <si>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</si>
  <si>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</si>
  <si>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</si>
  <si>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</si>
  <si>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</si>
  <si>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</si>
  <si>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</si>
  <si>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</si>
  <si>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</si>
  <si>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</si>
  <si>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</si>
  <si>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</si>
  <si>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</si>
  <si>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</si>
  <si>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</si>
  <si>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</si>
  <si>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</si>
  <si>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</si>
  <si>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</si>
  <si>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</si>
  <si>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</si>
  <si>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</si>
  <si>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</si>
  <si>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</si>
  <si>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</si>
  <si>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</si>
  <si>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</si>
  <si>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</si>
  <si>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</si>
  <si>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</si>
  <si>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</si>
  <si>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</si>
  <si>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</si>
  <si>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</si>
  <si>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</si>
  <si>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</si>
  <si>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</si>
  <si>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</si>
  <si>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</si>
  <si>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</si>
  <si>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</si>
  <si>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</si>
  <si>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</si>
  <si>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</si>
  <si>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</si>
  <si>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</si>
  <si>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</si>
  <si>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</si>
  <si>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</si>
  <si>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</si>
  <si>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</si>
  <si>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</si>
  <si>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</si>
  <si>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</si>
  <si>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</si>
  <si>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</si>
  <si>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</si>
  <si>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</si>
  <si>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</si>
  <si>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</si>
  <si>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</si>
  <si>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</si>
  <si>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</si>
  <si>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</si>
  <si>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</si>
  <si>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</si>
  <si>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</si>
  <si>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</si>
  <si>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</si>
  <si>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</si>
  <si>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</si>
  <si>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</si>
  <si>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</si>
  <si>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</si>
  <si>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</si>
  <si>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</si>
  <si>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</si>
  <si>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</si>
  <si>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</si>
  <si>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</si>
  <si>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</si>
  <si>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</si>
  <si>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</si>
  <si>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</si>
  <si>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</si>
  <si>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</si>
  <si>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</si>
  <si>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</si>
  <si>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</si>
  <si>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</si>
  <si>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</si>
  <si>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</si>
  <si>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</si>
  <si>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</si>
  <si>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</si>
  <si>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</si>
  <si>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</si>
  <si>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</si>
  <si>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</si>
  <si>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</si>
  <si>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</si>
  <si>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</si>
  <si>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</si>
  <si>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</si>
  <si>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</si>
  <si>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</si>
  <si>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</si>
  <si>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</si>
  <si>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</si>
  <si>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</si>
  <si>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</si>
  <si>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</si>
  <si>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</si>
  <si>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</si>
  <si>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</si>
  <si>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</si>
  <si>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</si>
  <si>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</si>
  <si>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</si>
  <si>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</si>
  <si>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</si>
  <si>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</si>
  <si>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</si>
  <si>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</si>
  <si>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</si>
  <si>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</si>
  <si>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</si>
  <si>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</si>
  <si>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</si>
  <si>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</si>
  <si>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</si>
  <si>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</si>
  <si>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</si>
  <si>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</si>
  <si>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</si>
  <si>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</si>
  <si>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</si>
  <si>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</si>
  <si>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</si>
  <si>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</si>
  <si>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</si>
  <si>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</si>
  <si>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</si>
  <si>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</si>
  <si>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</si>
  <si>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</si>
  <si>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</si>
  <si>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</si>
  <si>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</si>
  <si>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</si>
  <si>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</si>
  <si>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</si>
  <si>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</si>
  <si>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</si>
  <si>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</si>
  <si>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</si>
  <si>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</si>
  <si>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</si>
  <si>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</si>
  <si>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</si>
  <si>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</si>
  <si>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</si>
  <si>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</si>
  <si>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</si>
  <si>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</si>
  <si>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</si>
  <si>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</si>
  <si>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</si>
  <si>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</si>
  <si>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</si>
  <si>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</si>
  <si>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</si>
  <si>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</si>
  <si>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</si>
  <si>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</si>
  <si>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</si>
  <si>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</si>
  <si>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</si>
  <si>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</si>
  <si>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</si>
  <si>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</si>
  <si>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</si>
  <si>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</si>
  <si>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</si>
  <si>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</si>
  <si>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</si>
  <si>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</si>
  <si>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</si>
  <si>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</si>
  <si>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</si>
  <si>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</si>
  <si>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</si>
  <si>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</si>
  <si>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</si>
  <si>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</si>
  <si>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</si>
  <si>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</si>
  <si>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</si>
  <si>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</si>
  <si>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</si>
  <si>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</si>
  <si>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</si>
  <si>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</si>
  <si>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</si>
  <si>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</si>
  <si>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</si>
  <si>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</si>
  <si>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</si>
  <si>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</si>
  <si>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</si>
  <si>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</si>
  <si>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</si>
  <si>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</si>
  <si>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</si>
  <si>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</si>
  <si>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</si>
  <si>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</si>
  <si>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</si>
  <si>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</si>
  <si>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</si>
  <si>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</si>
  <si>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</si>
  <si>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</si>
  <si>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</si>
  <si>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</si>
  <si>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</si>
  <si>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</si>
  <si>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</si>
  <si>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</si>
  <si>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</si>
  <si>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</si>
  <si>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</si>
  <si>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</si>
  <si>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</si>
  <si>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</si>
  <si>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</si>
  <si>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</si>
  <si>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</si>
  <si>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</si>
  <si>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</si>
  <si>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</si>
  <si>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</si>
  <si>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</si>
  <si>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</si>
  <si>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</si>
  <si>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</si>
  <si>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</si>
  <si>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</si>
  <si>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</si>
  <si>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</si>
  <si>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</si>
  <si>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</si>
  <si>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</si>
  <si>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</si>
  <si>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</si>
  <si>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</si>
  <si>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</si>
  <si>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</si>
  <si>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</si>
  <si>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</si>
  <si>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</si>
  <si>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</si>
  <si>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</si>
  <si>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</si>
  <si>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</si>
  <si>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</si>
  <si>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</si>
  <si>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</si>
  <si>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</si>
  <si>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</si>
  <si>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</si>
  <si>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</si>
  <si>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</si>
  <si>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</si>
  <si>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</si>
  <si>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</si>
  <si>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</si>
  <si>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</si>
  <si>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</si>
  <si>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</si>
  <si>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</si>
  <si>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</si>
  <si>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</si>
  <si>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</si>
  <si>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</si>
  <si>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</si>
  <si>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</si>
  <si>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</si>
  <si>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</si>
  <si>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</si>
  <si>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</si>
  <si>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</si>
  <si>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</si>
  <si>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</si>
  <si>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</si>
  <si>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</si>
  <si>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</si>
  <si>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</si>
  <si>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</si>
  <si>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</si>
  <si>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</si>
  <si>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</si>
  <si>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</si>
  <si>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</si>
  <si>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</si>
  <si>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</si>
  <si>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</si>
  <si>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</si>
  <si>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</si>
  <si>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</si>
  <si>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</si>
  <si>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</si>
  <si>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</si>
  <si>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</si>
  <si>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</si>
  <si>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</si>
  <si>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</si>
  <si>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</si>
  <si>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</si>
  <si>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</si>
  <si>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</si>
  <si>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</si>
  <si>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</si>
  <si>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</si>
  <si>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</si>
  <si>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</si>
  <si>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</si>
  <si>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</si>
  <si>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</si>
  <si>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</si>
  <si>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</si>
  <si>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</si>
  <si>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</si>
  <si>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</si>
  <si>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</si>
  <si>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</si>
  <si>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</si>
  <si>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</si>
  <si>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</si>
  <si>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</si>
  <si>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</si>
  <si>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</si>
  <si>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</si>
  <si>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</si>
  <si>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</si>
  <si>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</si>
  <si>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</si>
  <si>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</si>
  <si>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</si>
  <si>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</si>
  <si>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</si>
  <si>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</si>
  <si>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</si>
  <si>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</si>
  <si>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</si>
  <si>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</si>
  <si>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</si>
  <si>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</si>
  <si>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</si>
  <si>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</si>
  <si>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</si>
  <si>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</si>
  <si>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</si>
  <si>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</si>
  <si>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</si>
  <si>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</si>
  <si>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</si>
  <si>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</si>
  <si>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</si>
  <si>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</si>
  <si>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</si>
  <si>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</si>
  <si>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</si>
  <si>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</si>
  <si>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</si>
  <si>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</si>
  <si>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</si>
  <si>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</si>
  <si>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</si>
  <si>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</si>
  <si>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</si>
  <si>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</si>
  <si>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</si>
  <si>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</si>
  <si>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</si>
  <si>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</si>
  <si>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</si>
  <si>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</si>
  <si>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</si>
  <si>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</si>
  <si>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</si>
  <si>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</si>
  <si>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</si>
  <si>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</si>
  <si>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</si>
  <si>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</si>
  <si>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</si>
  <si>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</si>
  <si>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</si>
  <si>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</si>
  <si>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</si>
  <si>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</si>
  <si>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</si>
  <si>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</si>
  <si>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</si>
  <si>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</si>
  <si>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</si>
  <si>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</si>
  <si>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</si>
  <si>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</si>
  <si>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</si>
  <si>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</si>
  <si>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</si>
  <si>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</si>
  <si>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</si>
  <si>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</si>
  <si>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</si>
  <si>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</si>
  <si>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</si>
  <si>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</si>
  <si>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</si>
  <si>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</si>
  <si>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</si>
  <si>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</si>
  <si>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</si>
  <si>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</si>
  <si>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</si>
  <si>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</si>
  <si>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</si>
  <si>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</si>
  <si>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</si>
  <si>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</si>
  <si>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</si>
  <si>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</si>
  <si>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</si>
  <si>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</si>
  <si>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</si>
  <si>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</si>
  <si>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</si>
  <si>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</si>
  <si>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</si>
  <si>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</si>
  <si>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</si>
  <si>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</si>
  <si>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</si>
  <si>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</si>
  <si>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</si>
  <si>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</si>
  <si>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</si>
  <si>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</si>
  <si>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</si>
  <si>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</si>
  <si>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</si>
  <si>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</si>
  <si>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</si>
  <si>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</si>
  <si>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</si>
  <si>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</si>
  <si>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</si>
  <si>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</si>
  <si>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</si>
  <si>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</si>
  <si>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</si>
  <si>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</si>
  <si>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</si>
  <si>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</si>
  <si>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</si>
  <si>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</si>
  <si>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</si>
  <si>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</si>
  <si>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</si>
  <si>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</si>
  <si>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</si>
  <si>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</si>
  <si>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</si>
  <si>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</si>
  <si>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</si>
  <si>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</si>
  <si>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</si>
  <si>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</si>
  <si>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</si>
  <si>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</si>
  <si>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</si>
  <si>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</si>
  <si>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</si>
  <si>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</si>
  <si>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</si>
  <si>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</si>
  <si>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</si>
  <si>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</si>
  <si>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</si>
  <si>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</si>
  <si>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</si>
  <si>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</si>
  <si>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</si>
  <si>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</si>
  <si>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</si>
  <si>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</si>
  <si>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</si>
  <si>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</si>
  <si>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</si>
  <si>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</si>
  <si>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</si>
  <si>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</si>
  <si>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</si>
  <si>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</si>
  <si>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</si>
  <si>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</si>
  <si>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</si>
  <si>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</si>
  <si>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</si>
  <si>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</si>
  <si>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</si>
  <si>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</si>
  <si>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</si>
  <si>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</si>
  <si>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</si>
  <si>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</si>
  <si>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</si>
  <si>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</si>
  <si>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</si>
  <si>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</si>
  <si>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</si>
  <si>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</si>
  <si>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</si>
  <si>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</si>
  <si>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</si>
  <si>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</si>
  <si>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</si>
  <si>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</si>
  <si>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</si>
  <si>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</si>
  <si>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</si>
  <si>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</si>
  <si>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</si>
  <si>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</si>
  <si>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</si>
  <si>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</si>
  <si>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</si>
  <si>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</si>
  <si>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</si>
  <si>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</si>
  <si>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</si>
  <si>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</si>
  <si>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</si>
  <si>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</si>
  <si>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</si>
  <si>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</si>
  <si>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</si>
  <si>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</si>
  <si>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</si>
  <si>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</si>
  <si>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</si>
  <si>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</si>
  <si>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</si>
  <si>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</si>
  <si>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</si>
  <si>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</si>
  <si>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</si>
  <si>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</si>
  <si>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</si>
  <si>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</si>
  <si>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</si>
  <si>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</si>
  <si>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</si>
  <si>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</si>
  <si>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</si>
  <si>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</si>
  <si>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</si>
  <si>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</si>
  <si>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</si>
  <si>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</si>
  <si>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</si>
  <si>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</si>
  <si>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</si>
  <si>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</si>
  <si>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</si>
  <si>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</si>
  <si>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</si>
  <si>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</si>
  <si>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</si>
  <si>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</si>
  <si>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</si>
  <si>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</si>
  <si>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</si>
  <si>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</si>
  <si>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</si>
  <si>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</si>
  <si>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</si>
  <si>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</si>
  <si>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</si>
  <si>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</si>
  <si>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</si>
  <si>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</si>
  <si>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</si>
  <si>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</si>
  <si>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</si>
  <si>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</si>
  <si>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</si>
  <si>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</si>
  <si>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</si>
  <si>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</si>
  <si>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</si>
  <si>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</si>
  <si>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</si>
  <si>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</si>
  <si>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</si>
  <si>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</si>
  <si>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</si>
  <si>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</si>
  <si>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</si>
  <si>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</si>
  <si>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</si>
  <si>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</si>
  <si>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</si>
  <si>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</si>
  <si>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</si>
  <si>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</si>
  <si>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</si>
  <si>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</si>
  <si>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</si>
  <si>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</si>
  <si>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</si>
  <si>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</si>
  <si>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</si>
  <si>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</si>
  <si>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</si>
  <si>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</si>
  <si>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</si>
  <si>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</si>
  <si>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</si>
  <si>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</si>
  <si>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</si>
  <si>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</si>
  <si>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</si>
  <si>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</si>
  <si>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</si>
  <si>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</si>
  <si>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</si>
  <si>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</si>
  <si>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</si>
  <si>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</si>
  <si>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</si>
  <si>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</si>
  <si>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</si>
  <si>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</si>
  <si>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</si>
  <si>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</si>
  <si>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</si>
  <si>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</si>
  <si>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</si>
  <si>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</si>
  <si>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</si>
  <si>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</si>
  <si>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</si>
  <si>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</si>
  <si>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</si>
  <si>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</si>
  <si>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</si>
  <si>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</si>
  <si>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</si>
  <si>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</si>
  <si>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</si>
  <si>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</si>
  <si>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</si>
  <si>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</si>
  <si>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</si>
  <si>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</si>
  <si>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</si>
  <si>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</si>
  <si>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</si>
  <si>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</si>
  <si>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</si>
  <si>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</si>
  <si>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</si>
  <si>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</si>
  <si>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</si>
  <si>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</si>
  <si>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</si>
  <si>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</si>
  <si>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</si>
  <si>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</si>
  <si>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</si>
  <si>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</si>
  <si>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</si>
  <si>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</si>
  <si>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</si>
  <si>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</si>
  <si>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</si>
  <si>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</si>
  <si>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</si>
  <si>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</si>
  <si>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</si>
  <si>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</si>
  <si>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</si>
  <si>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</si>
  <si>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</si>
  <si>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</si>
  <si>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</si>
  <si>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</si>
  <si>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</si>
  <si>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</si>
  <si>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</si>
  <si>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</si>
  <si>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</si>
  <si>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</si>
  <si>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</si>
  <si>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</si>
  <si>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</si>
  <si>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</si>
  <si>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</si>
  <si>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</si>
  <si>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</si>
  <si>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</si>
  <si>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</si>
  <si>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</si>
  <si>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</si>
  <si>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</si>
  <si>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</si>
  <si>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</si>
  <si>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</si>
  <si>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</si>
  <si>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</si>
  <si>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</si>
  <si>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</si>
  <si>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</si>
  <si>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</si>
  <si>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</si>
  <si>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</si>
  <si>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</si>
  <si>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</si>
  <si>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</si>
  <si>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</si>
  <si>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</si>
  <si>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</si>
  <si>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</si>
  <si>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</si>
  <si>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</si>
  <si>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</si>
  <si>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</si>
  <si>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</si>
  <si>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</si>
  <si>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</si>
  <si>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</si>
  <si>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</si>
  <si>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</si>
  <si>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</si>
  <si>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</si>
  <si>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</si>
  <si>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</si>
  <si>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</si>
  <si>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</si>
  <si>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</si>
  <si>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</si>
  <si>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</si>
  <si>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</si>
  <si>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</si>
  <si>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</si>
  <si>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</si>
  <si>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</si>
  <si>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</si>
  <si>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</si>
  <si>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</si>
  <si>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</si>
  <si>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</si>
  <si>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</si>
  <si>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</si>
  <si>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</si>
  <si>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</si>
  <si>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</si>
  <si>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</si>
  <si>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</si>
  <si>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</si>
  <si>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</si>
  <si>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</si>
  <si>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</si>
  <si>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</si>
  <si>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</si>
  <si>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</si>
  <si>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</si>
  <si>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</si>
  <si>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</si>
  <si>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</si>
  <si>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</si>
  <si>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</si>
  <si>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</si>
  <si>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</si>
  <si>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</si>
  <si>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</si>
  <si>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</si>
  <si>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</si>
  <si>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</si>
  <si>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</si>
  <si>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</si>
  <si>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</si>
  <si>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</si>
  <si>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</si>
  <si>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</si>
  <si>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</si>
  <si>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</si>
  <si>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</si>
  <si>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</si>
  <si>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</si>
  <si>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</si>
  <si>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</si>
  <si>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</si>
  <si>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</si>
  <si>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</si>
  <si>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</si>
  <si>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</si>
  <si>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</si>
  <si>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</si>
  <si>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</si>
  <si>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</si>
  <si>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</si>
  <si>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</si>
  <si>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</si>
  <si>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</si>
  <si>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</si>
  <si>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</si>
  <si>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</si>
  <si>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</si>
  <si>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</si>
  <si>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</si>
  <si>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</si>
  <si>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</si>
  <si>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</si>
  <si>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</si>
  <si>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</si>
  <si>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</si>
  <si>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</si>
  <si>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</si>
  <si>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</si>
  <si>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</si>
  <si>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</si>
  <si>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</si>
  <si>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</si>
  <si>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</si>
  <si>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</si>
  <si>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</si>
  <si>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</si>
  <si>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</si>
  <si>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</si>
  <si>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</si>
  <si>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</si>
  <si>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</si>
  <si>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</si>
  <si>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</si>
  <si>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</si>
  <si>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</si>
  <si>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</si>
  <si>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</si>
  <si>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</si>
  <si>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</si>
  <si>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</si>
  <si>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</si>
  <si>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</si>
  <si>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</si>
  <si>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</si>
  <si>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</si>
  <si>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</si>
  <si>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</si>
  <si>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</si>
  <si>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</si>
  <si>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</si>
  <si>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</si>
  <si>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</si>
  <si>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</si>
  <si>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</si>
  <si>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</si>
  <si>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</si>
  <si>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</si>
  <si>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</si>
  <si>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</si>
  <si>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</si>
  <si>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</si>
  <si>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</si>
  <si>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</si>
  <si>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</si>
  <si>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</si>
  <si>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</si>
  <si>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</si>
  <si>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</si>
  <si>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</si>
  <si>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</si>
  <si>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</si>
  <si>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</si>
  <si>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</si>
  <si>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</si>
  <si>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</si>
  <si>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</si>
  <si>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</si>
  <si>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</si>
  <si>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</si>
  <si>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</si>
  <si>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</si>
  <si>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</si>
  <si>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</si>
  <si>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</si>
  <si>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</si>
  <si>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</si>
  <si>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</si>
  <si>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</si>
  <si>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</si>
  <si>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</si>
  <si>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</si>
  <si>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</si>
  <si>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</si>
  <si>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</si>
  <si>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</si>
  <si>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</si>
  <si>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</si>
  <si>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</si>
  <si>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</si>
  <si>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</si>
  <si>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</si>
  <si>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</si>
  <si>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</si>
  <si>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</si>
  <si>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</si>
  <si>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</si>
  <si>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</si>
  <si>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</si>
  <si>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</si>
  <si>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</si>
  <si>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</si>
  <si>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</si>
  <si>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</si>
  <si>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</si>
  <si>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</si>
  <si>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</si>
  <si>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</si>
  <si>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</si>
  <si>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</si>
  <si>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</si>
  <si>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</si>
  <si>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</si>
  <si>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</si>
  <si>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</si>
  <si>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</si>
  <si>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</si>
  <si>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</si>
  <si>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</si>
  <si>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</si>
  <si>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</si>
  <si>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</si>
  <si>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</si>
  <si>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</si>
  <si>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</si>
  <si>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</si>
  <si>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</si>
  <si>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</si>
  <si>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</si>
  <si>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</si>
  <si>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</si>
  <si>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</si>
  <si>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</si>
  <si>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</si>
  <si>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</si>
  <si>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</si>
  <si>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</si>
  <si>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</si>
  <si>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</si>
  <si>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</si>
  <si>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</si>
  <si>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</si>
  <si>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</si>
  <si>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</si>
  <si>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</si>
  <si>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</si>
  <si>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</si>
  <si>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</si>
  <si>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</si>
  <si>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</si>
  <si>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</si>
  <si>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</si>
  <si>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</si>
  <si>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</si>
  <si>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</si>
  <si>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</si>
  <si>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</si>
  <si>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</si>
  <si>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</si>
  <si>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</si>
  <si>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</si>
  <si>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</si>
  <si>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</si>
  <si>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</si>
  <si>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</si>
  <si>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</si>
  <si>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</si>
  <si>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</si>
  <si>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</si>
  <si>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</si>
  <si>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</si>
  <si>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</si>
  <si>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</si>
  <si>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</si>
  <si>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</si>
  <si>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</si>
  <si>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</si>
  <si>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</si>
  <si>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</si>
  <si>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</si>
  <si>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</si>
  <si>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</si>
  <si>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</si>
  <si>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</si>
  <si>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</si>
  <si>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</si>
  <si>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</si>
  <si>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</si>
  <si>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</si>
  <si>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</si>
  <si>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</si>
  <si>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</si>
  <si>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</si>
  <si>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</si>
  <si>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</si>
  <si>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</si>
  <si>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</si>
  <si>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</si>
  <si>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</si>
  <si>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</si>
  <si>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</si>
  <si>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</si>
  <si>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</si>
  <si>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</si>
  <si>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</si>
  <si>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</si>
  <si>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</si>
  <si>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</si>
  <si>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</si>
  <si>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</si>
  <si>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</si>
  <si>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</si>
  <si>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</si>
  <si>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</si>
  <si>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</si>
  <si>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</si>
  <si>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</si>
  <si>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</si>
  <si>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</si>
  <si>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</si>
  <si>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</si>
  <si>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</si>
  <si>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</si>
  <si>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</si>
  <si>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</si>
  <si>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</si>
  <si>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</si>
  <si>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</si>
  <si>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</si>
  <si>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</si>
  <si>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</si>
  <si>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</si>
  <si>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</si>
  <si>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</si>
  <si>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</si>
  <si>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</si>
  <si>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</si>
  <si>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</si>
  <si>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</si>
  <si>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</si>
  <si>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</si>
  <si>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</si>
  <si>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</si>
  <si>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</si>
  <si>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</si>
  <si>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</si>
  <si>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</si>
  <si>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</si>
  <si>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</si>
  <si>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</si>
  <si>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</si>
  <si>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</si>
  <si>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</si>
  <si>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</si>
  <si>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</si>
  <si>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</si>
  <si>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</si>
  <si>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</si>
  <si>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</si>
  <si>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</si>
  <si>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</si>
  <si>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</si>
  <si>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</si>
  <si>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</si>
  <si>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</si>
  <si>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</si>
  <si>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</si>
  <si>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</si>
  <si>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</si>
  <si>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</si>
  <si>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</si>
  <si>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</si>
  <si>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</si>
  <si>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</si>
  <si>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</si>
  <si>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</si>
  <si>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</si>
  <si>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</si>
  <si>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</si>
  <si>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</si>
  <si>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</si>
  <si>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</si>
  <si>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</si>
  <si>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</si>
  <si>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</si>
  <si>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</si>
  <si>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</si>
  <si>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</si>
  <si>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</si>
  <si>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</si>
  <si>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</si>
  <si>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</si>
  <si>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</si>
  <si>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</si>
  <si>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</si>
  <si>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</si>
  <si>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</si>
  <si>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</si>
  <si>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</si>
  <si>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</si>
  <si>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</si>
  <si>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</si>
  <si>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</si>
  <si>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</si>
  <si>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</si>
  <si>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</si>
  <si>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</si>
  <si>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</si>
  <si>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</si>
  <si>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</si>
  <si>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</si>
  <si>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</si>
  <si>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</si>
  <si>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</si>
  <si>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</si>
  <si>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</si>
  <si>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</si>
  <si>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</si>
  <si>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</si>
  <si>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</si>
  <si>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</si>
  <si>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</si>
  <si>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</si>
  <si>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</si>
  <si>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</si>
  <si>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</si>
  <si>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</si>
  <si>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</si>
  <si>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</si>
  <si>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</si>
  <si>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</si>
  <si>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</si>
  <si>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</si>
  <si>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</si>
  <si>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</si>
  <si>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</si>
  <si>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</si>
  <si>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</si>
  <si>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</si>
  <si>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</si>
  <si>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</si>
  <si>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</si>
  <si>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</si>
  <si>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</si>
  <si>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</si>
  <si>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</si>
  <si>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</si>
  <si>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</si>
  <si>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</si>
  <si>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</si>
  <si>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</si>
  <si>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</si>
  <si>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</si>
  <si>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</si>
  <si>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</si>
  <si>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</si>
  <si>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</si>
  <si>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</si>
  <si>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</si>
  <si>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</si>
  <si>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</si>
  <si>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</si>
  <si>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</si>
  <si>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</si>
  <si>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</si>
  <si>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</si>
  <si>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</si>
  <si>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</si>
  <si>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</si>
  <si>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</si>
  <si>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</si>
  <si>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</si>
  <si>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</si>
  <si>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</si>
  <si>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</si>
  <si>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</si>
  <si>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</si>
  <si>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</si>
  <si>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</si>
  <si>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</si>
  <si>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</si>
  <si>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</si>
  <si>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</si>
  <si>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</si>
  <si>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</si>
  <si>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</si>
  <si>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</si>
  <si>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</si>
  <si>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</si>
  <si>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</si>
  <si>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</si>
  <si>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</si>
  <si>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</si>
  <si>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</si>
  <si>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</si>
  <si>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</si>
  <si>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</si>
  <si>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</si>
  <si>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</si>
  <si>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</si>
  <si>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</si>
  <si>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</si>
  <si>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</si>
  <si>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</si>
  <si>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</si>
  <si>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</si>
  <si>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</si>
  <si>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</si>
  <si>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</si>
  <si>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</si>
  <si>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</si>
  <si>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</si>
  <si>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</si>
  <si>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</si>
  <si>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</si>
  <si>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</si>
  <si>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</si>
  <si>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</si>
  <si>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</si>
  <si>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</si>
  <si>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</si>
  <si>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</si>
  <si>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</si>
  <si>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</si>
  <si>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</si>
  <si>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</si>
  <si>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</si>
  <si>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</si>
  <si>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</si>
  <si>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</si>
  <si>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</si>
  <si>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</si>
  <si>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</si>
  <si>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</si>
  <si>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</si>
  <si>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</si>
  <si>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</si>
  <si>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</si>
  <si>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</si>
  <si>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</si>
  <si>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</si>
  <si>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</si>
  <si>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</si>
  <si>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</si>
  <si>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</si>
  <si>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</si>
  <si>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</si>
  <si>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</si>
  <si>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</si>
  <si>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</si>
  <si>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</si>
  <si>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</si>
  <si>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</si>
  <si>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</si>
  <si>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</si>
  <si>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</si>
  <si>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</si>
  <si>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</si>
  <si>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</si>
  <si>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</si>
  <si>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</si>
  <si>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</si>
  <si>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</si>
  <si>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</si>
  <si>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</si>
  <si>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</si>
  <si>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</si>
  <si>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</si>
  <si>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</si>
  <si>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</si>
  <si>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</si>
  <si>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</si>
  <si>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</si>
  <si>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</si>
  <si>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</si>
  <si>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</si>
  <si>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</si>
  <si>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</si>
  <si>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</si>
  <si>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</si>
  <si>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</si>
  <si>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</si>
  <si>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</si>
  <si>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</si>
  <si>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</si>
  <si>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</si>
  <si>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</si>
  <si>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</si>
  <si>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</si>
  <si>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</si>
  <si>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</si>
  <si>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</si>
  <si>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</si>
  <si>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</si>
  <si>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</si>
  <si>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</si>
  <si>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</si>
  <si>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</si>
  <si>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</si>
  <si>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</si>
  <si>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</si>
  <si>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</si>
  <si>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</si>
  <si>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</si>
  <si>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</si>
  <si>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</si>
  <si>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</si>
  <si>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</si>
  <si>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</si>
  <si>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</si>
  <si>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</si>
  <si>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</si>
  <si>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</si>
  <si>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</si>
  <si>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</si>
  <si>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</si>
  <si>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</si>
  <si>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</si>
  <si>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</si>
  <si>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</si>
  <si>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</si>
  <si>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</si>
  <si>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</si>
  <si>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</si>
  <si>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</si>
  <si>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</si>
  <si>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</si>
  <si>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</si>
  <si>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</si>
  <si>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</si>
  <si>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</si>
  <si>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</si>
  <si>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</si>
  <si>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</si>
  <si>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</si>
  <si>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</si>
  <si>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</si>
  <si>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</si>
  <si>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</si>
  <si>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</si>
  <si>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</si>
  <si>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</si>
  <si>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</si>
  <si>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</si>
  <si>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</si>
  <si>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</si>
  <si>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</si>
  <si>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</si>
  <si>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</si>
  <si>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</si>
  <si>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</si>
  <si>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</si>
  <si>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</si>
  <si>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</si>
  <si>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</si>
  <si>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</si>
  <si>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</si>
  <si>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</si>
  <si>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</si>
  <si>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</si>
  <si>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</si>
  <si>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</si>
  <si>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</si>
  <si>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</si>
  <si>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</si>
  <si>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</si>
  <si>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</si>
  <si>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</si>
  <si>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</si>
  <si>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</si>
  <si>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</si>
  <si>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</si>
  <si>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</si>
  <si>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</si>
  <si>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</si>
  <si>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</si>
  <si>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</si>
  <si>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</si>
  <si>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</si>
  <si>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</si>
  <si>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</si>
  <si>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</si>
  <si>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</si>
  <si>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</si>
  <si>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</si>
  <si>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</si>
  <si>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</si>
  <si>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</si>
  <si>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</si>
  <si>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</si>
  <si>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</si>
  <si>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</si>
  <si>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</si>
  <si>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</si>
  <si>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</si>
  <si>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</si>
  <si>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</si>
  <si>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</si>
  <si>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</si>
  <si>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</si>
  <si>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</si>
  <si>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</si>
  <si>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</si>
  <si>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</si>
  <si>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</si>
  <si>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</si>
  <si>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</si>
  <si>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</si>
  <si>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</si>
  <si>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</si>
  <si>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</si>
  <si>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</si>
  <si>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</si>
  <si>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</si>
  <si>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</si>
  <si>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</si>
  <si>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</si>
  <si>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</si>
  <si>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</si>
  <si>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</si>
  <si>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</si>
  <si>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</si>
  <si>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</si>
  <si>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</si>
  <si>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</si>
  <si>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</si>
  <si>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</si>
  <si>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</si>
  <si>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</si>
  <si>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</si>
  <si>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</si>
  <si>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</si>
  <si>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</si>
  <si>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</si>
  <si>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</si>
  <si>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</si>
  <si>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</si>
  <si>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</si>
  <si>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</si>
  <si>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</si>
  <si>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</si>
  <si>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</si>
  <si>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</si>
  <si>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</si>
  <si>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</si>
  <si>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</si>
  <si>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</si>
  <si>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</si>
  <si>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</si>
  <si>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</si>
  <si>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</si>
  <si>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</si>
  <si>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</si>
  <si>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</si>
  <si>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</si>
  <si>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</si>
  <si>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</si>
  <si>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</si>
  <si>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</si>
  <si>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</si>
  <si>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</si>
  <si>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</si>
  <si>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</si>
  <si>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</si>
  <si>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</si>
  <si>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</si>
  <si>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</si>
  <si>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</si>
  <si>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</si>
  <si>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</si>
  <si>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</si>
  <si>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</si>
  <si>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</si>
  <si>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</si>
  <si>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</si>
  <si>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</si>
  <si>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</si>
  <si>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</si>
  <si>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</si>
  <si>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</si>
  <si>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</si>
  <si>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</si>
  <si>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</si>
  <si>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</si>
  <si>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</si>
  <si>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</si>
  <si>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</si>
  <si>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</si>
  <si>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</si>
  <si>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</si>
  <si>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</si>
  <si>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</si>
  <si>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</si>
  <si>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</si>
  <si>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</si>
  <si>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</si>
  <si>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</si>
  <si>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</si>
  <si>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</si>
  <si>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</si>
  <si>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</si>
  <si>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</si>
  <si>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</si>
  <si>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</si>
  <si>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</si>
  <si>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</si>
  <si>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</si>
  <si>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</si>
  <si>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</si>
  <si>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</si>
  <si>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</si>
  <si>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</si>
  <si>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</si>
  <si>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</si>
  <si>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</si>
  <si>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</si>
  <si>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</si>
  <si>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</si>
  <si>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</si>
  <si>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</si>
  <si>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</si>
  <si>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</si>
  <si>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</si>
  <si>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</si>
  <si>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</si>
  <si>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</si>
  <si>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</si>
  <si>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</si>
  <si>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</si>
  <si>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</si>
  <si>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</si>
  <si>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</si>
  <si>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</si>
  <si>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</si>
  <si>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</si>
  <si>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</si>
  <si>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</si>
  <si>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</si>
  <si>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</si>
  <si>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</si>
  <si>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</si>
  <si>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</si>
  <si>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</si>
  <si>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</si>
  <si>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</si>
  <si>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</si>
  <si>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</si>
  <si>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</si>
  <si>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</si>
  <si>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</si>
  <si>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</si>
  <si>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</si>
  <si>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</si>
  <si>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</si>
  <si>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</si>
  <si>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</si>
  <si>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</si>
  <si>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</si>
  <si>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</si>
  <si>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</si>
  <si>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</si>
  <si>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</si>
  <si>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</si>
  <si>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</si>
  <si>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</si>
  <si>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</si>
  <si>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</si>
  <si>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</si>
  <si>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</si>
  <si>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</si>
  <si>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</si>
  <si>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</si>
  <si>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</si>
  <si>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</si>
  <si>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</si>
  <si>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</si>
  <si>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</si>
  <si>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</si>
  <si>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</si>
  <si>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</si>
  <si>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</si>
  <si>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</si>
  <si>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</si>
  <si>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</si>
  <si>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</si>
  <si>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</si>
  <si>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</si>
  <si>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</si>
  <si>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</si>
  <si>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</si>
  <si>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</si>
  <si>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</si>
  <si>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</si>
  <si>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</si>
  <si>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</si>
  <si>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</si>
  <si>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</si>
  <si>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</si>
  <si>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</si>
  <si>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</si>
  <si>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</si>
  <si>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</si>
  <si>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</si>
  <si>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</si>
  <si>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</si>
  <si>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</si>
  <si>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</si>
  <si>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</si>
  <si>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</si>
  <si>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</si>
  <si>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</si>
  <si>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</si>
  <si>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</si>
  <si>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</si>
  <si>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</si>
  <si>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</si>
  <si>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</si>
  <si>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</si>
  <si>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</si>
  <si>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</si>
  <si>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</si>
  <si>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</si>
  <si>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</si>
  <si>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</si>
  <si>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</si>
  <si>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</si>
  <si>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</si>
  <si>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</si>
  <si>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</si>
  <si>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</si>
  <si>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</si>
  <si>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</si>
  <si>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</si>
  <si>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</si>
  <si>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</si>
  <si>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</si>
  <si>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</si>
  <si>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</si>
  <si>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</si>
  <si>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</si>
  <si>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</si>
  <si>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</si>
  <si>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</si>
  <si>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</si>
  <si>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</si>
  <si>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</si>
  <si>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</si>
  <si>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</si>
  <si>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</si>
  <si>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</si>
  <si>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</si>
  <si>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</si>
  <si>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</si>
  <si>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</si>
  <si>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</si>
  <si>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</si>
  <si>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</si>
  <si>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</si>
  <si>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</si>
  <si>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</si>
  <si>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</si>
  <si>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</si>
  <si>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</si>
  <si>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</si>
  <si>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</si>
  <si>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</si>
  <si>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</si>
  <si>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</si>
  <si>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</si>
  <si>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</si>
  <si>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</si>
  <si>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</si>
  <si>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</si>
  <si>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</si>
  <si>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</si>
  <si>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</si>
  <si>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</si>
  <si>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</si>
  <si>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</si>
  <si>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</si>
  <si>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</si>
  <si>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</si>
  <si>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</si>
  <si>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</si>
  <si>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</si>
  <si>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</si>
  <si>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</si>
  <si>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</si>
  <si>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</si>
  <si>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</si>
  <si>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</si>
  <si>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</si>
  <si>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</si>
  <si>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</si>
  <si>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</si>
  <si>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</si>
  <si>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</si>
  <si>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</si>
  <si>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</si>
  <si>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</si>
  <si>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</si>
  <si>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</si>
  <si>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</si>
  <si>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</si>
  <si>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</si>
  <si>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</si>
  <si>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</si>
  <si>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</si>
  <si>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</si>
  <si>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</si>
  <si>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</si>
  <si>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</si>
  <si>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</si>
  <si>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</si>
  <si>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</si>
  <si>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</si>
  <si>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</si>
  <si>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</si>
  <si>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</si>
  <si>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</si>
  <si>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</si>
  <si>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</si>
  <si>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</si>
  <si>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</si>
  <si>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</si>
  <si>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</si>
  <si>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</si>
  <si>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</si>
  <si>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</si>
  <si>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</si>
  <si>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</si>
  <si>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</si>
  <si>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</si>
  <si>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</si>
  <si>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</si>
  <si>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</si>
  <si>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</si>
  <si>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</si>
  <si>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</si>
  <si>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</si>
  <si>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</si>
  <si>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</si>
  <si>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</si>
  <si>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</si>
  <si>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</si>
  <si>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</si>
  <si>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</si>
  <si>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</si>
  <si>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</si>
  <si>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</si>
  <si>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</si>
  <si>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</si>
  <si>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</si>
  <si>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</si>
  <si>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</si>
  <si>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</si>
  <si>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</si>
  <si>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</si>
  <si>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</si>
  <si>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</si>
  <si>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</si>
  <si>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</si>
  <si>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</si>
  <si>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</si>
  <si>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</si>
  <si>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</si>
  <si>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</si>
  <si>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</si>
  <si>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</si>
  <si>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</si>
  <si>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</si>
  <si>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</si>
  <si>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</si>
  <si>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</si>
  <si>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</si>
  <si>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</si>
  <si>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</si>
  <si>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</si>
  <si>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</si>
  <si>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</si>
  <si>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</si>
  <si>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</si>
  <si>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</si>
  <si>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</si>
  <si>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</si>
  <si>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</si>
  <si>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</si>
  <si>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</si>
  <si>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</si>
  <si>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</si>
  <si>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</si>
  <si>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</si>
  <si>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</si>
  <si>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</si>
  <si>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</si>
  <si>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</si>
  <si>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</si>
  <si>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</si>
  <si>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</si>
  <si>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</si>
  <si>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</si>
  <si>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</si>
  <si>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</si>
  <si>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</si>
  <si>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</si>
  <si>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</si>
  <si>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</si>
  <si>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</si>
  <si>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</si>
  <si>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</si>
  <si>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</si>
  <si>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</si>
  <si>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</si>
  <si>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</si>
  <si>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</si>
  <si>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</si>
  <si>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</si>
  <si>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</si>
  <si>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</si>
  <si>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</si>
  <si>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</si>
  <si>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</si>
  <si>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</si>
  <si>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</si>
  <si>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</si>
  <si>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</si>
  <si>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</si>
  <si>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</si>
  <si>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</si>
  <si>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</si>
  <si>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</si>
  <si>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</si>
  <si>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</si>
  <si>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</si>
  <si>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</si>
  <si>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</si>
  <si>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</si>
  <si>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</si>
  <si>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</si>
  <si>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</si>
  <si>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</si>
  <si>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</si>
  <si>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</si>
  <si>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</si>
  <si>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</si>
  <si>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</si>
  <si>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</si>
  <si>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</si>
  <si>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</si>
  <si>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</si>
  <si>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</si>
  <si>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</si>
  <si>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</si>
  <si>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</si>
  <si>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</si>
  <si>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</si>
  <si>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</si>
  <si>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</si>
  <si>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</si>
  <si>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</si>
  <si>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</si>
  <si>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</si>
  <si>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</si>
  <si>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</si>
  <si>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</si>
  <si>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</si>
  <si>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</si>
  <si>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</si>
  <si>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</si>
  <si>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</si>
  <si>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</si>
  <si>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</si>
  <si>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</si>
  <si>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</si>
  <si>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</si>
  <si>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</si>
  <si>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</si>
  <si>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</si>
  <si>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</si>
  <si>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</si>
  <si>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</si>
  <si>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</si>
  <si>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</si>
  <si>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</si>
  <si>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</si>
  <si>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</si>
  <si>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</si>
  <si>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</si>
  <si>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</si>
  <si>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</si>
  <si>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</si>
  <si>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</si>
  <si>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</si>
  <si>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</si>
  <si>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</si>
  <si>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</si>
  <si>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</si>
  <si>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</si>
  <si>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</si>
  <si>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</si>
  <si>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</si>
  <si>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</si>
  <si>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</si>
  <si>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</si>
  <si>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</si>
  <si>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</si>
  <si>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</si>
  <si>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</si>
  <si>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</si>
  <si>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</si>
  <si>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</si>
  <si>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</si>
  <si>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</si>
  <si>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</si>
  <si>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</si>
  <si>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</si>
  <si>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</si>
  <si>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</si>
  <si>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</si>
  <si>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</si>
  <si>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</si>
  <si>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</si>
  <si>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</si>
  <si>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</si>
  <si>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</si>
  <si>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</si>
  <si>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</si>
  <si>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</si>
  <si>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</si>
  <si>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</si>
  <si>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</si>
  <si>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</si>
  <si>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</si>
  <si>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</si>
  <si>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</si>
  <si>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</si>
  <si>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</si>
  <si>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</si>
  <si>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</si>
  <si>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</si>
  <si>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</si>
  <si>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</si>
  <si>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</si>
  <si>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</si>
  <si>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</si>
  <si>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</si>
  <si>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</si>
  <si>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</si>
  <si>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</si>
  <si>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</si>
  <si>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</si>
  <si>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</si>
  <si>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</si>
  <si>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</si>
  <si>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</si>
  <si>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</si>
  <si>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</si>
  <si>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</si>
  <si>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</si>
  <si>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</si>
  <si>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</si>
  <si>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</si>
  <si>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</si>
  <si>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</si>
  <si>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</si>
  <si>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</si>
  <si>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</si>
  <si>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</si>
  <si>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</si>
  <si>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</si>
  <si>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</si>
  <si>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</si>
  <si>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</si>
  <si>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</si>
  <si>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</si>
  <si>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</si>
  <si>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</si>
  <si>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</si>
  <si>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</si>
  <si>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</si>
  <si>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</si>
  <si>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</si>
  <si>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</si>
  <si>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</si>
  <si>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</si>
  <si>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</si>
  <si>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</si>
  <si>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</si>
  <si>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</si>
  <si>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</si>
  <si>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</si>
  <si>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</si>
  <si>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</si>
  <si>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</si>
  <si>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</si>
  <si>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</si>
  <si>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</si>
  <si>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</si>
  <si>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</si>
  <si>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</si>
  <si>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</si>
  <si>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</si>
  <si>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</si>
  <si>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</si>
  <si>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</si>
  <si>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</si>
  <si>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</si>
  <si>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</si>
  <si>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</si>
  <si>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</si>
  <si>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</si>
  <si>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</si>
  <si>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</si>
  <si>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</si>
  <si>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</si>
  <si>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</si>
  <si>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</si>
  <si>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</si>
  <si>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</si>
  <si>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</si>
  <si>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</si>
  <si>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</si>
  <si>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</si>
  <si>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</si>
  <si>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</si>
  <si>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</si>
  <si>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</si>
  <si>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</si>
  <si>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</si>
  <si>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</si>
  <si>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</si>
  <si>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</si>
  <si>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</si>
  <si>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</si>
  <si>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</si>
  <si>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</si>
  <si>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</si>
  <si>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</si>
  <si>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</si>
  <si>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</si>
  <si>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</si>
  <si>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</si>
  <si>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</si>
  <si>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</si>
  <si>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</si>
  <si>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</si>
  <si>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</si>
  <si>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</si>
  <si>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</si>
  <si>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</si>
  <si>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</si>
  <si>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</si>
  <si>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</si>
  <si>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</si>
  <si>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</si>
  <si>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</si>
  <si>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</si>
  <si>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</si>
  <si>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</si>
  <si>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</si>
  <si>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</si>
  <si>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</si>
  <si>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</si>
  <si>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</si>
  <si>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</si>
  <si>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</si>
  <si>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</si>
  <si>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</si>
  <si>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</si>
  <si>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</si>
  <si>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</si>
  <si>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</si>
  <si>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</si>
  <si>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</si>
  <si>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</si>
  <si>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</si>
  <si>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</si>
  <si>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</si>
  <si>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</si>
  <si>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</si>
  <si>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</si>
  <si>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</si>
  <si>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</si>
  <si>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</si>
  <si>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</si>
  <si>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</si>
  <si>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</si>
  <si>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</si>
  <si>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</si>
  <si>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</si>
  <si>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</si>
  <si>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</si>
  <si>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</si>
  <si>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</si>
  <si>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</si>
  <si>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</si>
  <si>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</si>
  <si>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</si>
  <si>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</si>
  <si>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</si>
  <si>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</si>
  <si>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</si>
  <si>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</si>
  <si>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</si>
  <si>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</si>
  <si>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</si>
  <si>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</si>
  <si>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</si>
  <si>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</si>
  <si>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</si>
  <si>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</si>
  <si>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</si>
  <si>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</si>
  <si>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</si>
  <si>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</si>
  <si>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</si>
  <si>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</si>
  <si>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</si>
  <si>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</si>
  <si>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</si>
  <si>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</si>
  <si>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</si>
  <si>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</si>
  <si>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</si>
  <si>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</si>
  <si>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</si>
  <si>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</si>
  <si>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</si>
  <si>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</si>
  <si>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</si>
  <si>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</si>
  <si>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</si>
  <si>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</si>
  <si>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</si>
  <si>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</si>
  <si>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</si>
  <si>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</si>
  <si>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</si>
  <si>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</si>
  <si>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</si>
  <si>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</si>
  <si>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</si>
  <si>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</si>
  <si>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</si>
  <si>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</si>
  <si>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</si>
  <si>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</si>
  <si>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</si>
  <si>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</si>
  <si>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</si>
  <si>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</si>
  <si>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</si>
  <si>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</si>
  <si>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</si>
  <si>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</si>
  <si>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</si>
  <si>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</si>
  <si>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</si>
  <si>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</si>
  <si>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</si>
  <si>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</si>
  <si>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</si>
  <si>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</si>
  <si>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</si>
  <si>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</si>
  <si>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</si>
  <si>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</si>
  <si>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</si>
  <si>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</si>
  <si>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</si>
  <si>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</si>
  <si>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</si>
  <si>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</si>
  <si>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</si>
  <si>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</si>
  <si>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</si>
  <si>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</si>
  <si>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</si>
  <si>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</si>
  <si>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</si>
  <si>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</si>
  <si>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</si>
  <si>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</si>
  <si>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</si>
  <si>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</si>
  <si>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</si>
  <si>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</si>
  <si>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</si>
  <si>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</si>
  <si>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</si>
  <si>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</si>
  <si>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</si>
  <si>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</si>
  <si>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</si>
  <si>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</si>
  <si>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</si>
  <si>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</si>
  <si>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</si>
  <si>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</si>
  <si>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</si>
  <si>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</si>
  <si>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</si>
  <si>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</si>
  <si>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</si>
  <si>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</si>
  <si>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</si>
  <si>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</si>
  <si>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</si>
  <si>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</si>
  <si>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</si>
  <si>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</si>
  <si>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</si>
  <si>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</si>
  <si>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</si>
  <si>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</si>
  <si>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</si>
  <si>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</si>
  <si>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</si>
  <si>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</si>
  <si>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</si>
  <si>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</si>
  <si>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</si>
  <si>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</si>
  <si>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</si>
  <si>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</si>
  <si>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</si>
  <si>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</si>
  <si>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</si>
  <si>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</si>
  <si>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</si>
  <si>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</si>
  <si>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</si>
  <si>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</si>
  <si>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</si>
  <si>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</si>
  <si>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</si>
  <si>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</si>
  <si>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</si>
  <si>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</si>
  <si>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</si>
  <si>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</si>
  <si>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</si>
  <si>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</si>
  <si>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</si>
  <si>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</si>
  <si>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</si>
  <si>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</si>
  <si>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</si>
  <si>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</si>
  <si>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</si>
  <si>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</si>
  <si>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</si>
  <si>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</si>
  <si>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</si>
  <si>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</si>
  <si>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</si>
  <si>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</si>
  <si>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</si>
  <si>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</si>
  <si>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</si>
  <si>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</si>
  <si>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</si>
  <si>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</si>
  <si>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</si>
  <si>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</si>
  <si>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</si>
  <si>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</si>
  <si>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</si>
  <si>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</si>
  <si>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</si>
  <si>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</si>
  <si>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</si>
  <si>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</si>
  <si>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</si>
  <si>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</si>
  <si>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</si>
  <si>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</si>
  <si>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</si>
  <si>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</si>
  <si>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</si>
  <si>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</si>
  <si>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</si>
  <si>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</si>
  <si>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</si>
  <si>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</si>
  <si>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</si>
  <si>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</si>
  <si>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</si>
  <si>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</si>
  <si>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</si>
  <si>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</si>
  <si>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</si>
  <si>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</si>
  <si>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</si>
  <si>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</si>
  <si>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</si>
  <si>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</si>
  <si>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</si>
  <si>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</si>
  <si>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</si>
  <si>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</si>
  <si>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</si>
  <si>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</si>
  <si>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</si>
  <si>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</si>
  <si>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</si>
  <si>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</si>
  <si>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</si>
  <si>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</si>
  <si>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</si>
  <si>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</si>
  <si>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</si>
  <si>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</si>
  <si>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</si>
  <si>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</si>
  <si>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</si>
  <si>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</si>
  <si>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</si>
  <si>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</si>
  <si>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</si>
  <si>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</si>
  <si>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</si>
  <si>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</si>
  <si>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</si>
  <si>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</si>
  <si>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</si>
  <si>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</si>
  <si>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</si>
  <si>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</si>
  <si>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</si>
  <si>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</si>
  <si>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</si>
  <si>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</si>
  <si>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</si>
  <si>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</si>
  <si>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</si>
  <si>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</si>
  <si>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</si>
  <si>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</si>
  <si>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</si>
  <si>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</si>
  <si>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</si>
  <si>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</si>
  <si>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</si>
  <si>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</si>
  <si>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</si>
  <si>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</si>
  <si>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</si>
  <si>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</si>
  <si>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</si>
  <si>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</si>
  <si>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</si>
  <si>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</si>
  <si>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</si>
  <si>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</si>
  <si>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</si>
  <si>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</si>
  <si>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</si>
  <si>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</si>
  <si>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</si>
  <si>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</si>
  <si>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</si>
  <si>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</si>
  <si>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</si>
  <si>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</si>
  <si>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</si>
  <si>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</si>
  <si>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</si>
  <si>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</si>
  <si>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</si>
  <si>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</si>
  <si>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</si>
  <si>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</si>
  <si>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</si>
  <si>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</si>
  <si>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</si>
  <si>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</si>
  <si>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</si>
  <si>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</si>
  <si>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</si>
  <si>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</si>
  <si>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</si>
  <si>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</si>
  <si>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</si>
  <si>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</si>
  <si>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</si>
  <si>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</si>
  <si>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</si>
  <si>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</si>
  <si>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</si>
  <si>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</si>
  <si>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</si>
  <si>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</si>
  <si>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</si>
  <si>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</si>
  <si>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</si>
  <si>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</si>
  <si>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</si>
  <si>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</si>
  <si>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</si>
  <si>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</si>
  <si>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</si>
  <si>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</si>
  <si>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</si>
  <si>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</si>
  <si>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</si>
  <si>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</si>
  <si>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</si>
  <si>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</si>
  <si>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</si>
  <si>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</si>
  <si>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</si>
  <si>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</si>
  <si>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</si>
  <si>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</si>
  <si>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</si>
  <si>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</si>
  <si>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</si>
  <si>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</si>
  <si>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</si>
  <si>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</si>
  <si>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</si>
  <si>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</si>
  <si>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</si>
  <si>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</si>
  <si>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</si>
  <si>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</si>
  <si>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</si>
  <si>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</si>
  <si>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</si>
  <si>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</si>
  <si>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</si>
  <si>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</si>
  <si>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</si>
  <si>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</si>
  <si>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</si>
  <si>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</si>
  <si>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</si>
  <si>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</si>
  <si>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</si>
  <si>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</si>
  <si>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</si>
  <si>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</si>
  <si>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</si>
  <si>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</si>
  <si>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</si>
  <si>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</si>
  <si>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</si>
  <si>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</si>
  <si>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</si>
  <si>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</si>
  <si>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</si>
  <si>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</si>
  <si>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</si>
  <si>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</si>
  <si>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</si>
  <si>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</si>
  <si>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</si>
  <si>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</si>
  <si>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</si>
  <si>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</si>
  <si>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</si>
  <si>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</si>
  <si>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</si>
  <si>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</si>
  <si>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</si>
  <si>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</si>
  <si>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</si>
  <si>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</si>
  <si>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</si>
  <si>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</si>
  <si>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</si>
  <si>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</si>
  <si>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</si>
  <si>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</si>
  <si>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</si>
  <si>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</si>
  <si>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</si>
  <si>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</si>
  <si>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</si>
  <si>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</si>
  <si>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</si>
  <si>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</si>
  <si>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</si>
  <si>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</si>
  <si>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</si>
  <si>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</si>
  <si>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</si>
  <si>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</si>
  <si>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</si>
  <si>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</si>
  <si>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</si>
  <si>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</si>
  <si>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</si>
  <si>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</si>
  <si>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</si>
  <si>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</si>
  <si>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</si>
  <si>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</si>
  <si>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</si>
  <si>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</si>
  <si>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</si>
  <si>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</si>
  <si>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</si>
  <si>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</si>
  <si>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</si>
  <si>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</si>
  <si>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</si>
  <si>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</si>
  <si>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</si>
  <si>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</si>
  <si>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</si>
  <si>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</si>
  <si>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</si>
  <si>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</si>
  <si>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</si>
  <si>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</si>
  <si>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</si>
  <si>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</si>
  <si>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</si>
  <si>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</si>
  <si>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</si>
  <si>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</si>
  <si>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</si>
  <si>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</si>
  <si>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</si>
  <si>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</si>
  <si>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</si>
  <si>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</si>
  <si>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</si>
  <si>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</si>
  <si>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</si>
  <si>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</si>
  <si>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</si>
  <si>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</si>
  <si>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</si>
  <si>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</si>
  <si>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</si>
  <si>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</si>
  <si>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</si>
  <si>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</si>
  <si>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</si>
  <si>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</si>
  <si>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</si>
  <si>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</si>
  <si>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</si>
  <si>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</si>
  <si>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</si>
  <si>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</si>
  <si>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</si>
  <si>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</si>
  <si>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</si>
  <si>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</si>
  <si>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</si>
  <si>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</si>
  <si>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</si>
  <si>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</si>
  <si>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</si>
  <si>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</si>
  <si>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</si>
  <si>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</si>
  <si>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</si>
  <si>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</si>
  <si>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</si>
  <si>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</si>
  <si>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</si>
  <si>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</si>
  <si>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</si>
  <si>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</si>
  <si>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</si>
  <si>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</si>
  <si>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</si>
  <si>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</si>
  <si>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</si>
  <si>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</si>
  <si>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</si>
  <si>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</si>
  <si>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</si>
  <si>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</si>
  <si>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</si>
  <si>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</si>
  <si>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</si>
  <si>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</si>
  <si>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</si>
  <si>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</si>
  <si>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</si>
  <si>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</si>
  <si>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</si>
  <si>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</si>
  <si>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</si>
  <si>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</si>
  <si>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</si>
  <si>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</si>
  <si>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</si>
  <si>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</si>
  <si>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</si>
  <si>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</si>
  <si>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</si>
  <si>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</si>
  <si>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</si>
  <si>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</si>
  <si>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</si>
  <si>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</si>
  <si>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</si>
  <si>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</si>
  <si>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</si>
  <si>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</si>
  <si>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</si>
  <si>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</si>
  <si>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</si>
  <si>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</si>
  <si>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</si>
  <si>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</si>
  <si>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</si>
  <si>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</si>
  <si>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</si>
  <si>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</si>
  <si>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</si>
  <si>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</si>
  <si>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</si>
  <si>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</si>
  <si>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</si>
  <si>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</si>
  <si>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</si>
  <si>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</si>
  <si>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</si>
  <si>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</si>
  <si>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</si>
  <si>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</si>
  <si>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</si>
  <si>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</si>
  <si>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</si>
  <si>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</si>
  <si>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</si>
  <si>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</si>
  <si>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</si>
  <si>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</si>
  <si>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</si>
  <si>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</si>
  <si>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</si>
  <si>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</si>
  <si>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</si>
  <si>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</si>
  <si>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</si>
  <si>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</si>
  <si>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</si>
  <si>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</si>
  <si>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</si>
  <si>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</si>
  <si>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</si>
  <si>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</si>
  <si>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</si>
  <si>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</si>
  <si>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</si>
  <si>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</si>
  <si>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</si>
  <si>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</si>
  <si>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</si>
  <si>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</si>
  <si>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</si>
  <si>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</si>
  <si>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</si>
  <si>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</si>
  <si>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</si>
  <si>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</si>
  <si>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</si>
  <si>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</si>
  <si>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</si>
  <si>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</si>
  <si>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</si>
  <si>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</si>
  <si>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</si>
  <si>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</si>
  <si>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</si>
  <si>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</si>
  <si>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</si>
  <si>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</si>
  <si>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</si>
  <si>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</si>
  <si>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</si>
  <si>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</si>
  <si>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</si>
  <si>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</si>
  <si>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</si>
  <si>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</si>
  <si>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</si>
  <si>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</si>
  <si>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</si>
  <si>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</si>
  <si>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</si>
  <si>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</si>
  <si>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</si>
  <si>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</si>
  <si>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</si>
  <si>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</si>
  <si>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</si>
  <si>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</si>
  <si>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</si>
  <si>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</si>
  <si>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</si>
  <si>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</si>
  <si>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</si>
  <si>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</si>
  <si>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</si>
  <si>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</si>
  <si>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</si>
  <si>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</si>
  <si>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</si>
  <si>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</si>
  <si>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</si>
  <si>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</si>
  <si>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</si>
  <si>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</si>
  <si>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</si>
  <si>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</si>
  <si>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</si>
  <si>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</si>
  <si>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</si>
  <si>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</si>
  <si>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</si>
  <si>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</si>
  <si>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</si>
  <si>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</si>
  <si>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</si>
  <si>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</si>
  <si>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</si>
  <si>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</si>
  <si>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</si>
  <si>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</si>
  <si>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</si>
  <si>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</si>
  <si>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</si>
  <si>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</si>
  <si>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</si>
  <si>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</si>
  <si>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</si>
  <si>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</si>
  <si>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</si>
  <si>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</si>
  <si>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</si>
  <si>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</si>
  <si>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</si>
  <si>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</si>
  <si>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</si>
  <si>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</si>
  <si>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</si>
  <si>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</si>
  <si>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</si>
  <si>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</si>
  <si>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</si>
  <si>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</si>
  <si>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</si>
  <si>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</si>
  <si>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</si>
  <si>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</si>
  <si>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</si>
  <si>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</si>
  <si>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</si>
  <si>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</si>
  <si>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</si>
  <si>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</si>
  <si>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</si>
  <si>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</si>
  <si>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</si>
  <si>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</si>
  <si>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</si>
  <si>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</si>
  <si>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</si>
  <si>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</si>
  <si>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</si>
  <si>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</si>
  <si>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</si>
  <si>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</si>
  <si>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</si>
  <si>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</si>
  <si>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</si>
  <si>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</si>
  <si>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</si>
  <si>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</si>
  <si>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</si>
  <si>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</si>
  <si>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</si>
  <si>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</si>
  <si>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</si>
  <si>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</si>
  <si>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</si>
  <si>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</si>
  <si>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</si>
  <si>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</si>
  <si>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</si>
  <si>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</si>
  <si>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</si>
  <si>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</si>
  <si>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</si>
  <si>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</si>
  <si>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</si>
  <si>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</si>
  <si>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</si>
  <si>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</si>
  <si>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</si>
  <si>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</si>
  <si>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</si>
  <si>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</si>
  <si>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</si>
  <si>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</si>
  <si>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</si>
  <si>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</si>
  <si>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</si>
  <si>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</si>
  <si>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</si>
  <si>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</si>
  <si>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</si>
  <si>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</si>
  <si>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</si>
  <si>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</si>
  <si>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</si>
  <si>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</si>
  <si>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</si>
  <si>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</si>
  <si>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</si>
  <si>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</si>
  <si>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</si>
  <si>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</si>
  <si>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</si>
  <si>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</si>
  <si>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</si>
  <si>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</si>
  <si>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</si>
  <si>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</si>
  <si>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</si>
  <si>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</si>
  <si>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</si>
  <si>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</si>
  <si>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</si>
  <si>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</si>
  <si>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</si>
  <si>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</si>
  <si>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</si>
  <si>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</si>
  <si>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</si>
  <si>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</si>
  <si>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</si>
  <si>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</si>
  <si>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</si>
  <si>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</si>
  <si>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</si>
  <si>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</si>
  <si>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</si>
  <si>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</si>
  <si>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</si>
  <si>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</si>
  <si>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</si>
  <si>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</si>
  <si>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</si>
  <si>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</si>
  <si>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</si>
  <si>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</si>
  <si>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</si>
  <si>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</si>
  <si>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</si>
  <si>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</si>
  <si>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</si>
  <si>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</si>
  <si>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</si>
  <si>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</si>
  <si>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</si>
  <si>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</si>
  <si>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</si>
  <si>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</si>
  <si>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</si>
  <si>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</si>
  <si>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</si>
  <si>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</si>
  <si>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</si>
  <si>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</si>
  <si>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</si>
  <si>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</si>
  <si>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</si>
  <si>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</si>
  <si>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</si>
  <si>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</si>
  <si>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</si>
  <si>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</si>
  <si>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</si>
  <si>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</si>
  <si>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</si>
  <si>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</si>
  <si>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</si>
  <si>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</si>
  <si>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</si>
  <si>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</si>
  <si>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</si>
  <si>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</si>
  <si>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</si>
  <si>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</si>
  <si>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</si>
  <si>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</si>
  <si>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</si>
  <si>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</si>
  <si>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</si>
  <si>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</si>
  <si>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</si>
  <si>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</si>
  <si>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</si>
  <si>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</si>
  <si>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</si>
  <si>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</si>
  <si>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</si>
  <si>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</si>
  <si>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</si>
  <si>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</si>
  <si>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</si>
  <si>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</si>
  <si>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</si>
  <si>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</si>
  <si>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</si>
  <si>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</si>
  <si>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</si>
  <si>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</si>
  <si>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</si>
  <si>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</si>
  <si>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</si>
  <si>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</si>
  <si>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</si>
  <si>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</si>
  <si>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</si>
  <si>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</si>
  <si>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</si>
  <si>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</si>
  <si>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</si>
  <si>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</si>
  <si>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</si>
  <si>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</si>
  <si>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</si>
  <si>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</si>
  <si>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</si>
  <si>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</si>
  <si>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</si>
  <si>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</si>
  <si>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</si>
  <si>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</si>
  <si>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</si>
  <si>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</si>
  <si>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</si>
  <si>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</si>
  <si>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</si>
  <si>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</si>
  <si>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</si>
  <si>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</si>
  <si>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</si>
  <si>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</si>
  <si>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</si>
  <si>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</si>
  <si>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</si>
  <si>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</si>
  <si>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</si>
  <si>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</si>
  <si>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</si>
  <si>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</si>
  <si>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</si>
  <si>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</si>
  <si>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</si>
  <si>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</si>
  <si>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</si>
  <si>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</si>
  <si>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</si>
  <si>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</si>
  <si>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</si>
  <si>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</si>
  <si>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</si>
  <si>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</si>
  <si>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</si>
  <si>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</si>
  <si>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</si>
  <si>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</si>
  <si>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</si>
  <si>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</si>
  <si>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</si>
  <si>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</si>
  <si>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</si>
  <si>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</si>
  <si>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</si>
  <si>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</si>
  <si>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</si>
  <si>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</si>
  <si>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</si>
  <si>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</si>
  <si>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</si>
  <si>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</si>
  <si>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</si>
  <si>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</si>
  <si>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</si>
  <si>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</si>
  <si>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</si>
  <si>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</si>
  <si>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</si>
  <si>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</si>
  <si>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</si>
  <si>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</si>
  <si>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</si>
  <si>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</si>
  <si>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</si>
  <si>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</si>
  <si>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</si>
  <si>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</si>
  <si>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</si>
  <si>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</si>
  <si>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</si>
  <si>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</si>
  <si>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</si>
  <si>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</si>
  <si>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</si>
  <si>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</si>
  <si>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</si>
  <si>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</si>
  <si>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</si>
  <si>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</si>
  <si>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</si>
  <si>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</si>
  <si>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</si>
  <si>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</si>
  <si>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</si>
  <si>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</si>
  <si>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</si>
  <si>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</si>
  <si>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</si>
  <si>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</si>
  <si>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</si>
  <si>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</si>
  <si>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</si>
  <si>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</si>
  <si>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</si>
  <si>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</si>
  <si>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</si>
  <si>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</si>
  <si>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</si>
  <si>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</si>
  <si>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</si>
  <si>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</si>
  <si>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</si>
  <si>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</si>
  <si>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</si>
  <si>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</si>
  <si>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</si>
  <si>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</si>
  <si>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</si>
  <si>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</si>
  <si>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</si>
  <si>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</si>
  <si>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</si>
  <si>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</si>
  <si>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</si>
  <si>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</si>
  <si>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</si>
  <si>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</si>
  <si>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</si>
  <si>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</si>
  <si>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</si>
  <si>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</si>
  <si>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</si>
  <si>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</si>
  <si>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</si>
  <si>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</si>
  <si>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</si>
  <si>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</si>
  <si>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</si>
  <si>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</si>
  <si>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</si>
  <si>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</si>
  <si>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</si>
  <si>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</si>
  <si>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</si>
  <si>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</si>
  <si>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</si>
  <si>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</si>
  <si>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</si>
  <si>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</si>
  <si>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</si>
  <si>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</si>
  <si>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</si>
  <si>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</si>
  <si>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</si>
  <si>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</si>
  <si>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</si>
  <si>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</si>
  <si>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</si>
  <si>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</si>
  <si>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</si>
  <si>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</si>
  <si>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</si>
  <si>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</si>
  <si>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</si>
  <si>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</si>
  <si>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</si>
  <si>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</si>
  <si>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</si>
  <si>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</si>
  <si>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</si>
  <si>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</si>
  <si>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</si>
  <si>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</si>
  <si>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</si>
  <si>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</si>
  <si>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</si>
  <si>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</si>
  <si>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</si>
  <si>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</si>
  <si>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</si>
  <si>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</si>
  <si>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</si>
  <si>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</si>
  <si>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</si>
  <si>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</si>
  <si>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</si>
  <si>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</si>
  <si>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</si>
  <si>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</si>
  <si>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</si>
  <si>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</si>
  <si>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</si>
  <si>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</si>
  <si>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</si>
  <si>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</si>
  <si>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</si>
  <si>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</si>
  <si>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</si>
  <si>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</si>
  <si>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</si>
  <si>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</si>
  <si>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</si>
  <si>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</si>
  <si>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</si>
  <si>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</si>
  <si>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</si>
  <si>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</si>
  <si>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</si>
  <si>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</si>
  <si>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</si>
  <si>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</si>
  <si>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</si>
  <si>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</si>
  <si>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</si>
  <si>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</si>
  <si>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</si>
  <si>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</si>
  <si>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</si>
  <si>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</si>
  <si>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</si>
  <si>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</si>
  <si>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</si>
  <si>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</si>
  <si>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</si>
  <si>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</si>
  <si>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</si>
  <si>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</si>
  <si>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</si>
  <si>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</si>
  <si>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</si>
  <si>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</si>
  <si>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</si>
  <si>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</si>
  <si>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</si>
  <si>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</si>
  <si>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</si>
  <si>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</si>
  <si>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</si>
  <si>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</si>
  <si>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</si>
  <si>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</si>
  <si>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</si>
  <si>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</si>
  <si>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</si>
  <si>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</si>
  <si>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</si>
  <si>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</si>
  <si>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</si>
  <si>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</si>
  <si>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</si>
  <si>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</si>
  <si>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</si>
  <si>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</si>
  <si>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</si>
  <si>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</si>
  <si>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</si>
  <si>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</si>
  <si>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</si>
  <si>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</si>
  <si>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</si>
  <si>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</si>
  <si>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</si>
  <si>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</si>
  <si>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</si>
  <si>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</si>
  <si>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</si>
  <si>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</si>
  <si>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</si>
  <si>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</si>
  <si>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</si>
  <si>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</si>
  <si>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</si>
  <si>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</si>
  <si>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</si>
  <si>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</si>
  <si>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</si>
  <si>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</si>
  <si>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</si>
  <si>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</si>
  <si>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</si>
  <si>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</si>
  <si>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</si>
  <si>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</si>
  <si>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</si>
  <si>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</si>
  <si>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</si>
  <si>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</si>
  <si>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</si>
  <si>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</si>
  <si>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</si>
  <si>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</si>
  <si>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</si>
  <si>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</si>
  <si>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</si>
  <si>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</si>
  <si>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</si>
  <si>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</si>
  <si>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</si>
  <si>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</si>
  <si>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</si>
  <si>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</si>
  <si>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</si>
  <si>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</si>
  <si>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</si>
  <si>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</si>
  <si>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</si>
  <si>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</si>
  <si>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</si>
  <si>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</si>
  <si>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</si>
  <si>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</si>
  <si>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</si>
  <si>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</si>
  <si>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</si>
  <si>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</si>
  <si>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</si>
  <si>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</si>
  <si>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</si>
  <si>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</si>
  <si>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</si>
  <si>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</si>
  <si>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</si>
  <si>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</si>
  <si>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</si>
  <si>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</si>
  <si>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</si>
  <si>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</si>
  <si>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</si>
  <si>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</si>
  <si>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</si>
  <si>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</si>
  <si>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</si>
  <si>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</si>
  <si>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</si>
  <si>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</si>
  <si>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</si>
  <si>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</si>
  <si>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</si>
  <si>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</si>
  <si>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</si>
  <si>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</si>
  <si>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</si>
  <si>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</si>
  <si>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</si>
  <si>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</si>
  <si>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</si>
  <si>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</si>
  <si>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</si>
  <si>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</si>
  <si>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</si>
  <si>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</si>
  <si>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</si>
  <si>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</si>
  <si>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</si>
  <si>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</si>
  <si>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</si>
  <si>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</si>
  <si>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</si>
  <si>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</si>
  <si>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</si>
  <si>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</si>
  <si>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</si>
  <si>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</si>
  <si>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</si>
  <si>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</si>
  <si>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</si>
  <si>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</si>
  <si>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</si>
  <si>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</si>
  <si>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</si>
  <si>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</si>
  <si>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</si>
  <si>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</si>
  <si>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</si>
  <si>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</si>
  <si>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</si>
  <si>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</si>
  <si>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</si>
  <si>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</si>
  <si>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</si>
  <si>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</si>
  <si>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</si>
  <si>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</si>
  <si>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</si>
  <si>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</si>
  <si>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</si>
  <si>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</si>
  <si>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</si>
  <si>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</si>
  <si>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</si>
  <si>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</si>
  <si>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</si>
  <si>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</si>
  <si>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</si>
  <si>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</si>
  <si>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</si>
  <si>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</si>
  <si>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</si>
  <si>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</si>
  <si>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</si>
  <si>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</si>
  <si>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</si>
  <si>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</si>
  <si>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</si>
  <si>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</si>
  <si>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</si>
  <si>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</si>
  <si>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</si>
  <si>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</si>
  <si>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</si>
  <si>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</si>
  <si>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</si>
  <si>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</si>
  <si>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</si>
  <si>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</si>
  <si>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</si>
  <si>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</si>
  <si>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</si>
  <si>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</si>
  <si>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</si>
  <si>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</si>
  <si>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</si>
  <si>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</si>
  <si>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</si>
  <si>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</si>
  <si>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</si>
  <si>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</si>
  <si>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</si>
  <si>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</si>
  <si>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</si>
  <si>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</si>
  <si>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</si>
  <si>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</si>
  <si>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</si>
  <si>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</si>
  <si>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</si>
  <si>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</si>
  <si>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</si>
  <si>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</si>
  <si>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</si>
  <si>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</si>
  <si>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</si>
  <si>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</si>
  <si>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</si>
  <si>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</si>
  <si>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</si>
  <si>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</si>
  <si>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</si>
  <si>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</si>
  <si>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</si>
  <si>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</si>
  <si>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</si>
  <si>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</si>
  <si>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</si>
  <si>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</si>
  <si>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</si>
  <si>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</si>
  <si>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</si>
  <si>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</si>
  <si>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</si>
  <si>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</si>
  <si>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</si>
  <si>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</si>
  <si>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</si>
  <si>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</si>
  <si>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</si>
  <si>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</si>
  <si>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</si>
  <si>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</si>
  <si>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</si>
  <si>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</si>
  <si>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</si>
  <si>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</si>
  <si>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</si>
  <si>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</si>
  <si>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</si>
  <si>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</si>
  <si>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</si>
  <si>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</si>
  <si>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</si>
  <si>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</si>
  <si>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</si>
  <si>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</si>
  <si>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</si>
  <si>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</si>
  <si>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</si>
  <si>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</si>
  <si>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</si>
  <si>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</si>
  <si>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</si>
  <si>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</si>
  <si>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</si>
  <si>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</si>
  <si>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</si>
  <si>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</si>
  <si>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</si>
  <si>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</si>
  <si>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</si>
  <si>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</si>
  <si>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</si>
  <si>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</si>
  <si>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</si>
  <si>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</si>
  <si>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</si>
  <si>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</si>
  <si>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</si>
  <si>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</si>
  <si>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</si>
  <si>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</si>
  <si>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</si>
  <si>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</si>
  <si>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</si>
  <si>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</si>
  <si>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</si>
  <si>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</si>
  <si>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</si>
  <si>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</si>
  <si>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</si>
  <si>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</si>
  <si>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</si>
  <si>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</si>
  <si>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</si>
  <si>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</si>
  <si>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</si>
  <si>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</si>
  <si>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</si>
  <si>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</si>
  <si>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</si>
  <si>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</si>
  <si>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</si>
  <si>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</si>
  <si>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</si>
  <si>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</si>
  <si>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</si>
  <si>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</si>
  <si>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</si>
  <si>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</si>
  <si>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</si>
  <si>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</si>
  <si>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</si>
  <si>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</si>
  <si>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</si>
  <si>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</si>
  <si>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</si>
  <si>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</si>
  <si>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</si>
  <si>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</si>
  <si>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</si>
  <si>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</si>
  <si>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</si>
  <si>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</si>
  <si>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</si>
  <si>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</si>
  <si>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</si>
  <si>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</si>
  <si>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</si>
  <si>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</si>
  <si>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</si>
  <si>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</si>
  <si>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</si>
  <si>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</si>
  <si>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</si>
  <si>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</si>
  <si>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</si>
  <si>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</si>
  <si>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</si>
  <si>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</si>
  <si>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</si>
  <si>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</si>
  <si>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</si>
  <si>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</si>
  <si>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</si>
  <si>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</si>
  <si>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</si>
  <si>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</si>
  <si>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</si>
  <si>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</si>
  <si>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</si>
  <si>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</si>
  <si>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</si>
  <si>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</si>
  <si>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</si>
  <si>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</si>
  <si>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</si>
  <si>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</si>
  <si>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</si>
  <si>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</si>
  <si>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</si>
  <si>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</si>
  <si>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</si>
  <si>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</si>
  <si>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</si>
  <si>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</si>
  <si>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</si>
  <si>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</si>
  <si>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</si>
  <si>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</si>
  <si>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</si>
  <si>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</si>
  <si>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</si>
  <si>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</si>
  <si>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</si>
  <si>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</si>
  <si>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</si>
  <si>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</si>
  <si>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</si>
  <si>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</si>
  <si>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</si>
  <si>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</si>
  <si>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</si>
  <si>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</si>
  <si>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</si>
  <si>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</si>
  <si>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</si>
  <si>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</si>
  <si>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</si>
  <si>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</si>
  <si>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</si>
  <si>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</si>
  <si>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</si>
  <si>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</si>
  <si>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</si>
  <si>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</si>
  <si>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</si>
  <si>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</si>
  <si>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</si>
  <si>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</si>
  <si>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</si>
  <si>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</si>
  <si>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</si>
  <si>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</si>
  <si>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</si>
  <si>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</si>
  <si>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</si>
  <si>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</si>
  <si>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</si>
  <si>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</si>
  <si>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</si>
  <si>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</si>
  <si>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</si>
  <si>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</si>
  <si>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</si>
  <si>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</si>
  <si>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</si>
  <si>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</si>
  <si>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</si>
  <si>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</si>
  <si>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</si>
  <si>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</si>
  <si>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</si>
  <si>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</si>
  <si>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</si>
  <si>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</si>
  <si>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</si>
  <si>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</si>
  <si>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</si>
  <si>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</si>
  <si>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</si>
  <si>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</si>
  <si>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</si>
  <si>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</si>
  <si>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</si>
  <si>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</si>
  <si>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</si>
  <si>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</si>
  <si>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</si>
  <si>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</si>
  <si>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</si>
  <si>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</si>
  <si>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</si>
  <si>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</si>
  <si>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</si>
  <si>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</si>
  <si>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</si>
  <si>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</si>
  <si>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</si>
  <si>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</si>
  <si>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</si>
  <si>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</si>
  <si>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</si>
  <si>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</si>
  <si>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</si>
  <si>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</si>
  <si>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</si>
  <si>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</si>
  <si>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</si>
  <si>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</si>
  <si>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</si>
  <si>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</si>
  <si>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</si>
  <si>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</si>
  <si>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</si>
  <si>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</si>
  <si>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</si>
  <si>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</si>
  <si>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</si>
  <si>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</si>
  <si>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</si>
  <si>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</si>
  <si>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</si>
  <si>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</si>
  <si>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</si>
  <si>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</si>
  <si>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</si>
  <si>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</si>
  <si>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</si>
  <si>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</si>
  <si>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</si>
  <si>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</si>
  <si>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</si>
  <si>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</si>
  <si>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</si>
  <si>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</si>
  <si>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</si>
  <si>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</si>
  <si>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</si>
  <si>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</si>
  <si>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</si>
  <si>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</si>
  <si>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</si>
  <si>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</si>
  <si>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</si>
  <si>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</si>
  <si>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</si>
  <si>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</si>
  <si>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</si>
  <si>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</si>
  <si>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</si>
  <si>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</si>
  <si>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</si>
  <si>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</si>
  <si>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</si>
  <si>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</si>
  <si>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</si>
  <si>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</si>
  <si>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</si>
  <si>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</si>
  <si>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</si>
  <si>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</si>
  <si>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</si>
  <si>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</si>
  <si>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</si>
  <si>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</si>
  <si>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</si>
  <si>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</si>
  <si>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</si>
  <si>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</si>
  <si>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</si>
  <si>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</si>
  <si>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</si>
  <si>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</si>
  <si>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</si>
  <si>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</si>
  <si>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</si>
  <si>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</si>
  <si>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</si>
  <si>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</si>
  <si>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</si>
  <si>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</si>
  <si>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</si>
  <si>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</si>
  <si>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</si>
  <si>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</si>
  <si>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</si>
  <si>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</si>
  <si>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</si>
  <si>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</si>
  <si>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</si>
  <si>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</si>
  <si>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</si>
  <si>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</si>
  <si>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</si>
  <si>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</si>
  <si>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</si>
  <si>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</si>
  <si>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</si>
  <si>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</si>
  <si>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</si>
  <si>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</si>
  <si>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</si>
  <si>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</si>
  <si>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</si>
  <si>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</si>
  <si>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</si>
  <si>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</si>
  <si>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</si>
  <si>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</si>
  <si>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</si>
  <si>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</si>
  <si>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</si>
  <si>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</si>
  <si>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</si>
  <si>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</si>
  <si>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</si>
  <si>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</si>
  <si>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</si>
  <si>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</si>
  <si>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</si>
  <si>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</si>
  <si>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</si>
  <si>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</si>
  <si>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</si>
  <si>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</si>
  <si>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</si>
  <si>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</si>
  <si>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</si>
  <si>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</si>
  <si>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</si>
  <si>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</si>
  <si>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</si>
  <si>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</si>
  <si>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</si>
  <si>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</si>
  <si>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</si>
  <si>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</si>
  <si>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</si>
  <si>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</si>
  <si>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</si>
  <si>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</si>
  <si>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</si>
  <si>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</si>
  <si>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</si>
  <si>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</si>
  <si>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</si>
  <si>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</si>
  <si>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</si>
  <si>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</si>
  <si>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</si>
  <si>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</si>
  <si>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</si>
  <si>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</si>
  <si>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</si>
  <si>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</si>
  <si>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</si>
  <si>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</si>
  <si>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</si>
  <si>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</si>
  <si>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</si>
  <si>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</si>
  <si>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</si>
  <si>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</si>
  <si>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</si>
  <si>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</si>
  <si>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</si>
  <si>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</si>
  <si>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</si>
  <si>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</si>
  <si>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</si>
  <si>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</si>
  <si>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</si>
  <si>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</si>
  <si>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</si>
  <si>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</si>
  <si>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</si>
  <si>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</si>
  <si>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</si>
  <si>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</si>
  <si>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</si>
  <si>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</si>
  <si>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</si>
  <si>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</si>
  <si>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</si>
  <si>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</si>
  <si>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</si>
  <si>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</si>
  <si>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</si>
  <si>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</si>
  <si>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</si>
  <si>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</si>
  <si>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</si>
  <si>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</si>
  <si>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</si>
  <si>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</si>
  <si>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</si>
  <si>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</si>
  <si>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</si>
  <si>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</si>
  <si>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</si>
  <si>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</si>
  <si>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</si>
  <si>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</si>
  <si>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</si>
  <si>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</si>
  <si>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</si>
  <si>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</si>
  <si>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</si>
  <si>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</si>
  <si>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</si>
  <si>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</si>
  <si>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</si>
  <si>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</si>
  <si>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</si>
  <si>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</si>
  <si>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</si>
  <si>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</si>
  <si>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</si>
  <si>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</si>
  <si>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</si>
  <si>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</si>
  <si>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</si>
  <si>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</si>
  <si>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</si>
  <si>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</si>
  <si>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</si>
  <si>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</si>
  <si>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</si>
  <si>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</si>
  <si>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</si>
  <si>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</si>
  <si>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</si>
  <si>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</si>
  <si>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</si>
  <si>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</si>
  <si>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</si>
  <si>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</si>
  <si>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</si>
  <si>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</si>
  <si>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</si>
  <si>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</si>
  <si>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</si>
  <si>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</si>
  <si>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</si>
  <si>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</si>
  <si>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</si>
  <si>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</si>
  <si>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</si>
  <si>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</si>
  <si>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</si>
  <si>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</si>
  <si>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</si>
  <si>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</si>
  <si>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</si>
  <si>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</si>
  <si>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</si>
  <si>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</si>
  <si>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</si>
  <si>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</si>
  <si>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</si>
  <si>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</si>
  <si>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</si>
  <si>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</si>
  <si>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</si>
  <si>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</si>
  <si>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</si>
  <si>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</si>
  <si>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</si>
  <si>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</si>
  <si>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</si>
  <si>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</si>
  <si>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</si>
  <si>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</si>
  <si>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</si>
  <si>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</si>
  <si>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</si>
  <si>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</si>
  <si>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</si>
  <si>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</si>
  <si>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</si>
  <si>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</si>
  <si>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</si>
  <si>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</si>
  <si>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</si>
  <si>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</si>
  <si>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</si>
  <si>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</si>
  <si>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</si>
  <si>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</si>
  <si>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</si>
  <si>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</si>
  <si>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</si>
  <si>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</si>
  <si>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</si>
  <si>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</si>
  <si>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</si>
  <si>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</si>
  <si>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</si>
  <si>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</si>
  <si>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</si>
  <si>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</si>
  <si>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</si>
  <si>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</si>
  <si>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</si>
  <si>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</si>
  <si>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</si>
  <si>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</si>
  <si>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</si>
  <si>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</si>
  <si>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</si>
  <si>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</si>
  <si>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</si>
  <si>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</si>
  <si>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</si>
  <si>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</si>
  <si>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</si>
  <si>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</si>
  <si>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</si>
  <si>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</si>
  <si>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</si>
  <si>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</si>
  <si>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</si>
  <si>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</si>
  <si>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</si>
  <si>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</si>
  <si>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</si>
  <si>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</si>
  <si>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</si>
  <si>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</si>
  <si>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</si>
  <si>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</si>
  <si>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</si>
  <si>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</si>
  <si>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</si>
  <si>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</si>
  <si>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</si>
  <si>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</si>
  <si>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</si>
  <si>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</si>
  <si>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</si>
  <si>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</si>
  <si>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</si>
  <si>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</si>
  <si>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</si>
  <si>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</si>
  <si>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</si>
  <si>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</si>
  <si>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</si>
  <si>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</si>
  <si>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</si>
  <si>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</si>
  <si>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</si>
  <si>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</si>
  <si>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</si>
  <si>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</si>
  <si>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</si>
  <si>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</si>
  <si>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</si>
  <si>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</si>
  <si>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</si>
  <si>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</si>
  <si>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</si>
  <si>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</si>
  <si>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</si>
  <si>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</si>
  <si>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</si>
  <si>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</si>
  <si>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</si>
  <si>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</si>
  <si>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</si>
  <si>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</si>
  <si>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</si>
  <si>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</si>
  <si>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</si>
  <si>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</si>
  <si>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</si>
  <si>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</si>
  <si>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</si>
  <si>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</si>
  <si>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</si>
  <si>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</si>
  <si>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</si>
  <si>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</si>
  <si>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</si>
  <si>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</si>
  <si>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</si>
  <si>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</si>
  <si>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</si>
  <si>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</si>
  <si>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</si>
  <si>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</si>
  <si>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</si>
  <si>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</si>
  <si>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</si>
  <si>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</si>
  <si>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</si>
  <si>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</si>
  <si>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</si>
  <si>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</si>
  <si>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</si>
  <si>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</si>
  <si>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</si>
  <si>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</si>
  <si>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</si>
  <si>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</si>
  <si>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</si>
  <si>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</si>
  <si>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</si>
  <si>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</si>
  <si>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</si>
  <si>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</si>
  <si>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</si>
  <si>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</si>
  <si>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</si>
  <si>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</si>
  <si>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</si>
  <si>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</si>
  <si>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</si>
  <si>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</si>
  <si>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</si>
  <si>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</si>
  <si>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</si>
  <si>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</si>
  <si>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</si>
  <si>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</si>
  <si>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</si>
  <si>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</si>
  <si>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</si>
  <si>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</si>
  <si>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</si>
  <si>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</si>
  <si>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</si>
  <si>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</si>
  <si>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</si>
  <si>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</si>
  <si>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</si>
  <si>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</si>
  <si>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</si>
  <si>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</si>
  <si>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</si>
  <si>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</si>
  <si>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</si>
  <si>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</si>
  <si>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</si>
  <si>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</si>
  <si>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</si>
  <si>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</si>
  <si>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</si>
  <si>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</si>
  <si>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</si>
  <si>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</si>
  <si>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</si>
  <si>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</si>
  <si>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</si>
  <si>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</si>
  <si>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</si>
  <si>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</si>
  <si>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</si>
  <si>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</si>
  <si>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</si>
  <si>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</si>
  <si>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</si>
  <si>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</si>
  <si>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</si>
  <si>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</si>
  <si>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</si>
  <si>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</si>
  <si>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</si>
  <si>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</si>
  <si>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</si>
  <si>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</si>
  <si>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</si>
  <si>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</si>
  <si>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</si>
  <si>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</si>
  <si>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</si>
  <si>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</si>
  <si>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</si>
  <si>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</si>
  <si>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</si>
  <si>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</si>
  <si>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</si>
  <si>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</si>
  <si>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</si>
  <si>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</si>
  <si>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</si>
  <si>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</si>
  <si>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</si>
  <si>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</si>
  <si>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</si>
  <si>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</si>
  <si>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</si>
  <si>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</si>
  <si>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</si>
  <si>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</si>
  <si>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</si>
  <si>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</si>
  <si>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</si>
  <si>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</si>
  <si>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</si>
  <si>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</si>
  <si>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</si>
  <si>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</si>
  <si>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</si>
  <si>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</si>
  <si>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</si>
  <si>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</si>
  <si>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</si>
  <si>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</si>
  <si>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</si>
  <si>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</si>
  <si>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</si>
  <si>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</si>
  <si>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</si>
  <si>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</si>
  <si>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</si>
  <si>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</si>
  <si>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</si>
  <si>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</si>
  <si>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</si>
  <si>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</si>
  <si>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</si>
  <si>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</si>
  <si>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</si>
  <si>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</si>
  <si>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</si>
  <si>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</si>
  <si>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</si>
  <si>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</si>
  <si>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</si>
  <si>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</si>
  <si>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</si>
  <si>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</si>
  <si>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</si>
  <si>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</si>
  <si>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</si>
  <si>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</si>
  <si>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</si>
  <si>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</si>
  <si>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</si>
  <si>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</si>
  <si>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</si>
  <si>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</si>
  <si>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</si>
  <si>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</si>
  <si>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</si>
  <si>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</si>
  <si>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</si>
  <si>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</si>
  <si>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</si>
  <si>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</si>
  <si>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</si>
  <si>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</si>
  <si>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</si>
  <si>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</si>
  <si>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</si>
  <si>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</si>
  <si>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</si>
  <si>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</si>
  <si>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</si>
  <si>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</si>
  <si>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</si>
  <si>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</si>
  <si>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</si>
  <si>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</si>
  <si>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</si>
  <si>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</si>
  <si>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</si>
  <si>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</si>
  <si>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</si>
  <si>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</si>
  <si>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</si>
  <si>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</si>
  <si>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</si>
  <si>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</si>
  <si>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</si>
  <si>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</si>
  <si>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</si>
  <si>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</si>
  <si>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</si>
  <si>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</si>
  <si>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</si>
  <si>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</si>
  <si>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</si>
  <si>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</si>
  <si>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</si>
  <si>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</si>
  <si>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</si>
  <si>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</si>
  <si>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</si>
  <si>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</si>
  <si>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</si>
  <si>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</si>
  <si>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</si>
  <si>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</si>
  <si>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</si>
  <si>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</si>
  <si>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</si>
  <si>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</si>
  <si>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</si>
  <si>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</si>
  <si>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</si>
  <si>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</si>
  <si>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</si>
  <si>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</si>
  <si>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</si>
  <si>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</si>
  <si>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</si>
  <si>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</si>
  <si>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</si>
  <si>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</si>
  <si>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</si>
  <si>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</si>
  <si>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</si>
  <si>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</si>
  <si>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</si>
  <si>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</si>
  <si>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</si>
  <si>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</si>
  <si>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</si>
  <si>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</si>
  <si>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</si>
  <si>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</si>
  <si>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</si>
  <si>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</si>
  <si>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</si>
  <si>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</si>
  <si>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</si>
  <si>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</si>
  <si>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</si>
  <si>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</si>
  <si>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</si>
  <si>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</si>
  <si>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</si>
  <si>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</si>
  <si>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</si>
  <si>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</si>
  <si>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</si>
  <si>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</si>
  <si>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</si>
  <si>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</si>
  <si>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</si>
  <si>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</si>
  <si>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</si>
  <si>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</si>
  <si>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</si>
  <si>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</si>
  <si>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</si>
  <si>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</si>
  <si>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</si>
  <si>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</si>
  <si>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</si>
  <si>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</si>
  <si>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</si>
  <si>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</si>
  <si>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</si>
  <si>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</si>
  <si>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</si>
  <si>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</si>
  <si>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</si>
  <si>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</si>
  <si>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</si>
  <si>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</si>
  <si>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</si>
  <si>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</si>
  <si>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</si>
  <si>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</si>
  <si>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</si>
  <si>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</si>
  <si>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</si>
  <si>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</si>
  <si>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</si>
  <si>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</si>
  <si>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</si>
  <si>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</si>
  <si>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</si>
  <si>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</si>
  <si>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</si>
  <si>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</si>
  <si>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</si>
  <si>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</si>
  <si>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</si>
  <si>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</si>
  <si>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</si>
  <si>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</si>
  <si>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</si>
  <si>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</si>
  <si>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</si>
  <si>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</si>
  <si>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</si>
  <si>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</si>
  <si>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</si>
  <si>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</si>
  <si>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</si>
  <si>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</si>
  <si>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</si>
  <si>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</si>
  <si>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</si>
  <si>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</si>
  <si>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</si>
  <si>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</si>
  <si>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</si>
  <si>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</si>
  <si>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</si>
  <si>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</si>
  <si>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</si>
  <si>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</si>
  <si>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</si>
  <si>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</si>
  <si>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</si>
  <si>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</si>
  <si>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</si>
  <si>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</si>
  <si>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</si>
  <si>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</si>
  <si>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</si>
  <si>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</si>
  <si>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</si>
  <si>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</si>
  <si>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</si>
  <si>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</si>
  <si>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</si>
  <si>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</si>
  <si>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</si>
  <si>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</si>
  <si>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</si>
  <si>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</si>
  <si>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</si>
  <si>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</si>
  <si>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</si>
  <si>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</si>
  <si>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</si>
  <si>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</si>
  <si>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</si>
  <si>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</si>
  <si>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</si>
  <si>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</si>
  <si>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</si>
  <si>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</si>
  <si>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</si>
  <si>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</si>
  <si>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</si>
  <si>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</si>
  <si>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</si>
  <si>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</si>
  <si>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</si>
  <si>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</si>
  <si>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</si>
  <si>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</si>
  <si>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</si>
  <si>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</si>
  <si>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</si>
  <si>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</si>
  <si>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</si>
  <si>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</si>
  <si>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</si>
  <si>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</si>
  <si>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</si>
  <si>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</si>
  <si>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</si>
  <si>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</si>
  <si>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</si>
  <si>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</si>
  <si>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</si>
  <si>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</si>
  <si>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</si>
  <si>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</si>
  <si>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</si>
  <si>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</si>
  <si>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</si>
  <si>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</si>
  <si>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</si>
  <si>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</si>
  <si>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</si>
  <si>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</si>
  <si>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</si>
  <si>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</si>
  <si>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</si>
  <si>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</si>
  <si>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</si>
  <si>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</si>
  <si>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</si>
  <si>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</si>
  <si>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</si>
  <si>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</si>
  <si>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</si>
  <si>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</si>
  <si>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</si>
  <si>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</si>
  <si>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</si>
  <si>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</si>
  <si>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</si>
  <si>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</si>
  <si>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</si>
  <si>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</si>
  <si>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</si>
  <si>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</si>
  <si>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</si>
  <si>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</si>
  <si>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</si>
  <si>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</si>
  <si>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</si>
  <si>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</si>
  <si>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</si>
  <si>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</si>
  <si>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</si>
  <si>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</si>
  <si>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</si>
  <si>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</si>
  <si>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</si>
  <si>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</si>
  <si>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</si>
  <si>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</si>
  <si>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</si>
  <si>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</si>
  <si>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</si>
  <si>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</si>
  <si>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</si>
  <si>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</si>
  <si>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</si>
  <si>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</si>
  <si>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</si>
  <si>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</si>
  <si>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</si>
  <si>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</si>
  <si>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</si>
  <si>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</si>
  <si>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</si>
  <si>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</si>
  <si>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</si>
  <si>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</si>
  <si>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</si>
  <si>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</si>
  <si>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</si>
  <si>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</si>
  <si>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</si>
  <si>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</si>
  <si>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</si>
  <si>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</si>
  <si>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</si>
  <si>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</si>
  <si>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</si>
  <si>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</si>
  <si>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</si>
  <si>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</si>
  <si>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</si>
  <si>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</si>
  <si>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</si>
  <si>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</si>
  <si>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</si>
  <si>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</si>
  <si>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</si>
  <si>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</si>
  <si>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</si>
  <si>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</si>
  <si>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</si>
  <si>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</si>
  <si>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</si>
  <si>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</si>
  <si>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</si>
  <si>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</si>
  <si>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</si>
  <si>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</si>
  <si>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</si>
  <si>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</si>
  <si>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</si>
  <si>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</si>
  <si>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</si>
  <si>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</si>
  <si>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</si>
  <si>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</si>
  <si>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</si>
  <si>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</si>
  <si>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</si>
  <si>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</si>
  <si>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</si>
  <si>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</si>
  <si>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</si>
  <si>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</si>
  <si>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</si>
  <si>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</si>
  <si>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</si>
  <si>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</si>
  <si>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</si>
  <si>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</si>
  <si>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</si>
  <si>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</si>
  <si>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</si>
  <si>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</si>
  <si>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</si>
  <si>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</si>
  <si>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</si>
  <si>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</si>
  <si>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</si>
  <si>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</si>
  <si>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</si>
  <si>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</si>
  <si>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</si>
  <si>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</si>
  <si>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</si>
  <si>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</si>
  <si>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</si>
  <si>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</si>
  <si>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</si>
  <si>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</si>
  <si>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</si>
  <si>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</si>
  <si>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</si>
  <si>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</si>
  <si>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</si>
  <si>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</si>
  <si>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</si>
  <si>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</si>
  <si>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</si>
  <si>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</si>
  <si>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</si>
  <si>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</si>
  <si>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</si>
  <si>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</si>
  <si>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</si>
  <si>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</si>
  <si>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</si>
  <si>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</si>
  <si>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</si>
  <si>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</si>
  <si>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</si>
  <si>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</si>
  <si>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</si>
  <si>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</si>
  <si>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</si>
  <si>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</si>
  <si>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</si>
  <si>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</si>
  <si>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</si>
  <si>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</si>
  <si>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</si>
  <si>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</si>
  <si>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</si>
  <si>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</si>
  <si>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</si>
  <si>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</si>
  <si>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</si>
  <si>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</si>
  <si>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</si>
  <si>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</si>
  <si>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</si>
  <si>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</si>
  <si>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</si>
  <si>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</si>
  <si>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</si>
  <si>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</si>
  <si>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</si>
  <si>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</si>
  <si>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</si>
  <si>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</si>
  <si>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</si>
  <si>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</si>
  <si>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</si>
  <si>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</si>
  <si>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</si>
  <si>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</si>
  <si>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</si>
  <si>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</si>
  <si>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</si>
  <si>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</si>
  <si>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</si>
  <si>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</si>
  <si>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</si>
  <si>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</si>
  <si>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</si>
  <si>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</si>
  <si>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</si>
  <si>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</si>
  <si>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</si>
  <si>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</si>
  <si>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</si>
  <si>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</si>
  <si>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</si>
  <si>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</si>
  <si>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</si>
  <si>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</si>
  <si>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</si>
  <si>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</si>
  <si>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</si>
  <si>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</si>
  <si>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</si>
  <si>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</si>
  <si>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</si>
  <si>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</si>
  <si>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</si>
  <si>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</si>
  <si>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</si>
  <si>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</si>
  <si>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</si>
  <si>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</si>
  <si>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</si>
  <si>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</si>
  <si>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</si>
  <si>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</si>
  <si>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</si>
  <si>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</si>
  <si>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</si>
  <si>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</si>
  <si>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</si>
  <si>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</si>
  <si>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</si>
  <si>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</si>
  <si>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</si>
  <si>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</si>
  <si>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</si>
  <si>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</si>
  <si>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</si>
  <si>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</si>
  <si>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</si>
  <si>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</si>
  <si>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</si>
  <si>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</si>
  <si>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</si>
  <si>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</si>
  <si>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</si>
  <si>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</si>
  <si>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</si>
  <si>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</si>
  <si>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</si>
  <si>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</si>
  <si>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</si>
  <si>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</si>
  <si>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</si>
  <si>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</si>
  <si>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</si>
  <si>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</si>
  <si>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</si>
  <si>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</si>
  <si>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</si>
  <si>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</si>
  <si>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</si>
  <si>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</si>
  <si>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</si>
  <si>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</si>
  <si>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</si>
  <si>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</si>
  <si>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</si>
  <si>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</si>
  <si>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</si>
  <si>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</si>
  <si>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</si>
  <si>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</si>
  <si>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</si>
  <si>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</si>
  <si>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</si>
  <si>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</si>
  <si>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</si>
  <si>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</si>
  <si>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</si>
  <si>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</si>
  <si>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</si>
  <si>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</si>
  <si>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</si>
  <si>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</si>
  <si>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</si>
  <si>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</si>
  <si>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</si>
  <si>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</si>
  <si>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</si>
  <si>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</si>
  <si>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</si>
  <si>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</si>
  <si>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</si>
  <si>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</si>
  <si>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</si>
  <si>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</si>
  <si>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</si>
  <si>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</si>
  <si>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</si>
  <si>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</si>
  <si>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</si>
  <si>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</si>
  <si>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</si>
  <si>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</si>
  <si>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</si>
  <si>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</si>
  <si>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</si>
  <si>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</si>
  <si>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</si>
  <si>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</si>
  <si>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</si>
  <si>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</si>
  <si>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</si>
  <si>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</si>
  <si>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</si>
  <si>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</si>
  <si>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</si>
  <si>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</si>
  <si>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</si>
  <si>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</si>
  <si>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</si>
  <si>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</si>
  <si>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</si>
  <si>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</si>
  <si>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</si>
  <si>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</si>
  <si>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</si>
  <si>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</si>
  <si>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</si>
  <si>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</si>
  <si>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</si>
  <si>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</si>
  <si>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</si>
  <si>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</si>
  <si>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</si>
  <si>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</si>
  <si>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</si>
  <si>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</si>
  <si>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</si>
  <si>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</si>
  <si>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</si>
  <si>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</si>
  <si>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</si>
  <si>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</si>
  <si>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</si>
  <si>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</si>
  <si>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</si>
  <si>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</si>
  <si>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</si>
  <si>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</si>
  <si>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</si>
  <si>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</si>
  <si>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</si>
  <si>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</si>
  <si>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</si>
  <si>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</si>
  <si>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</si>
  <si>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</si>
  <si>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</si>
  <si>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</si>
  <si>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</si>
  <si>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</si>
  <si>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</si>
  <si>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</si>
  <si>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</si>
  <si>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</si>
  <si>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</si>
  <si>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</si>
  <si>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</si>
  <si>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</si>
  <si>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</si>
  <si>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</si>
  <si>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</si>
  <si>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</si>
  <si>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</si>
  <si>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</si>
  <si>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</si>
  <si>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</si>
  <si>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</si>
  <si>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</si>
  <si>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</si>
  <si>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</si>
  <si>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</si>
  <si>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FD2G60181X</t>
  </si>
  <si>
    <t>FD2F40M2</t>
  </si>
  <si>
    <t>FD2G6GQ8</t>
  </si>
  <si>
    <t>FD2F27L2</t>
  </si>
  <si>
    <t>FD2F3EA1G</t>
  </si>
  <si>
    <t>FD2F6IF2K</t>
  </si>
  <si>
    <t>2026/5/19 合計</t>
  </si>
  <si>
    <t>FD2F60181</t>
    <phoneticPr fontId="16" type="noConversion"/>
  </si>
  <si>
    <t>FD2F3EA1</t>
    <phoneticPr fontId="16" type="noConversion"/>
  </si>
  <si>
    <t>FD2F1XM2</t>
    <phoneticPr fontId="16" type="noConversion"/>
  </si>
  <si>
    <t>FD2F43K2K</t>
  </si>
  <si>
    <t>FD2G06N2</t>
  </si>
  <si>
    <t>FD2G1PX2</t>
  </si>
  <si>
    <t>FD2G1WC2</t>
  </si>
  <si>
    <t>FD2G28U2</t>
  </si>
  <si>
    <t>FD2G3XC2</t>
  </si>
  <si>
    <t>FD2G41Q2</t>
  </si>
  <si>
    <t>FD2G41R1</t>
  </si>
  <si>
    <t>FD2G7LQ2</t>
  </si>
  <si>
    <t>FD2F08J2</t>
  </si>
  <si>
    <t>FD2F3VR2</t>
  </si>
  <si>
    <t>FD2F27Q2R</t>
  </si>
  <si>
    <t>FD2F1VG2R</t>
  </si>
  <si>
    <t>FD2F26G2</t>
  </si>
  <si>
    <t>FD2F41I2R</t>
  </si>
  <si>
    <t>FD2F1T82</t>
  </si>
  <si>
    <t>FD2F1XV2</t>
  </si>
  <si>
    <t>FD2F7E03K</t>
  </si>
  <si>
    <t>FD2F6FD1</t>
  </si>
  <si>
    <t>2026/5/20 合計</t>
  </si>
  <si>
    <t>FD2F06N2</t>
  </si>
  <si>
    <t>FD2F1PX2</t>
  </si>
  <si>
    <t>FD2F1WC2</t>
  </si>
  <si>
    <t>FD2F28U2</t>
  </si>
  <si>
    <t>FD2F3XC2</t>
  </si>
  <si>
    <t>FD2F41Q2</t>
  </si>
  <si>
    <t>FD2F7LQ2</t>
  </si>
  <si>
    <t>FD2F30322</t>
    <phoneticPr fontId="16" type="noConversion"/>
  </si>
  <si>
    <t xml:space="preserve">停機 </t>
  </si>
  <si>
    <t>無值車員</t>
  </si>
  <si>
    <r>
      <t>A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</si>
  <si>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FD2FM602</t>
  </si>
  <si>
    <t>FD2FM542</t>
  </si>
  <si>
    <t>FD2FM501</t>
  </si>
  <si>
    <t>FD2FM492</t>
  </si>
  <si>
    <t>FD2FM471</t>
  </si>
  <si>
    <t>FD2FM453</t>
  </si>
  <si>
    <t>FD2FM422</t>
  </si>
  <si>
    <t>FD2FM412</t>
  </si>
  <si>
    <t>FD2FM392</t>
  </si>
  <si>
    <t>FD2FM362</t>
  </si>
  <si>
    <t>FD2FM322</t>
  </si>
  <si>
    <t>FD2FM0U2</t>
  </si>
  <si>
    <t>FD2FM0S2</t>
  </si>
  <si>
    <t>FD2FM0Q2</t>
  </si>
  <si>
    <t>FD2FM0L2</t>
  </si>
  <si>
    <t>FD2FM0K2S</t>
  </si>
  <si>
    <t>FD2FM0K2</t>
  </si>
  <si>
    <t>FD2F9PU2</t>
  </si>
  <si>
    <t>FD2F9NB2</t>
  </si>
  <si>
    <t>FD2F79J2</t>
  </si>
  <si>
    <t>FD2GM0J2</t>
  </si>
  <si>
    <t>FD2GM0K2</t>
  </si>
  <si>
    <t>FD2G9UD2</t>
  </si>
  <si>
    <t>FD2G9TW2</t>
  </si>
  <si>
    <t>FD2G7UA0</t>
  </si>
  <si>
    <t>FD2GM453</t>
  </si>
  <si>
    <t>FD2GM402</t>
  </si>
  <si>
    <t>FD2GM392</t>
  </si>
  <si>
    <t>FD2GM382</t>
  </si>
  <si>
    <t>FD2GM0U2</t>
  </si>
  <si>
    <t>FD2GM0P2</t>
  </si>
  <si>
    <t>FD2G79J2F</t>
  </si>
  <si>
    <t>FD2G08F2</t>
  </si>
  <si>
    <t>FD2G7A98</t>
  </si>
  <si>
    <t>FD2G7B38</t>
  </si>
  <si>
    <t>FD2F08A2</t>
  </si>
  <si>
    <t>FD2F1XU2</t>
  </si>
  <si>
    <t>FD2F9UK2</t>
  </si>
  <si>
    <t>FD2F9TT3</t>
  </si>
  <si>
    <t>FD2F9ST3</t>
  </si>
  <si>
    <t>FD2F9SM2</t>
  </si>
  <si>
    <t>FD2F9RQ2</t>
  </si>
  <si>
    <t>FD2FM2F2</t>
  </si>
  <si>
    <t>FD2FM2C2</t>
  </si>
  <si>
    <t>FD2FM291</t>
  </si>
  <si>
    <t>FD2FM272</t>
  </si>
  <si>
    <t>FD2FM232</t>
  </si>
  <si>
    <t>FD2FM0Z2</t>
  </si>
  <si>
    <t>FD2FM0Y2</t>
  </si>
  <si>
    <t>FD2FM0X2</t>
  </si>
  <si>
    <t>FD2FM0V2</t>
  </si>
  <si>
    <t>FD2FM691</t>
  </si>
  <si>
    <t>FD2FM682</t>
  </si>
  <si>
    <t>FD2FM652</t>
  </si>
  <si>
    <t>FD2FM641</t>
  </si>
  <si>
    <t>FD2FM612</t>
  </si>
  <si>
    <t>FD2F1FP2</t>
  </si>
  <si>
    <t>FD2F1IQ2</t>
  </si>
  <si>
    <t>FD2F1N52R</t>
  </si>
  <si>
    <t>FD2F1PL2</t>
  </si>
  <si>
    <t>FD2F1TH2</t>
  </si>
  <si>
    <t>FD2F1YB2G</t>
  </si>
  <si>
    <t>FD2F28N2T</t>
  </si>
  <si>
    <t>FD2F28R2R</t>
  </si>
  <si>
    <t>FD2F41V2</t>
  </si>
  <si>
    <t>FD2F6UF0</t>
  </si>
  <si>
    <t>2026/5/21 合計</t>
  </si>
  <si>
    <t>FD2F08F2</t>
  </si>
  <si>
    <t>FD2F7A98</t>
  </si>
  <si>
    <t>FD2F7B38</t>
  </si>
  <si>
    <t>FD2F7UA0</t>
  </si>
  <si>
    <t>FD2F9TW2</t>
  </si>
  <si>
    <t>FD2F9UD2</t>
  </si>
  <si>
    <t>FD2FM0J2</t>
  </si>
  <si>
    <t>FD2FM0P2</t>
  </si>
  <si>
    <t>FD2FM382</t>
  </si>
  <si>
    <t>FD2FM402</t>
  </si>
  <si>
    <t>FD2F1N52</t>
    <phoneticPr fontId="16" type="noConversion"/>
  </si>
  <si>
    <t>FD2F1YB2</t>
    <phoneticPr fontId="16" type="noConversion"/>
  </si>
  <si>
    <t>FD2F28N2</t>
    <phoneticPr fontId="16" type="noConversion"/>
  </si>
  <si>
    <t>FD2F28R2</t>
    <phoneticPr fontId="16" type="noConversion"/>
  </si>
  <si>
    <t>FD2F7UB0</t>
    <phoneticPr fontId="16" type="noConversion"/>
  </si>
  <si>
    <t>FD2FM2W2</t>
    <phoneticPr fontId="16" type="noConversion"/>
  </si>
  <si>
    <t>FD2FM4J2</t>
    <phoneticPr fontId="16" type="noConversion"/>
  </si>
  <si>
    <t>FD2FM4M2</t>
    <phoneticPr fontId="16" type="noConversion"/>
  </si>
  <si>
    <t>了機/停機</t>
    <phoneticPr fontId="13" type="noConversion"/>
  </si>
  <si>
    <t>FD2G28C2</t>
  </si>
  <si>
    <t>FD2G29A2</t>
  </si>
  <si>
    <t>FD2F05W2</t>
  </si>
  <si>
    <t>FD2F07R2</t>
  </si>
  <si>
    <t>FD2F1ET2R</t>
  </si>
  <si>
    <t>FD2F1HP2</t>
  </si>
  <si>
    <t>FD2F41G2R</t>
  </si>
  <si>
    <t>FD2F6EL1</t>
  </si>
  <si>
    <t>FD2F78L9</t>
  </si>
  <si>
    <t>FD2FM081</t>
  </si>
  <si>
    <t>FD2G05W2</t>
  </si>
  <si>
    <t>FD2G08L2</t>
  </si>
  <si>
    <t>FD2G1WD2</t>
  </si>
  <si>
    <t>FD2G28E2</t>
  </si>
  <si>
    <t>FD2G41R8</t>
  </si>
  <si>
    <t>FD2G79N2</t>
  </si>
  <si>
    <t>FD2G7A92</t>
  </si>
  <si>
    <t>FD2G7LK0</t>
  </si>
  <si>
    <t>FD2G7LW2</t>
  </si>
  <si>
    <t>FD2F1ES2R</t>
  </si>
  <si>
    <t>FD2F41L3</t>
  </si>
  <si>
    <t>FD2F41S3</t>
  </si>
  <si>
    <t>2026/5/22 合計</t>
  </si>
  <si>
    <t>FD2F08L2</t>
  </si>
  <si>
    <t>FD2F1WD2</t>
  </si>
  <si>
    <t>FD2F28C2</t>
  </si>
  <si>
    <t>FD2F28E2</t>
  </si>
  <si>
    <t>FD2F29A2</t>
  </si>
  <si>
    <t>FD2F79N2</t>
  </si>
  <si>
    <t>FD2F7A92</t>
  </si>
  <si>
    <t>FD2F7LW2</t>
  </si>
  <si>
    <t>FD2F1ES2</t>
    <phoneticPr fontId="16" type="noConversion"/>
  </si>
  <si>
    <t>FD2F1ET2</t>
    <phoneticPr fontId="16" type="noConversion"/>
  </si>
  <si>
    <t>FD2F41G2</t>
    <phoneticPr fontId="16" type="noConversion"/>
  </si>
  <si>
    <t>FD2F41R2</t>
    <phoneticPr fontId="16" type="noConversion"/>
  </si>
  <si>
    <t>FD2F7LK2</t>
    <phoneticPr fontId="16" type="noConversion"/>
  </si>
  <si>
    <t>2F6IJ1</t>
  </si>
  <si>
    <t>FD2FM4K2</t>
    <phoneticPr fontId="16" type="noConversion"/>
  </si>
  <si>
    <t>FD2FM4L2</t>
    <phoneticPr fontId="16" type="noConversion"/>
  </si>
  <si>
    <t>R-2F6IJ1</t>
    <phoneticPr fontId="13" type="noConversion"/>
  </si>
  <si>
    <t>150/48/2SDR</t>
    <phoneticPr fontId="13" type="noConversion"/>
  </si>
  <si>
    <t>1.0</t>
    <phoneticPr fontId="11" type="noConversion"/>
  </si>
  <si>
    <t xml:space="preserve"> 停機</t>
  </si>
  <si>
    <t>FINAL/停機</t>
    <phoneticPr fontId="13" type="noConversion"/>
  </si>
  <si>
    <t>2FA062</t>
  </si>
  <si>
    <t>FD2G43M1</t>
  </si>
  <si>
    <t>FD2F7UC2</t>
  </si>
  <si>
    <t>FD2FM0F2</t>
  </si>
  <si>
    <t>FD2G6IH2</t>
  </si>
  <si>
    <t>FD2F9TN3</t>
  </si>
  <si>
    <t>FD2F1WT2</t>
  </si>
  <si>
    <t>FD2F6IB1</t>
  </si>
  <si>
    <t>FD2G08M2</t>
  </si>
  <si>
    <t>2026/5/25 合計</t>
  </si>
  <si>
    <t>FD2F08M2</t>
    <phoneticPr fontId="16" type="noConversion"/>
  </si>
  <si>
    <t>FD2FM0W1</t>
    <phoneticPr fontId="16" type="noConversion"/>
  </si>
  <si>
    <t>FP81631R</t>
  </si>
  <si>
    <t>FD2F42H2</t>
  </si>
  <si>
    <t>2026/5/26 合計</t>
  </si>
  <si>
    <t>停機：8~10,12,14,16~24;(待料A07)</t>
    <phoneticPr fontId="11" type="noConversion"/>
  </si>
  <si>
    <t>FD2F28N2R</t>
  </si>
  <si>
    <t>FD2F30372</t>
  </si>
  <si>
    <t>2026/5/27 合計</t>
  </si>
  <si>
    <t>FD2FM4N2</t>
    <phoneticPr fontId="16" type="noConversion"/>
  </si>
  <si>
    <t>2F9VH2</t>
  </si>
  <si>
    <t>75/72/2PFBR</t>
  </si>
  <si>
    <t>FP01432R×2</t>
  </si>
  <si>
    <t>L-2F9VH2</t>
    <phoneticPr fontId="13" type="noConversion"/>
  </si>
  <si>
    <t>停機：T04L(SAMPLE)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</si>
</sst>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52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74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5" fillId="16" borderId="127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187" fontId="95" fillId="0" borderId="169" xfId="0" applyNumberFormat="1" applyFont="1" applyBorder="1" applyAlignment="1">
      <alignment horizontal="center" vertical="center" shrinkToFit="1"/>
    </xf>
    <xf numFmtId="194" fontId="18" fillId="0" borderId="8" xfId="0" applyNumberFormat="1" applyFont="1" applyFill="1" applyBorder="1" applyAlignment="1" applyProtection="1">
      <alignment vertical="center"/>
      <protection locked="0"/>
    </xf>
    <xf numFmtId="194" fontId="18" fillId="0" borderId="7" xfId="0" applyNumberFormat="1" applyFont="1" applyFill="1" applyBorder="1" applyAlignment="1" applyProtection="1">
      <alignment vertical="center"/>
      <protection locked="0"/>
    </xf>
    <xf numFmtId="0" fontId="18" fillId="0" borderId="4" xfId="0" applyFont="1" applyFill="1" applyBorder="1" applyAlignment="1" applyProtection="1">
      <alignment vertical="center"/>
      <protection locked="0"/>
    </xf>
    <xf numFmtId="0" fontId="18" fillId="0" borderId="9" xfId="0" applyFont="1" applyFill="1" applyBorder="1" applyAlignment="1" applyProtection="1">
      <alignment vertical="center"/>
      <protection locked="0"/>
    </xf>
    <xf numFmtId="0" fontId="18" fillId="0" borderId="140" xfId="0" applyFont="1" applyFill="1" applyBorder="1" applyAlignment="1" applyProtection="1">
      <alignment vertical="center"/>
      <protection locked="0"/>
    </xf>
    <xf numFmtId="0" fontId="18" fillId="0" borderId="19" xfId="0" applyFont="1" applyFill="1" applyBorder="1" applyAlignment="1" applyProtection="1">
      <alignment vertical="center"/>
      <protection locked="0"/>
    </xf>
    <xf numFmtId="0" fontId="0" fillId="0" borderId="0" xfId="0" applyNumberFormat="1"/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78"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70.35473240741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5-04T00:00:00" maxDate="2026-05-28T00:00:00" count="19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m/>
      </sharedItems>
    </cacheField>
    <cacheField name="批號" numFmtId="0">
      <sharedItems containsBlank="1" count="1139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s v="FD2G60181X"/>
        <s v="FD2F40M2"/>
        <s v="FD2G6GQ8"/>
        <s v="FD2F27L2"/>
        <s v="FD2F3EA1G"/>
        <s v="FD2F6IF2K"/>
        <s v="FD2F43K2K"/>
        <s v="FD2G06N2"/>
        <s v="FD2G1PX2"/>
        <s v="FD2G1WC2"/>
        <s v="FD2G28U2"/>
        <s v="FD2G3XC2"/>
        <s v="FD2G41Q2"/>
        <s v="FD2G41R1"/>
        <s v="FD2G7LQ2"/>
        <s v="FD2F08J2"/>
        <s v="FD2F3VR2"/>
        <s v="FD2F27Q2R"/>
        <s v="FD2F1VG2R"/>
        <s v="FD2F26G2"/>
        <s v="FD2F41I2R"/>
        <s v="FD2F1T82"/>
        <s v="FD2F1XV2"/>
        <s v="FD2F7E03K"/>
        <s v="FD2F6FD1"/>
        <s v="FD2FM602"/>
        <s v="FD2FM542"/>
        <s v="FD2FM501"/>
        <s v="FD2FM492"/>
        <s v="FD2FM471"/>
        <s v="FD2FM453"/>
        <s v="FD2FM422"/>
        <s v="FD2FM412"/>
        <s v="FD2FM392"/>
        <s v="FD2FM362"/>
        <s v="FD2FM322"/>
        <s v="FD2FM0U2"/>
        <s v="FD2FM0S2"/>
        <s v="FD2FM0Q2"/>
        <s v="FD2FM0L2"/>
        <s v="FD2FM0K2S"/>
        <s v="FD2FM0K2"/>
        <s v="FD2F9PU2"/>
        <s v="FD2F9NB2"/>
        <s v="FD2F79J2"/>
        <s v="FD2GM0J2"/>
        <s v="FD2GM0K2"/>
        <s v="FD2G9UD2"/>
        <s v="FD2G9TW2"/>
        <s v="FD2G7UA0"/>
        <s v="FD2GM453"/>
        <s v="FD2GM402"/>
        <s v="FD2GM392"/>
        <s v="FD2GM382"/>
        <s v="FD2GM0U2"/>
        <s v="FD2GM0P2"/>
        <s v="FD2G79J2F"/>
        <s v="FD2G08F2"/>
        <s v="FD2G7A98"/>
        <s v="FD2G7B38"/>
        <s v="FD2F08A2"/>
        <s v="FD2F1XU2"/>
        <s v="FD2F9UK2"/>
        <s v="FD2F9TT3"/>
        <s v="FD2F9ST3"/>
        <s v="FD2F9SM2"/>
        <s v="FD2F9RQ2"/>
        <s v="FD2FM2F2"/>
        <s v="FD2FM2C2"/>
        <s v="FD2FM291"/>
        <s v="FD2FM272"/>
        <s v="FD2FM232"/>
        <s v="FD2FM0Z2"/>
        <s v="FD2FM0Y2"/>
        <s v="FD2FM0X2"/>
        <s v="FD2FM0V2"/>
        <s v="FD2FM691"/>
        <s v="FD2FM682"/>
        <s v="FD2FM652"/>
        <s v="FD2FM641"/>
        <s v="FD2FM612"/>
        <s v="FD2F1FP2"/>
        <s v="FD2F1IQ2"/>
        <s v="FD2F1N52R"/>
        <s v="FD2F1PL2"/>
        <s v="FD2F1TH2"/>
        <s v="FD2F1YB2G"/>
        <s v="FD2F28N2T"/>
        <s v="FD2F28R2R"/>
        <s v="FD2F41V2"/>
        <s v="FD2F6UF0"/>
        <s v="FD2G28C2"/>
        <s v="FD2G29A2"/>
        <s v="FD2F05W2"/>
        <s v="FD2F07R2"/>
        <s v="FD2F1ET2R"/>
        <s v="FD2F1HP2"/>
        <s v="FD2F41G2R"/>
        <s v="FD2F6EL1"/>
        <s v="FD2F78L9"/>
        <s v="FD2FM081"/>
        <s v="FD2FM382"/>
        <s v="FD2G05W2"/>
        <s v="FD2G08L2"/>
        <s v="FD2G1WD2"/>
        <s v="FD2G28E2"/>
        <s v="FD2G41R8"/>
        <s v="FD2G79N2"/>
        <s v="FD2G7A92"/>
        <s v="FD2G7LK0"/>
        <s v="FD2G7LW2"/>
        <s v="FD2F1ES2R"/>
        <s v="FD2F41L3"/>
        <s v="FD2F41S3"/>
        <s v="FD2G43M1"/>
        <s v="FD2F7UC2"/>
        <s v="FD2FM0J2"/>
        <s v="FD2FM0F2"/>
        <s v="FD2G6IH2"/>
        <s v="FD2F41Q2"/>
        <s v="FD2F9TN3"/>
        <s v="FD2F1WT2"/>
        <s v="FD2F6IB1"/>
        <s v="FD2G08M2"/>
        <s v="FD2F42H2"/>
        <s v="FD2F28N2R"/>
        <s v="FD2F30372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2" maxValue="15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70.454782175926" createdVersion="4" refreshedVersion="8" minRefreshableVersion="3" recordCount="107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5-01T00:00:00" maxDate="2026-05-28T00:00:00" count="28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7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s v="2F6IJ1"/>
        <s v="2FA062"/>
        <s v="2F9VH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8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s v="75/72SRR5"/>
        <s v="75/72/2PFBR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6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s v="FP81631R"/>
        <s v="FP01432R×2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6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s v="紫黃條紋"/>
        <s v="白藍條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1661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630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200" maxValue="10000"/>
    </cacheField>
    <cacheField name="夜班斷絲" numFmtId="0">
      <sharedItems containsString="0" containsBlank="1" containsNumber="1" containsInteger="1" minValue="0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3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18.6875" maxValue="99.775000000000006"/>
    </cacheField>
    <cacheField name="斷絲(H)" numFmtId="0">
      <sharedItems containsBlank="1" containsMixedTypes="1" containsNumber="1" minValue="0.375" maxValue="9.6666666666666661"/>
    </cacheField>
    <cacheField name="斷絲扣IAD" numFmtId="0">
      <sharedItems containsBlank="1" containsMixedTypes="1" containsNumber="1" minValue="8.3333333333333329E-2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n v="1822"/>
  </r>
  <r>
    <x v="11"/>
    <x v="46"/>
    <n v="120"/>
  </r>
  <r>
    <x v="11"/>
    <x v="0"/>
    <n v="2640"/>
  </r>
  <r>
    <x v="11"/>
    <x v="18"/>
    <n v="1650"/>
  </r>
  <r>
    <x v="11"/>
    <x v="47"/>
    <n v="389"/>
  </r>
  <r>
    <x v="11"/>
    <x v="48"/>
    <n v="3096"/>
  </r>
  <r>
    <x v="11"/>
    <x v="49"/>
    <n v="4680"/>
  </r>
  <r>
    <x v="11"/>
    <x v="46"/>
    <n v="15240"/>
  </r>
  <r>
    <x v="11"/>
    <x v="50"/>
    <n v="2640"/>
  </r>
  <r>
    <x v="12"/>
    <x v="43"/>
    <n v="690"/>
  </r>
  <r>
    <x v="12"/>
    <x v="51"/>
    <n v="750"/>
  </r>
  <r>
    <x v="12"/>
    <x v="52"/>
    <n v="1999"/>
  </r>
  <r>
    <x v="12"/>
    <x v="53"/>
    <n v="4251"/>
  </r>
  <r>
    <x v="12"/>
    <x v="54"/>
    <n v="1488"/>
  </r>
  <r>
    <x v="12"/>
    <x v="55"/>
    <n v="3041"/>
  </r>
  <r>
    <x v="12"/>
    <x v="56"/>
    <n v="2383"/>
  </r>
  <r>
    <x v="12"/>
    <x v="57"/>
    <n v="3471"/>
  </r>
  <r>
    <x v="12"/>
    <x v="58"/>
    <n v="1976"/>
  </r>
  <r>
    <x v="12"/>
    <x v="59"/>
    <n v="4465"/>
  </r>
  <r>
    <x v="12"/>
    <x v="60"/>
    <n v="3120"/>
  </r>
  <r>
    <x v="12"/>
    <x v="61"/>
    <n v="3120"/>
  </r>
  <r>
    <x v="12"/>
    <x v="62"/>
    <n v="4200"/>
  </r>
  <r>
    <x v="12"/>
    <x v="63"/>
    <n v="3420"/>
  </r>
  <r>
    <x v="12"/>
    <x v="64"/>
    <n v="4110"/>
  </r>
  <r>
    <x v="12"/>
    <x v="65"/>
    <n v="3456"/>
  </r>
  <r>
    <x v="12"/>
    <x v="66"/>
    <n v="4320"/>
  </r>
  <r>
    <x v="12"/>
    <x v="67"/>
    <n v="3390"/>
  </r>
  <r>
    <x v="12"/>
    <x v="68"/>
    <n v="825"/>
  </r>
  <r>
    <x v="12"/>
    <x v="69"/>
    <n v="825"/>
  </r>
  <r>
    <x v="13"/>
    <x v="70"/>
    <n v="30"/>
  </r>
  <r>
    <x v="13"/>
    <x v="71"/>
    <n v="15"/>
  </r>
  <r>
    <x v="13"/>
    <x v="72"/>
    <n v="80"/>
  </r>
  <r>
    <x v="13"/>
    <x v="73"/>
    <n v="9"/>
  </r>
  <r>
    <x v="13"/>
    <x v="74"/>
    <n v="16"/>
  </r>
  <r>
    <x v="13"/>
    <x v="75"/>
    <n v="20"/>
  </r>
  <r>
    <x v="13"/>
    <x v="76"/>
    <n v="29"/>
  </r>
  <r>
    <x v="13"/>
    <x v="77"/>
    <n v="11"/>
  </r>
  <r>
    <x v="13"/>
    <x v="78"/>
    <n v="12"/>
  </r>
  <r>
    <x v="13"/>
    <x v="79"/>
    <n v="10"/>
  </r>
  <r>
    <x v="13"/>
    <x v="80"/>
    <n v="60"/>
  </r>
  <r>
    <x v="13"/>
    <x v="81"/>
    <n v="36"/>
  </r>
  <r>
    <x v="13"/>
    <x v="39"/>
    <n v="5"/>
  </r>
  <r>
    <x v="13"/>
    <x v="82"/>
    <n v="15"/>
  </r>
  <r>
    <x v="13"/>
    <x v="83"/>
    <n v="75"/>
  </r>
  <r>
    <x v="13"/>
    <x v="84"/>
    <n v="15"/>
  </r>
  <r>
    <x v="13"/>
    <x v="85"/>
    <n v="57"/>
  </r>
  <r>
    <x v="13"/>
    <x v="86"/>
    <n v="120"/>
  </r>
  <r>
    <x v="13"/>
    <x v="87"/>
    <n v="30"/>
  </r>
  <r>
    <x v="13"/>
    <x v="88"/>
    <n v="96"/>
  </r>
  <r>
    <x v="13"/>
    <x v="89"/>
    <n v="44"/>
  </r>
  <r>
    <x v="13"/>
    <x v="90"/>
    <n v="10"/>
  </r>
  <r>
    <x v="13"/>
    <x v="91"/>
    <n v="24"/>
  </r>
  <r>
    <x v="13"/>
    <x v="92"/>
    <n v="88"/>
  </r>
  <r>
    <x v="13"/>
    <x v="93"/>
    <n v="85"/>
  </r>
  <r>
    <x v="13"/>
    <x v="94"/>
    <n v="89"/>
  </r>
  <r>
    <x v="13"/>
    <x v="95"/>
    <n v="28"/>
  </r>
  <r>
    <x v="13"/>
    <x v="96"/>
    <n v="36"/>
  </r>
  <r>
    <x v="13"/>
    <x v="97"/>
    <n v="9"/>
  </r>
  <r>
    <x v="13"/>
    <x v="98"/>
    <n v="22"/>
  </r>
  <r>
    <x v="13"/>
    <x v="99"/>
    <n v="52"/>
  </r>
  <r>
    <x v="13"/>
    <x v="100"/>
    <n v="84"/>
  </r>
  <r>
    <x v="13"/>
    <x v="101"/>
    <n v="22"/>
  </r>
  <r>
    <x v="13"/>
    <x v="102"/>
    <n v="18"/>
  </r>
  <r>
    <x v="13"/>
    <x v="103"/>
    <n v="87"/>
  </r>
  <r>
    <x v="13"/>
    <x v="104"/>
    <n v="43"/>
  </r>
  <r>
    <x v="13"/>
    <x v="105"/>
    <n v="48"/>
  </r>
  <r>
    <x v="13"/>
    <x v="106"/>
    <n v="360"/>
  </r>
  <r>
    <x v="13"/>
    <x v="107"/>
    <n v="48"/>
  </r>
  <r>
    <x v="13"/>
    <x v="108"/>
    <n v="3"/>
  </r>
  <r>
    <x v="13"/>
    <x v="109"/>
    <n v="72"/>
  </r>
  <r>
    <x v="13"/>
    <x v="110"/>
    <n v="90"/>
  </r>
  <r>
    <x v="13"/>
    <x v="111"/>
    <n v="96"/>
  </r>
  <r>
    <x v="13"/>
    <x v="112"/>
    <n v="68"/>
  </r>
  <r>
    <x v="13"/>
    <x v="113"/>
    <n v="6"/>
  </r>
  <r>
    <x v="13"/>
    <x v="114"/>
    <n v="80"/>
  </r>
  <r>
    <x v="13"/>
    <x v="115"/>
    <n v="9"/>
  </r>
  <r>
    <x v="13"/>
    <x v="116"/>
    <n v="14"/>
  </r>
  <r>
    <x v="13"/>
    <x v="117"/>
    <n v="10"/>
  </r>
  <r>
    <x v="13"/>
    <x v="118"/>
    <n v="40"/>
  </r>
  <r>
    <x v="13"/>
    <x v="119"/>
    <n v="18"/>
  </r>
  <r>
    <x v="13"/>
    <x v="120"/>
    <n v="44"/>
  </r>
  <r>
    <x v="13"/>
    <x v="121"/>
    <n v="8"/>
  </r>
  <r>
    <x v="13"/>
    <x v="122"/>
    <n v="4"/>
  </r>
  <r>
    <x v="13"/>
    <x v="123"/>
    <n v="96"/>
  </r>
  <r>
    <x v="13"/>
    <x v="124"/>
    <n v="15"/>
  </r>
  <r>
    <x v="13"/>
    <x v="125"/>
    <n v="90"/>
  </r>
  <r>
    <x v="13"/>
    <x v="126"/>
    <n v="4050"/>
  </r>
  <r>
    <x v="13"/>
    <x v="127"/>
    <n v="1680"/>
  </r>
  <r>
    <x v="13"/>
    <x v="128"/>
    <n v="1470"/>
  </r>
  <r>
    <x v="13"/>
    <x v="129"/>
    <n v="1770"/>
  </r>
  <r>
    <x v="13"/>
    <x v="130"/>
    <n v="1200"/>
  </r>
  <r>
    <x v="13"/>
    <x v="131"/>
    <n v="5400"/>
  </r>
  <r>
    <x v="13"/>
    <x v="132"/>
    <n v="1824"/>
  </r>
  <r>
    <x v="13"/>
    <x v="133"/>
    <n v="1944"/>
  </r>
  <r>
    <x v="13"/>
    <x v="134"/>
    <n v="2040"/>
  </r>
  <r>
    <x v="13"/>
    <x v="135"/>
    <n v="3894"/>
  </r>
  <r>
    <x v="14"/>
    <x v="44"/>
    <n v="30"/>
  </r>
  <r>
    <x v="14"/>
    <x v="136"/>
    <n v="3365"/>
  </r>
  <r>
    <x v="14"/>
    <x v="137"/>
    <n v="3429"/>
  </r>
  <r>
    <x v="14"/>
    <x v="138"/>
    <n v="286"/>
  </r>
  <r>
    <x v="14"/>
    <x v="139"/>
    <n v="432"/>
  </r>
  <r>
    <x v="14"/>
    <x v="140"/>
    <n v="2580"/>
  </r>
  <r>
    <x v="14"/>
    <x v="141"/>
    <n v="750"/>
  </r>
  <r>
    <x v="14"/>
    <x v="106"/>
    <n v="168"/>
  </r>
  <r>
    <x v="14"/>
    <x v="142"/>
    <n v="600"/>
  </r>
  <r>
    <x v="14"/>
    <x v="143"/>
    <n v="2760"/>
  </r>
  <r>
    <x v="14"/>
    <x v="144"/>
    <n v="220"/>
  </r>
  <r>
    <x v="14"/>
    <x v="88"/>
    <n v="1464"/>
  </r>
  <r>
    <x v="14"/>
    <x v="145"/>
    <n v="210"/>
  </r>
  <r>
    <x v="14"/>
    <x v="115"/>
    <n v="168"/>
  </r>
  <r>
    <x v="14"/>
    <x v="146"/>
    <n v="210"/>
  </r>
  <r>
    <x v="14"/>
    <x v="147"/>
    <n v="559"/>
  </r>
  <r>
    <x v="14"/>
    <x v="148"/>
    <n v="1114"/>
  </r>
  <r>
    <x v="14"/>
    <x v="149"/>
    <n v="1148"/>
  </r>
  <r>
    <x v="14"/>
    <x v="150"/>
    <n v="1459"/>
  </r>
  <r>
    <x v="14"/>
    <x v="151"/>
    <n v="285"/>
  </r>
  <r>
    <x v="14"/>
    <x v="152"/>
    <n v="472"/>
  </r>
  <r>
    <x v="14"/>
    <x v="153"/>
    <n v="424"/>
  </r>
  <r>
    <x v="14"/>
    <x v="154"/>
    <n v="1696"/>
  </r>
  <r>
    <x v="14"/>
    <x v="155"/>
    <n v="1133"/>
  </r>
  <r>
    <x v="14"/>
    <x v="156"/>
    <n v="1600"/>
  </r>
  <r>
    <x v="14"/>
    <x v="157"/>
    <n v="3600"/>
  </r>
  <r>
    <x v="14"/>
    <x v="158"/>
    <n v="400"/>
  </r>
  <r>
    <x v="15"/>
    <x v="159"/>
    <n v="27"/>
  </r>
  <r>
    <x v="15"/>
    <x v="160"/>
    <n v="20"/>
  </r>
  <r>
    <x v="15"/>
    <x v="161"/>
    <n v="72"/>
  </r>
  <r>
    <x v="15"/>
    <x v="162"/>
    <n v="2"/>
  </r>
  <r>
    <x v="15"/>
    <x v="163"/>
    <n v="908"/>
  </r>
  <r>
    <x v="15"/>
    <x v="164"/>
    <n v="510"/>
  </r>
  <r>
    <x v="15"/>
    <x v="165"/>
    <n v="189"/>
  </r>
  <r>
    <x v="15"/>
    <x v="166"/>
    <n v="660"/>
  </r>
  <r>
    <x v="15"/>
    <x v="158"/>
    <n v="7650"/>
  </r>
  <r>
    <x v="15"/>
    <x v="158"/>
    <n v="400"/>
  </r>
  <r>
    <x v="15"/>
    <x v="167"/>
    <n v="450"/>
  </r>
  <r>
    <x v="15"/>
    <x v="32"/>
    <n v="5445"/>
  </r>
  <r>
    <x v="15"/>
    <x v="168"/>
    <n v="1707"/>
  </r>
  <r>
    <x v="16"/>
    <x v="169"/>
    <n v="24"/>
  </r>
  <r>
    <x v="16"/>
    <x v="1"/>
    <n v="750"/>
  </r>
  <r>
    <x v="17"/>
    <x v="164"/>
    <n v="120"/>
  </r>
  <r>
    <x v="17"/>
    <x v="143"/>
    <n v="60"/>
  </r>
  <r>
    <x v="17"/>
    <x v="170"/>
    <n v="24"/>
  </r>
  <r>
    <x v="17"/>
    <x v="171"/>
    <n v="30"/>
  </r>
  <r>
    <x v="17"/>
    <x v="32"/>
    <n v="825"/>
  </r>
  <r>
    <x v="17"/>
    <x v="146"/>
    <n v="210"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  <r>
    <x v="18"/>
    <x v="17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"/>
    <x v="1"/>
    <m/>
    <x v="1"/>
    <x v="1"/>
    <x v="1"/>
    <x v="1"/>
    <n v="5"/>
    <n v="26"/>
    <n v="0"/>
    <n v="9409"/>
    <n v="9419"/>
    <m/>
    <m/>
    <s v="了機"/>
    <m/>
    <m/>
    <m/>
    <s v="了機"/>
    <m/>
    <m/>
    <m/>
    <s v="了機"/>
    <m/>
    <n v="1.7777777777777777"/>
    <n v="8.6666666666666661"/>
    <n v="1"/>
    <n v="94.14"/>
    <n v="1.0833333333333333"/>
    <n v="1.0833333333333333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18"/>
    <x v="2"/>
    <x v="3"/>
    <s v="K"/>
    <x v="3"/>
    <x v="3"/>
    <x v="2"/>
    <x v="3"/>
    <n v="5"/>
    <n v="26"/>
    <n v="0"/>
    <m/>
    <n v="7509"/>
    <m/>
    <m/>
    <s v="停機"/>
    <s v="了機"/>
    <m/>
    <m/>
    <s v="停機"/>
    <s v="了機"/>
    <m/>
    <m/>
    <s v="停機"/>
    <s v="了機"/>
    <n v="3.2653061224489797"/>
    <n v="8.6666666666666661"/>
    <n v="1"/>
    <n v="75.09"/>
    <n v="1.0833333333333333"/>
    <n v="1.0833333333333333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RICKY"/>
    <s v="RICKY"/>
    <s v="N/A"/>
    <s v="N/A"/>
    <x v="2"/>
    <s v=""/>
    <s v=""/>
    <s v=""/>
    <n v="24"/>
    <n v="216"/>
    <s v=""/>
    <s v=""/>
  </r>
  <r>
    <x v="18"/>
    <x v="4"/>
    <x v="5"/>
    <m/>
    <x v="5"/>
    <x v="5"/>
    <x v="4"/>
    <x v="5"/>
    <n v="4"/>
    <n v="22"/>
    <n v="0"/>
    <n v="8453"/>
    <n v="9244"/>
    <m/>
    <m/>
    <s v="了機"/>
    <m/>
    <m/>
    <m/>
    <s v="了機"/>
    <m/>
    <m/>
    <m/>
    <s v="了機"/>
    <m/>
    <n v="1.7496962332928312"/>
    <n v="7.333333333333333"/>
    <n v="1"/>
    <n v="88.484999999999999"/>
    <n v="0.91666666666666663"/>
    <n v="0.9166666666666666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6"/>
    <x v="8"/>
    <s v="G"/>
    <x v="6"/>
    <x v="7"/>
    <x v="5"/>
    <x v="8"/>
    <n v="2"/>
    <m/>
    <m/>
    <s v="檢修"/>
    <m/>
    <m/>
    <m/>
    <s v="開車"/>
    <m/>
    <m/>
    <m/>
    <s v="開車"/>
    <m/>
    <n v="105"/>
    <n v="0"/>
    <n v="7763"/>
    <n v="8271"/>
    <n v="2.4615384615384617"/>
    <s v="檢修"/>
    <s v=""/>
    <s v=""/>
    <s v=""/>
    <s v=""/>
    <x v="0"/>
    <n v="1"/>
    <s v="CEDIE"/>
    <s v="CEDIE"/>
    <s v="JERON"/>
    <s v="JERON"/>
    <x v="0"/>
    <s v="P142"/>
    <n v="0.56200000000000006"/>
    <n v="1.1000000000000001"/>
    <n v="24"/>
    <n v="216"/>
    <n v="2.1"/>
    <n v="6118.1568000000007"/>
  </r>
  <r>
    <x v="1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8"/>
    <x v="26"/>
    <m/>
    <x v="14"/>
    <x v="8"/>
    <x v="4"/>
    <x v="24"/>
    <n v="5"/>
    <n v="13"/>
    <n v="1"/>
    <n v="8409"/>
    <n v="7697"/>
    <n v="3"/>
    <n v="0"/>
    <n v="8605"/>
    <n v="7941"/>
    <n v="4"/>
    <n v="0"/>
    <n v="8587"/>
    <n v="7905"/>
    <n v="11"/>
    <n v="0"/>
    <n v="8373"/>
    <n v="7798"/>
    <n v="2.8685258964143427"/>
    <n v="10.333333333333334"/>
    <n v="0.99832398504273501"/>
    <n v="81.643749999999997"/>
    <n v="1.2916666666666667"/>
    <n v="1.25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1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1"/>
    <x v="10"/>
    <s v="K"/>
    <x v="3"/>
    <x v="6"/>
    <x v="2"/>
    <x v="10"/>
    <n v="5"/>
    <n v="30"/>
    <n v="0"/>
    <n v="8618"/>
    <n v="9036"/>
    <m/>
    <m/>
    <s v="了機"/>
    <m/>
    <m/>
    <m/>
    <s v="了機"/>
    <m/>
    <m/>
    <m/>
    <s v="了機"/>
    <m/>
    <n v="3.2653061224489797"/>
    <n v="5"/>
    <n v="1"/>
    <n v="88.27"/>
    <n v="0.625"/>
    <n v="0.62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6"/>
    <x v="4"/>
    <m/>
    <x v="4"/>
    <x v="4"/>
    <x v="3"/>
    <x v="4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RICKY"/>
    <s v="RICKY"/>
    <s v="N/A"/>
    <s v="N/A"/>
    <x v="2"/>
    <s v=""/>
    <s v=""/>
    <s v=""/>
    <n v="24"/>
    <n v="216"/>
    <s v=""/>
    <s v=""/>
  </r>
  <r>
    <x v="1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19"/>
    <x v="30"/>
    <s v="K"/>
    <x v="11"/>
    <x v="17"/>
    <x v="4"/>
    <x v="28"/>
    <n v="5.5"/>
    <n v="32"/>
    <n v="2"/>
    <n v="6910"/>
    <m/>
    <n v="9"/>
    <n v="1"/>
    <n v="6820"/>
    <m/>
    <n v="11"/>
    <n v="3"/>
    <n v="6780"/>
    <m/>
    <n v="13"/>
    <n v="1"/>
    <n v="6600"/>
    <m/>
    <n v="5.0526315789473673"/>
    <n v="21.666666666666668"/>
    <n v="0.99333934294871795"/>
    <n v="67.775000000000006"/>
    <n v="2.7083333333333335"/>
    <n v="2.4166666666666665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1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21"/>
    <x v="28"/>
    <s v="K"/>
    <x v="11"/>
    <x v="19"/>
    <x v="2"/>
    <x v="26"/>
    <n v="5.5"/>
    <n v="32"/>
    <n v="0"/>
    <n v="9170"/>
    <n v="9540"/>
    <n v="16"/>
    <n v="4"/>
    <n v="9150"/>
    <n v="9540"/>
    <n v="8"/>
    <n v="1"/>
    <n v="9170"/>
    <n v="9540"/>
    <n v="15"/>
    <n v="2"/>
    <n v="8510"/>
    <n v="9170"/>
    <n v="5.8775510204081636"/>
    <n v="23.666666666666668"/>
    <n v="0.99427417200854706"/>
    <n v="92.237499999999997"/>
    <n v="2.9583333333333335"/>
    <n v="2.6666666666666665"/>
    <x v="2"/>
    <n v="1"/>
    <s v="DENDEN"/>
    <s v="DENDEN"/>
    <s v="JERBY"/>
    <s v="JERBY"/>
    <x v="3"/>
    <s v="P204"/>
    <n v="1.1890000000000001"/>
    <n v="2.9"/>
    <n v="24"/>
    <n v="216"/>
    <n v="3.9"/>
    <n v="24038.7264"/>
  </r>
  <r>
    <x v="18"/>
    <x v="22"/>
    <x v="25"/>
    <s v="K"/>
    <x v="11"/>
    <x v="17"/>
    <x v="2"/>
    <x v="23"/>
    <n v="5.5"/>
    <n v="40"/>
    <n v="6"/>
    <n v="9540"/>
    <n v="9170"/>
    <n v="16"/>
    <n v="6"/>
    <n v="9540"/>
    <n v="9070"/>
    <n v="11"/>
    <n v="1"/>
    <n v="9540"/>
    <n v="9070"/>
    <n v="25"/>
    <n v="3"/>
    <n v="9070"/>
    <n v="8700"/>
    <n v="5.8536585365853666"/>
    <n v="30.666666666666668"/>
    <n v="0.98685897435897441"/>
    <n v="92.125"/>
    <n v="3.8333333333333335"/>
    <n v="3.1666666666666665"/>
    <x v="2"/>
    <n v="1"/>
    <s v="DENDEN"/>
    <s v="DENDEN"/>
    <s v="JERBY"/>
    <s v="JERBY"/>
    <x v="0"/>
    <s v="P204"/>
    <n v="1.1890000000000001"/>
    <n v="2.9"/>
    <n v="24"/>
    <n v="216"/>
    <n v="3.9"/>
    <n v="24038.7264"/>
  </r>
  <r>
    <x v="18"/>
    <x v="23"/>
    <x v="17"/>
    <m/>
    <x v="11"/>
    <x v="14"/>
    <x v="7"/>
    <x v="17"/>
    <n v="5"/>
    <n v="24"/>
    <n v="0"/>
    <n v="9350"/>
    <m/>
    <n v="6"/>
    <n v="0"/>
    <n v="9350"/>
    <m/>
    <n v="9"/>
    <n v="3"/>
    <n v="9170"/>
    <m/>
    <n v="22"/>
    <n v="4"/>
    <n v="9170"/>
    <m/>
    <n v="6.2882096069868991"/>
    <n v="40.666666666666664"/>
    <n v="0.99464810363247869"/>
    <n v="92.6"/>
    <n v="5.083333333333333"/>
    <n v="4.5"/>
    <x v="2"/>
    <n v="2"/>
    <s v="DENDEN"/>
    <s v="DENDEN"/>
    <s v="JERBY"/>
    <s v="JERBY"/>
    <x v="0"/>
    <s v="P204"/>
    <n v="1.1890000000000001"/>
    <n v="1.7"/>
    <n v="24"/>
    <n v="216"/>
    <n v="2.7"/>
    <n v="16642.195200000002"/>
  </r>
  <r>
    <x v="18"/>
    <x v="23"/>
    <x v="18"/>
    <m/>
    <x v="11"/>
    <x v="14"/>
    <x v="7"/>
    <x v="18"/>
    <n v="5"/>
    <n v="42"/>
    <n v="0"/>
    <m/>
    <n v="9810"/>
    <n v="9"/>
    <n v="0"/>
    <m/>
    <n v="8610"/>
    <n v="22"/>
    <n v="0"/>
    <m/>
    <n v="9440"/>
    <n v="21"/>
    <n v="0"/>
    <m/>
    <n v="9350"/>
    <n v="6.1802575107296125"/>
    <n v="62.666666666666664"/>
    <n v="1"/>
    <n v="93.025000000000006"/>
    <n v="7.833333333333333"/>
    <n v="7.8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1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8"/>
    <x v="25"/>
    <x v="31"/>
    <s v="K"/>
    <x v="11"/>
    <x v="19"/>
    <x v="2"/>
    <x v="29"/>
    <n v="5.5"/>
    <n v="36"/>
    <n v="0"/>
    <n v="8700"/>
    <n v="10000"/>
    <n v="18"/>
    <n v="0"/>
    <n v="5700"/>
    <n v="8980"/>
    <n v="21"/>
    <n v="0"/>
    <n v="6390"/>
    <n v="9630"/>
    <n v="44"/>
    <n v="0"/>
    <n v="8700"/>
    <n v="9910"/>
    <n v="5.8536585365853666"/>
    <n v="39.666666666666664"/>
    <n v="1"/>
    <n v="85.012500000000003"/>
    <n v="4.958333333333333"/>
    <n v="4.958333333333333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6"/>
    <x v="29"/>
    <s v="K"/>
    <x v="11"/>
    <x v="19"/>
    <x v="2"/>
    <x v="27"/>
    <n v="5.5"/>
    <n v="24"/>
    <n v="2"/>
    <n v="9260"/>
    <n v="9070"/>
    <n v="35"/>
    <n v="0"/>
    <n v="9630"/>
    <n v="9350"/>
    <n v="14"/>
    <n v="0"/>
    <n v="9720"/>
    <n v="8890"/>
    <n v="26"/>
    <n v="0"/>
    <n v="9810"/>
    <n v="9440"/>
    <n v="5.8536585365853666"/>
    <n v="33"/>
    <n v="0.99835737179487183"/>
    <n v="93.962500000000006"/>
    <n v="4.125"/>
    <n v="4.041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7"/>
    <x v="32"/>
    <m/>
    <x v="16"/>
    <x v="20"/>
    <x v="0"/>
    <x v="30"/>
    <n v="4"/>
    <n v="22"/>
    <n v="0"/>
    <n v="3109"/>
    <m/>
    <n v="12"/>
    <n v="0"/>
    <n v="3638"/>
    <m/>
    <m/>
    <m/>
    <m/>
    <m/>
    <n v="0"/>
    <n v="0"/>
    <n v="2635"/>
    <m/>
    <n v="2.028169014084507"/>
    <n v="17"/>
    <n v="1"/>
    <n v="31.273333333333333"/>
    <n v="2.125"/>
    <n v="1.4166666666666667"/>
    <x v="3"/>
    <n v="3"/>
    <s v="NASH"/>
    <s v="NASH"/>
    <s v="JUNJUN"/>
    <s v="JUNJUN"/>
    <x v="3"/>
    <s v="P203"/>
    <n v="0.91100000000000003"/>
    <n v="0.9"/>
    <n v="24"/>
    <n v="216"/>
    <n v="1.9"/>
    <n v="8972.9856"/>
  </r>
  <r>
    <x v="18"/>
    <x v="27"/>
    <x v="33"/>
    <m/>
    <x v="17"/>
    <x v="21"/>
    <x v="4"/>
    <x v="31"/>
    <n v="5"/>
    <n v="12"/>
    <n v="0"/>
    <n v="3109"/>
    <m/>
    <n v="0"/>
    <n v="0"/>
    <n v="3638"/>
    <m/>
    <m/>
    <m/>
    <m/>
    <m/>
    <n v="0"/>
    <n v="0"/>
    <n v="2635"/>
    <m/>
    <n v="2.8402366863905324"/>
    <n v="6"/>
    <n v="1"/>
    <n v="31.273333333333333"/>
    <n v="0.75"/>
    <n v="0.5"/>
    <x v="3"/>
    <n v="3"/>
    <s v="NASH"/>
    <s v="NASH"/>
    <s v="JUNJUN"/>
    <s v="JUNJUN"/>
    <x v="1"/>
    <s v="P203"/>
    <n v="0.91100000000000003"/>
    <n v="1.3"/>
    <n v="24"/>
    <n v="216"/>
    <n v="2.2999999999999998"/>
    <n v="10862.035199999998"/>
  </r>
  <r>
    <x v="1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UNJUN"/>
    <s v="JUNJUN"/>
    <x v="2"/>
    <s v=""/>
    <s v=""/>
    <s v=""/>
    <n v="24"/>
    <n v="216"/>
    <s v=""/>
    <s v=""/>
  </r>
  <r>
    <x v="1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"/>
    <x v="1"/>
    <m/>
    <x v="1"/>
    <x v="1"/>
    <x v="1"/>
    <x v="1"/>
    <n v="5"/>
    <m/>
    <m/>
    <s v="了機"/>
    <m/>
    <m/>
    <m/>
    <s v="了機"/>
    <m/>
    <m/>
    <m/>
    <s v="了機"/>
    <m/>
    <n v="7"/>
    <n v="0"/>
    <n v="9002"/>
    <n v="8532"/>
    <n v="1.7777777777777777"/>
    <s v="了機"/>
    <s v=""/>
    <s v=""/>
    <s v=""/>
    <s v=""/>
    <x v="0"/>
    <n v="1"/>
    <s v="CEDIE"/>
    <s v="BERT"/>
    <s v="DENNIS"/>
    <s v="DENNIS"/>
    <x v="0"/>
    <s v="P203"/>
    <n v="0.91100000000000003"/>
    <n v="1.8"/>
    <n v="24"/>
    <n v="216"/>
    <n v="2.8"/>
    <n v="13223.3472"/>
  </r>
  <r>
    <x v="19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19"/>
    <x v="4"/>
    <x v="5"/>
    <m/>
    <x v="5"/>
    <x v="5"/>
    <x v="4"/>
    <x v="5"/>
    <n v="4"/>
    <m/>
    <m/>
    <s v="了機"/>
    <m/>
    <m/>
    <m/>
    <s v="了機"/>
    <m/>
    <m/>
    <m/>
    <s v="了機"/>
    <m/>
    <m/>
    <m/>
    <s v="了機"/>
    <s v="FINAL"/>
    <n v="1.7496962332928312"/>
    <s v="了機"/>
    <s v=""/>
    <s v=""/>
    <s v=""/>
    <s v="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1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6"/>
    <x v="8"/>
    <s v="G"/>
    <x v="6"/>
    <x v="7"/>
    <x v="5"/>
    <x v="8"/>
    <n v="2"/>
    <n v="53"/>
    <n v="0"/>
    <n v="9207"/>
    <n v="9103"/>
    <n v="16"/>
    <n v="0"/>
    <n v="8893"/>
    <n v="9486"/>
    <n v="9"/>
    <n v="0"/>
    <n v="9079"/>
    <n v="9590"/>
    <n v="12"/>
    <n v="0"/>
    <n v="8996"/>
    <n v="9700"/>
    <n v="2.4615384615384617"/>
    <n v="30"/>
    <n v="1"/>
    <n v="92.567499999999995"/>
    <n v="3.75"/>
    <n v="3.75"/>
    <x v="0"/>
    <n v="1"/>
    <s v="CEDIE"/>
    <s v="JOHNDEL"/>
    <s v="DENNIS"/>
    <s v="DENNIS"/>
    <x v="0"/>
    <s v="P142"/>
    <n v="0.56200000000000006"/>
    <n v="1.1000000000000001"/>
    <n v="24"/>
    <n v="216"/>
    <n v="2.1"/>
    <n v="6118.1568000000007"/>
  </r>
  <r>
    <x v="1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8"/>
    <x v="26"/>
    <m/>
    <x v="14"/>
    <x v="8"/>
    <x v="4"/>
    <x v="24"/>
    <n v="5"/>
    <n v="5"/>
    <n v="0"/>
    <n v="8540"/>
    <n v="7851"/>
    <n v="1"/>
    <n v="1"/>
    <n v="8611"/>
    <n v="7756"/>
    <n v="3"/>
    <n v="0"/>
    <n v="8579"/>
    <n v="7732"/>
    <n v="7"/>
    <n v="0"/>
    <n v="8422"/>
    <n v="7744"/>
    <n v="2.8685258964143427"/>
    <n v="5.333333333333333"/>
    <n v="0.99832398504273501"/>
    <n v="81.543750000000003"/>
    <n v="0.66666666666666663"/>
    <n v="0.625"/>
    <x v="0"/>
    <n v="1"/>
    <s v="RICKY"/>
    <s v="BERT"/>
    <s v="DENNIS"/>
    <s v="DENNIS"/>
    <x v="0"/>
    <s v="P203"/>
    <n v="0.91100000000000003"/>
    <n v="3"/>
    <n v="24"/>
    <n v="216"/>
    <n v="4"/>
    <n v="18890.495999999999"/>
  </r>
  <r>
    <x v="1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1"/>
    <x v="10"/>
    <s v="K"/>
    <x v="3"/>
    <x v="6"/>
    <x v="2"/>
    <x v="10"/>
    <n v="5"/>
    <m/>
    <m/>
    <s v="了機"/>
    <m/>
    <m/>
    <m/>
    <s v="了機"/>
    <m/>
    <m/>
    <m/>
    <s v="了機"/>
    <s v="FINAL"/>
    <m/>
    <m/>
    <s v="了機"/>
    <s v="停機"/>
    <n v="3.2653061224489797"/>
    <s v="了機"/>
    <s v=""/>
    <s v=""/>
    <s v=""/>
    <s v=""/>
    <x v="0"/>
    <n v="0.5"/>
    <s v="RICKY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6"/>
    <x v="4"/>
    <m/>
    <x v="4"/>
    <x v="4"/>
    <x v="3"/>
    <x v="4"/>
    <s v=""/>
    <m/>
    <m/>
    <s v="清車"/>
    <m/>
    <m/>
    <m/>
    <s v="清車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1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19"/>
    <x v="30"/>
    <s v="K"/>
    <x v="11"/>
    <x v="17"/>
    <x v="4"/>
    <x v="28"/>
    <n v="5.5"/>
    <n v="30"/>
    <n v="0"/>
    <n v="6740"/>
    <m/>
    <n v="13"/>
    <n v="0"/>
    <n v="6530"/>
    <m/>
    <n v="12"/>
    <n v="0"/>
    <n v="6520"/>
    <m/>
    <n v="20"/>
    <n v="5"/>
    <n v="6650"/>
    <m/>
    <n v="5.0526315789473673"/>
    <n v="25"/>
    <n v="0.99524238782051277"/>
    <n v="66.099999999999994"/>
    <n v="3.125"/>
    <n v="2.9166666666666665"/>
    <x v="1"/>
    <n v="1"/>
    <s v="J.P"/>
    <s v="J.P"/>
    <s v="JUNJUN"/>
    <s v="JUNJUN"/>
    <x v="0"/>
    <s v="P227"/>
    <n v="1.859"/>
    <n v="2"/>
    <n v="24"/>
    <n v="216"/>
    <n v="3"/>
    <n v="28911.168000000001"/>
  </r>
  <r>
    <x v="1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21"/>
    <x v="28"/>
    <s v="K"/>
    <x v="11"/>
    <x v="19"/>
    <x v="2"/>
    <x v="26"/>
    <n v="5.5"/>
    <n v="52"/>
    <n v="1"/>
    <n v="8430"/>
    <n v="9440"/>
    <n v="15"/>
    <n v="1"/>
    <n v="8980"/>
    <n v="8800"/>
    <n v="15"/>
    <n v="0"/>
    <n v="8150"/>
    <n v="9350"/>
    <n v="35"/>
    <n v="0"/>
    <n v="9170"/>
    <n v="9540"/>
    <n v="5.8775510204081636"/>
    <n v="39"/>
    <n v="0.99836404914529919"/>
    <n v="89.825000000000003"/>
    <n v="4.875"/>
    <n v="4.791666666666667"/>
    <x v="2"/>
    <n v="1"/>
    <s v="BRYAN"/>
    <s v="DENDEN"/>
    <s v="VIN"/>
    <s v="VIN"/>
    <x v="3"/>
    <s v="P204"/>
    <n v="1.1890000000000001"/>
    <n v="2.9"/>
    <n v="24"/>
    <n v="216"/>
    <n v="3.9"/>
    <n v="24038.7264"/>
  </r>
  <r>
    <x v="19"/>
    <x v="22"/>
    <x v="25"/>
    <s v="K"/>
    <x v="11"/>
    <x v="17"/>
    <x v="2"/>
    <x v="23"/>
    <n v="5.5"/>
    <n v="34"/>
    <n v="0"/>
    <n v="7410"/>
    <n v="8800"/>
    <n v="25"/>
    <n v="3"/>
    <n v="9070"/>
    <n v="8060"/>
    <n v="24"/>
    <n v="0"/>
    <n v="8800"/>
    <n v="8980"/>
    <m/>
    <m/>
    <s v="停機 "/>
    <m/>
    <n v="5.8536585365853666"/>
    <n v="27.666666666666668"/>
    <n v="0.99753605769230769"/>
    <n v="85.2"/>
    <n v="3.4583333333333335"/>
    <n v="3.3333333333333335"/>
    <x v="2"/>
    <n v="1"/>
    <s v="BRYAN"/>
    <s v="DENDEN"/>
    <s v="WILSON"/>
    <s v="WILSON"/>
    <x v="0"/>
    <s v="P204"/>
    <n v="1.1890000000000001"/>
    <n v="2.9"/>
    <n v="24"/>
    <n v="216"/>
    <n v="3.9"/>
    <n v="24038.7264"/>
  </r>
  <r>
    <x v="19"/>
    <x v="23"/>
    <x v="17"/>
    <m/>
    <x v="11"/>
    <x v="14"/>
    <x v="7"/>
    <x v="17"/>
    <n v="5"/>
    <n v="20"/>
    <n v="0"/>
    <n v="7789"/>
    <m/>
    <n v="24"/>
    <n v="1"/>
    <n v="9260"/>
    <m/>
    <n v="10"/>
    <n v="0"/>
    <n v="8980"/>
    <m/>
    <n v="14"/>
    <n v="0"/>
    <n v="9260"/>
    <m/>
    <n v="6.2882096069868991"/>
    <n v="45.333333333333336"/>
    <n v="0.9992354433760684"/>
    <n v="88.222499999999997"/>
    <n v="5.666666666666667"/>
    <n v="5.583333333333333"/>
    <x v="2"/>
    <n v="2"/>
    <s v="BRYAN"/>
    <s v="DENDEN"/>
    <s v="VIN"/>
    <s v="VIN"/>
    <x v="0"/>
    <s v="P204"/>
    <n v="1.1890000000000001"/>
    <n v="1.7"/>
    <n v="24"/>
    <n v="216"/>
    <n v="2.7"/>
    <n v="16642.195200000002"/>
  </r>
  <r>
    <x v="19"/>
    <x v="23"/>
    <x v="18"/>
    <m/>
    <x v="11"/>
    <x v="14"/>
    <x v="7"/>
    <x v="18"/>
    <n v="5"/>
    <n v="32"/>
    <n v="0"/>
    <n v="8890"/>
    <m/>
    <n v="18"/>
    <n v="0"/>
    <n v="9070"/>
    <m/>
    <n v="10"/>
    <n v="0"/>
    <m/>
    <n v="9720"/>
    <n v="21"/>
    <n v="0"/>
    <n v="9070"/>
    <m/>
    <n v="6.1802575107296125"/>
    <n v="54"/>
    <n v="1"/>
    <n v="91.875"/>
    <n v="6.75"/>
    <n v="6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9"/>
    <x v="25"/>
    <x v="31"/>
    <s v="K"/>
    <x v="11"/>
    <x v="19"/>
    <x v="2"/>
    <x v="29"/>
    <n v="5.5"/>
    <n v="24"/>
    <n v="0"/>
    <n v="8610"/>
    <n v="9720"/>
    <n v="25"/>
    <n v="0"/>
    <n v="8240"/>
    <n v="9350"/>
    <n v="16"/>
    <n v="0"/>
    <n v="6850"/>
    <n v="9630"/>
    <n v="34"/>
    <n v="0"/>
    <n v="8570"/>
    <n v="9070"/>
    <n v="5.8536585365853666"/>
    <n v="33"/>
    <n v="1"/>
    <n v="87.55"/>
    <n v="4.125"/>
    <n v="4.12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9"/>
    <x v="26"/>
    <x v="29"/>
    <s v="K"/>
    <x v="11"/>
    <x v="19"/>
    <x v="2"/>
    <x v="27"/>
    <n v="5.5"/>
    <n v="28"/>
    <n v="0"/>
    <n v="9720"/>
    <n v="9620"/>
    <n v="13"/>
    <n v="0"/>
    <n v="9540"/>
    <n v="9350"/>
    <n v="18"/>
    <n v="0"/>
    <n v="9540"/>
    <n v="9070"/>
    <n v="30"/>
    <n v="1"/>
    <n v="9630"/>
    <n v="9440"/>
    <n v="5.8536585365853666"/>
    <n v="29.666666666666668"/>
    <n v="0.99917868589743586"/>
    <n v="94.887500000000003"/>
    <n v="3.7083333333333335"/>
    <n v="3.666666666666666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19"/>
    <x v="27"/>
    <x v="32"/>
    <m/>
    <x v="16"/>
    <x v="20"/>
    <x v="0"/>
    <x v="30"/>
    <n v="4"/>
    <n v="20"/>
    <n v="0"/>
    <n v="2930"/>
    <m/>
    <n v="2"/>
    <n v="0"/>
    <n v="2622"/>
    <m/>
    <m/>
    <m/>
    <s v="無值車員"/>
    <m/>
    <m/>
    <m/>
    <s v="無值車員"/>
    <m/>
    <n v="2.028169014084507"/>
    <n v="11"/>
    <n v="1"/>
    <n v="27.76"/>
    <n v="1.375"/>
    <n v="0.91666666666666663"/>
    <x v="3"/>
    <n v="3"/>
    <s v="JOHNDEL"/>
    <s v="JOHNDEL"/>
    <s v="N/A"/>
    <s v="N/A"/>
    <x v="3"/>
    <s v="P203"/>
    <n v="0.91100000000000003"/>
    <n v="0.9"/>
    <n v="24"/>
    <n v="216"/>
    <n v="1.9"/>
    <n v="8972.9856"/>
  </r>
  <r>
    <x v="19"/>
    <x v="27"/>
    <x v="33"/>
    <m/>
    <x v="17"/>
    <x v="21"/>
    <x v="4"/>
    <x v="31"/>
    <n v="5"/>
    <n v="20"/>
    <n v="0"/>
    <n v="2930"/>
    <m/>
    <n v="8"/>
    <n v="0"/>
    <n v="2622"/>
    <m/>
    <m/>
    <m/>
    <s v="無值車員"/>
    <m/>
    <m/>
    <m/>
    <s v="無值車員"/>
    <m/>
    <n v="2.8402366863905324"/>
    <n v="14"/>
    <n v="1"/>
    <n v="27.76"/>
    <n v="1.75"/>
    <n v="1.1666666666666667"/>
    <x v="3"/>
    <n v="3"/>
    <s v="JOHNDEL"/>
    <s v="JOHNDEL"/>
    <s v="N/A"/>
    <s v="N/A"/>
    <x v="1"/>
    <s v="P203"/>
    <n v="0.91100000000000003"/>
    <n v="1.3"/>
    <n v="24"/>
    <n v="216"/>
    <n v="2.2999999999999998"/>
    <n v="10862.035199999998"/>
  </r>
  <r>
    <x v="1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JOHNDEL"/>
    <s v="N/A"/>
    <s v="N/A"/>
    <x v="2"/>
    <s v=""/>
    <s v=""/>
    <s v=""/>
    <n v="24"/>
    <n v="216"/>
    <s v=""/>
    <s v=""/>
  </r>
  <r>
    <x v="1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20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0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2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6"/>
    <x v="8"/>
    <s v="G"/>
    <x v="6"/>
    <x v="7"/>
    <x v="5"/>
    <x v="8"/>
    <n v="2"/>
    <n v="16"/>
    <n v="0"/>
    <n v="9233"/>
    <n v="9797"/>
    <n v="7"/>
    <n v="0"/>
    <n v="9426"/>
    <n v="9835"/>
    <n v="6"/>
    <n v="4"/>
    <n v="9451"/>
    <n v="9860"/>
    <n v="14"/>
    <n v="5"/>
    <n v="9903"/>
    <n v="9410"/>
    <n v="2.4615384615384617"/>
    <n v="14.333333333333334"/>
    <n v="0.982421875"/>
    <n v="96.143749999999997"/>
    <n v="1.7916666666666667"/>
    <n v="1.4166666666666667"/>
    <x v="0"/>
    <n v="1"/>
    <s v="J.P"/>
    <s v="JB"/>
    <s v="JUNJUN"/>
    <s v="JUNJUN"/>
    <x v="0"/>
    <s v="P142"/>
    <n v="0.56200000000000006"/>
    <n v="1.1000000000000001"/>
    <n v="24"/>
    <n v="216"/>
    <n v="2.1"/>
    <n v="6118.1568000000007"/>
  </r>
  <r>
    <x v="2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8"/>
    <x v="26"/>
    <m/>
    <x v="14"/>
    <x v="8"/>
    <x v="4"/>
    <x v="24"/>
    <n v="5"/>
    <n v="8"/>
    <n v="2"/>
    <n v="8597"/>
    <n v="7770"/>
    <n v="4"/>
    <n v="1"/>
    <n v="8578"/>
    <n v="7803"/>
    <n v="4"/>
    <n v="0"/>
    <n v="8597"/>
    <n v="7785"/>
    <n v="7"/>
    <n v="0"/>
    <n v="8511"/>
    <n v="7850"/>
    <n v="2.8685258964143427"/>
    <n v="7.666666666666667"/>
    <n v="0.99497195512820513"/>
    <n v="81.863749999999996"/>
    <n v="0.95833333333333337"/>
    <n v="0.83333333333333337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2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19"/>
    <x v="30"/>
    <s v="K"/>
    <x v="11"/>
    <x v="17"/>
    <x v="4"/>
    <x v="28"/>
    <n v="5.5"/>
    <n v="31"/>
    <n v="3"/>
    <n v="6510"/>
    <m/>
    <n v="11"/>
    <n v="2"/>
    <n v="6640"/>
    <m/>
    <n v="4"/>
    <n v="0"/>
    <n v="6490"/>
    <m/>
    <n v="11"/>
    <n v="3"/>
    <n v="6630"/>
    <m/>
    <n v="5.0526315789473673"/>
    <n v="19"/>
    <n v="0.99238782051282048"/>
    <n v="65.674999999999997"/>
    <n v="2.375"/>
    <n v="2.0416666666666665"/>
    <x v="1"/>
    <n v="1"/>
    <s v="J.P"/>
    <s v="JB"/>
    <s v="JUNJUN"/>
    <s v="JUNJUN"/>
    <x v="0"/>
    <s v="P227"/>
    <n v="1.859"/>
    <n v="2"/>
    <n v="24"/>
    <n v="216"/>
    <n v="3"/>
    <n v="28911.168000000001"/>
  </r>
  <r>
    <x v="2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21"/>
    <x v="28"/>
    <s v="K"/>
    <x v="11"/>
    <x v="19"/>
    <x v="2"/>
    <x v="26"/>
    <n v="5.5"/>
    <n v="37"/>
    <n v="0"/>
    <n v="8150"/>
    <n v="9350"/>
    <n v="33"/>
    <n v="8"/>
    <n v="8800"/>
    <n v="9070"/>
    <n v="18"/>
    <n v="0"/>
    <n v="8610"/>
    <n v="9350"/>
    <n v="30"/>
    <n v="2"/>
    <n v="8330"/>
    <n v="8890"/>
    <n v="5.8775510204081636"/>
    <n v="39.333333333333336"/>
    <n v="0.99182024572649574"/>
    <n v="88.1875"/>
    <n v="4.916666666666667"/>
    <n v="4.5"/>
    <x v="2"/>
    <n v="1"/>
    <s v="MAR"/>
    <s v="DENDEN"/>
    <s v="WILSON"/>
    <s v="WILSON"/>
    <x v="3"/>
    <s v="P204"/>
    <n v="1.1890000000000001"/>
    <n v="2.9"/>
    <n v="24"/>
    <n v="216"/>
    <n v="3.9"/>
    <n v="24038.7264"/>
  </r>
  <r>
    <x v="20"/>
    <x v="22"/>
    <x v="25"/>
    <s v="K"/>
    <x v="11"/>
    <x v="17"/>
    <x v="2"/>
    <x v="23"/>
    <n v="5.5"/>
    <m/>
    <m/>
    <s v="清車"/>
    <m/>
    <m/>
    <m/>
    <s v="清車"/>
    <m/>
    <m/>
    <m/>
    <s v="清車"/>
    <m/>
    <m/>
    <m/>
    <s v="清車"/>
    <m/>
    <n v="5.8536585365853666"/>
    <s v="清車"/>
    <s v=""/>
    <s v=""/>
    <s v=""/>
    <s v=""/>
    <x v="2"/>
    <n v="1"/>
    <s v="N/A"/>
    <s v="N/A"/>
    <s v="N/A"/>
    <s v="N/A"/>
    <x v="0"/>
    <s v="P204"/>
    <n v="1.1890000000000001"/>
    <n v="2.9"/>
    <n v="24"/>
    <n v="216"/>
    <n v="3.9"/>
    <n v="24038.7264"/>
  </r>
  <r>
    <x v="20"/>
    <x v="23"/>
    <x v="17"/>
    <m/>
    <x v="11"/>
    <x v="14"/>
    <x v="7"/>
    <x v="17"/>
    <n v="5"/>
    <n v="26"/>
    <n v="0"/>
    <n v="9260"/>
    <m/>
    <n v="7"/>
    <n v="0"/>
    <n v="8240"/>
    <m/>
    <n v="15"/>
    <n v="0"/>
    <n v="8800"/>
    <m/>
    <n v="32"/>
    <n v="2"/>
    <n v="8800"/>
    <m/>
    <n v="6.2882096069868991"/>
    <n v="53.333333333333336"/>
    <n v="0.9984708867521368"/>
    <n v="87.75"/>
    <n v="6.666666666666667"/>
    <n v="6.5"/>
    <x v="2"/>
    <n v="2"/>
    <s v="MAR"/>
    <s v="DENDEN"/>
    <s v="WILSON"/>
    <s v="WILSON"/>
    <x v="0"/>
    <s v="P204"/>
    <n v="1.1890000000000001"/>
    <n v="1.7"/>
    <n v="24"/>
    <n v="216"/>
    <n v="2.7"/>
    <n v="16642.195200000002"/>
  </r>
  <r>
    <x v="20"/>
    <x v="23"/>
    <x v="18"/>
    <m/>
    <x v="11"/>
    <x v="14"/>
    <x v="7"/>
    <x v="18"/>
    <n v="5"/>
    <n v="31"/>
    <n v="0"/>
    <m/>
    <n v="9260"/>
    <n v="14"/>
    <n v="0"/>
    <m/>
    <n v="9170"/>
    <n v="9"/>
    <n v="0"/>
    <m/>
    <n v="9170"/>
    <n v="19"/>
    <n v="0"/>
    <m/>
    <n v="8800"/>
    <n v="6.1802575107296125"/>
    <n v="48.666666666666664"/>
    <n v="1"/>
    <n v="91"/>
    <n v="6.083333333333333"/>
    <n v="6.083333333333333"/>
    <x v="2"/>
    <n v="2"/>
    <s v="MAR"/>
    <s v="DENDEN"/>
    <s v="MAMAY"/>
    <s v="MAMAY"/>
    <x v="1"/>
    <s v="P204"/>
    <n v="1.1890000000000001"/>
    <n v="2.4"/>
    <n v="24"/>
    <n v="216"/>
    <n v="3.4"/>
    <n v="20956.838400000001"/>
  </r>
  <r>
    <x v="2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20"/>
    <x v="25"/>
    <x v="31"/>
    <s v="K"/>
    <x v="11"/>
    <x v="19"/>
    <x v="2"/>
    <x v="29"/>
    <n v="5.5"/>
    <n v="42"/>
    <n v="0"/>
    <n v="8610"/>
    <n v="10000"/>
    <n v="20"/>
    <n v="0"/>
    <n v="8430"/>
    <n v="9440"/>
    <n v="29"/>
    <n v="2"/>
    <n v="8610"/>
    <n v="10000"/>
    <n v="31"/>
    <n v="2"/>
    <n v="8610"/>
    <n v="10000"/>
    <n v="5.8536585365853666"/>
    <n v="40.666666666666664"/>
    <n v="0.99671474358974355"/>
    <n v="92.125"/>
    <n v="5.083333333333333"/>
    <n v="4.916666666666667"/>
    <x v="2"/>
    <n v="1"/>
    <s v="MAR"/>
    <s v="BRYAN"/>
    <s v="MAMAY"/>
    <s v="MAMAY"/>
    <x v="3"/>
    <s v="P204"/>
    <n v="1.1890000000000001"/>
    <n v="2.8"/>
    <n v="24"/>
    <n v="216"/>
    <n v="3.8"/>
    <n v="23422.3488"/>
  </r>
  <r>
    <x v="20"/>
    <x v="26"/>
    <x v="29"/>
    <s v="K"/>
    <x v="11"/>
    <x v="19"/>
    <x v="2"/>
    <x v="27"/>
    <n v="5.5"/>
    <n v="31"/>
    <n v="4"/>
    <n v="9630"/>
    <n v="9070"/>
    <n v="26"/>
    <n v="0"/>
    <n v="9630"/>
    <n v="9630"/>
    <n v="21"/>
    <n v="2"/>
    <n v="9910"/>
    <n v="9630"/>
    <n v="13"/>
    <n v="1"/>
    <n v="9810"/>
    <n v="9630"/>
    <n v="5.8536585365853666"/>
    <n v="30.333333333333332"/>
    <n v="0.99425080128205123"/>
    <n v="96.174999999999997"/>
    <n v="3.7916666666666665"/>
    <n v="3.5"/>
    <x v="2"/>
    <n v="1"/>
    <s v="DENDEN"/>
    <s v="BRYAN"/>
    <s v="MAMAY"/>
    <s v="MAMAY"/>
    <x v="3"/>
    <s v="P204"/>
    <n v="1.1890000000000001"/>
    <n v="2.8"/>
    <n v="24"/>
    <n v="216"/>
    <n v="3.8"/>
    <n v="23422.3488"/>
  </r>
  <r>
    <x v="20"/>
    <x v="27"/>
    <x v="32"/>
    <m/>
    <x v="16"/>
    <x v="20"/>
    <x v="0"/>
    <x v="30"/>
    <n v="4"/>
    <n v="24"/>
    <n v="0"/>
    <n v="2757"/>
    <m/>
    <n v="2"/>
    <n v="0"/>
    <n v="2950"/>
    <m/>
    <n v="8"/>
    <n v="0"/>
    <n v="3000"/>
    <m/>
    <n v="6"/>
    <n v="0"/>
    <n v="3470"/>
    <m/>
    <n v="2.028169014084507"/>
    <n v="20"/>
    <n v="1"/>
    <n v="30.442499999999999"/>
    <n v="2.5"/>
    <n v="1.6666666666666667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0"/>
    <x v="27"/>
    <x v="33"/>
    <m/>
    <x v="17"/>
    <x v="21"/>
    <x v="4"/>
    <x v="31"/>
    <n v="5"/>
    <n v="16"/>
    <n v="0"/>
    <n v="2757"/>
    <m/>
    <n v="12"/>
    <n v="0"/>
    <n v="2950"/>
    <m/>
    <n v="8"/>
    <n v="0"/>
    <n v="3000"/>
    <m/>
    <n v="14"/>
    <n v="0"/>
    <n v="3470"/>
    <m/>
    <n v="2.8402366863905324"/>
    <n v="25"/>
    <n v="1"/>
    <n v="30.442499999999999"/>
    <n v="3.125"/>
    <n v="2.0833333333333335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1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1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6"/>
    <x v="8"/>
    <s v="G"/>
    <x v="6"/>
    <x v="7"/>
    <x v="5"/>
    <x v="8"/>
    <n v="2"/>
    <n v="21"/>
    <n v="1"/>
    <n v="9445"/>
    <n v="9873"/>
    <n v="15"/>
    <n v="0"/>
    <n v="9374"/>
    <n v="9651"/>
    <n v="9"/>
    <n v="4"/>
    <n v="9372"/>
    <n v="9763"/>
    <n v="20"/>
    <n v="3"/>
    <n v="9271"/>
    <n v="9772"/>
    <n v="2.4615384615384617"/>
    <n v="21.666666666666668"/>
    <n v="0.984375"/>
    <n v="95.651250000000005"/>
    <n v="2.7083333333333335"/>
    <n v="2.375"/>
    <x v="0"/>
    <n v="1"/>
    <s v="J.P"/>
    <s v="J.P"/>
    <s v="EDISON"/>
    <s v="EDISON"/>
    <x v="0"/>
    <s v="P142"/>
    <n v="0.56200000000000006"/>
    <n v="1.1000000000000001"/>
    <n v="24"/>
    <n v="216"/>
    <n v="2.1"/>
    <n v="6118.1568000000007"/>
  </r>
  <r>
    <x v="2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8"/>
    <x v="26"/>
    <m/>
    <x v="14"/>
    <x v="8"/>
    <x v="4"/>
    <x v="24"/>
    <n v="5"/>
    <n v="13"/>
    <n v="0"/>
    <n v="8379"/>
    <n v="8056"/>
    <n v="3"/>
    <n v="0"/>
    <n v="8438"/>
    <n v="8148"/>
    <n v="1"/>
    <n v="0"/>
    <n v="8397"/>
    <n v="8148"/>
    <n v="6"/>
    <n v="0"/>
    <n v="8295"/>
    <n v="8054"/>
    <n v="2.8685258964143427"/>
    <n v="7.666666666666667"/>
    <n v="1"/>
    <n v="82.393749999999997"/>
    <n v="0.95833333333333337"/>
    <n v="0.95833333333333337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19"/>
    <x v="30"/>
    <s v="K"/>
    <x v="11"/>
    <x v="17"/>
    <x v="4"/>
    <x v="28"/>
    <n v="5.5"/>
    <n v="28"/>
    <n v="5"/>
    <n v="6700"/>
    <m/>
    <n v="10"/>
    <n v="2"/>
    <n v="6500"/>
    <m/>
    <n v="17"/>
    <n v="2"/>
    <n v="6490"/>
    <m/>
    <n v="16"/>
    <n v="5"/>
    <n v="6550"/>
    <m/>
    <n v="5.0526315789473673"/>
    <n v="23.666666666666668"/>
    <n v="0.9866786858974359"/>
    <n v="65.599999999999994"/>
    <n v="2.9583333333333335"/>
    <n v="2.375"/>
    <x v="1"/>
    <n v="1"/>
    <s v="J.P"/>
    <s v="J.P"/>
    <s v="JUNJUN"/>
    <s v="JUNJUN"/>
    <x v="0"/>
    <s v="P227"/>
    <n v="1.859"/>
    <n v="2"/>
    <n v="24"/>
    <n v="216"/>
    <n v="3"/>
    <n v="28911.168000000001"/>
  </r>
  <r>
    <x v="2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21"/>
    <x v="28"/>
    <s v="K"/>
    <x v="11"/>
    <x v="19"/>
    <x v="2"/>
    <x v="26"/>
    <n v="5.5"/>
    <n v="35"/>
    <n v="5"/>
    <n v="6850"/>
    <n v="8010"/>
    <n v="24"/>
    <n v="0"/>
    <n v="8060"/>
    <n v="6760"/>
    <n v="0"/>
    <n v="0"/>
    <n v="7410"/>
    <n v="6200"/>
    <n v="61"/>
    <n v="2"/>
    <n v="8330"/>
    <n v="8700"/>
    <n v="5.8775510204081636"/>
    <n v="40"/>
    <n v="0.99427417200854706"/>
    <n v="75.400000000000006"/>
    <n v="5"/>
    <n v="4.708333333333333"/>
    <x v="2"/>
    <n v="1"/>
    <s v="MAR"/>
    <s v="BERT"/>
    <s v="MAMAY"/>
    <s v="MAMAY"/>
    <x v="3"/>
    <s v="P204"/>
    <n v="1.1890000000000001"/>
    <n v="2.9"/>
    <n v="24"/>
    <n v="216"/>
    <n v="3.9"/>
    <n v="24038.7264"/>
  </r>
  <r>
    <x v="21"/>
    <x v="22"/>
    <x v="25"/>
    <s v="K"/>
    <x v="11"/>
    <x v="17"/>
    <x v="2"/>
    <x v="23"/>
    <n v="5.5"/>
    <m/>
    <m/>
    <s v="清車"/>
    <m/>
    <m/>
    <m/>
    <s v="復開"/>
    <m/>
    <m/>
    <m/>
    <s v="開車"/>
    <m/>
    <n v="25"/>
    <m/>
    <s v="開車"/>
    <m/>
    <n v="5.8299595141700413"/>
    <s v="清車"/>
    <s v=""/>
    <s v=""/>
    <s v=""/>
    <s v=""/>
    <x v="2"/>
    <n v="1"/>
    <s v="N/A"/>
    <s v="N/A"/>
    <s v="VIN"/>
    <s v="VIN"/>
    <x v="0"/>
    <s v="P204"/>
    <n v="1.1890000000000001"/>
    <n v="2.9"/>
    <n v="24"/>
    <n v="216"/>
    <n v="3.9"/>
    <n v="24038.7264"/>
  </r>
  <r>
    <x v="21"/>
    <x v="23"/>
    <x v="17"/>
    <m/>
    <x v="11"/>
    <x v="14"/>
    <x v="7"/>
    <x v="17"/>
    <n v="5"/>
    <n v="26"/>
    <n v="2"/>
    <n v="8800"/>
    <m/>
    <n v="11"/>
    <n v="0"/>
    <n v="7220"/>
    <m/>
    <n v="0"/>
    <n v="0"/>
    <n v="6200"/>
    <m/>
    <n v="29"/>
    <n v="0"/>
    <n v="7870"/>
    <m/>
    <n v="6.2882096069868991"/>
    <n v="44"/>
    <n v="0.9984708867521368"/>
    <n v="75.224999999999994"/>
    <n v="5.5"/>
    <n v="5.333333333333333"/>
    <x v="2"/>
    <n v="2"/>
    <s v="MAR"/>
    <s v="BERT"/>
    <s v="MAMAY"/>
    <s v="MAMAY"/>
    <x v="0"/>
    <s v="P204"/>
    <n v="1.1890000000000001"/>
    <n v="1.7"/>
    <n v="24"/>
    <n v="216"/>
    <n v="2.7"/>
    <n v="16642.195200000002"/>
  </r>
  <r>
    <x v="21"/>
    <x v="23"/>
    <x v="18"/>
    <m/>
    <x v="11"/>
    <x v="14"/>
    <x v="7"/>
    <x v="18"/>
    <n v="5"/>
    <n v="24"/>
    <n v="0"/>
    <n v="8800"/>
    <m/>
    <n v="13"/>
    <n v="0"/>
    <n v="8150"/>
    <m/>
    <n v="0"/>
    <n v="0"/>
    <m/>
    <n v="7780"/>
    <n v="28"/>
    <n v="0"/>
    <m/>
    <n v="8150"/>
    <n v="6.1802575107296125"/>
    <n v="43.333333333333336"/>
    <n v="1"/>
    <n v="82.2"/>
    <n v="5.416666666666667"/>
    <n v="5.416666666666667"/>
    <x v="2"/>
    <n v="2"/>
    <s v="MAR"/>
    <s v="BERT"/>
    <s v="VIN"/>
    <s v="VIN"/>
    <x v="1"/>
    <s v="P204"/>
    <n v="1.1890000000000001"/>
    <n v="2.4"/>
    <n v="24"/>
    <n v="216"/>
    <n v="3.4"/>
    <n v="20956.838400000001"/>
  </r>
  <r>
    <x v="21"/>
    <x v="24"/>
    <x v="34"/>
    <s v="A"/>
    <x v="11"/>
    <x v="14"/>
    <x v="6"/>
    <x v="32"/>
    <n v="5"/>
    <m/>
    <m/>
    <s v="改紡"/>
    <s v="改紡"/>
    <m/>
    <m/>
    <s v="改紡"/>
    <s v="改紡"/>
    <m/>
    <m/>
    <s v="停機"/>
    <s v="開車"/>
    <n v="11"/>
    <m/>
    <s v="停機"/>
    <s v="開車"/>
    <n v="6.101694915254237"/>
    <s v="改紡"/>
    <s v=""/>
    <s v=""/>
    <s v=""/>
    <s v=""/>
    <x v="2"/>
    <n v="2"/>
    <s v="N/A"/>
    <s v="DENDEN"/>
    <s v="VIN"/>
    <s v="VIN"/>
    <x v="0"/>
    <s v="P204"/>
    <n v="1.1890000000000001"/>
    <n v="1"/>
    <n v="24"/>
    <n v="216"/>
    <n v="2"/>
    <n v="12327.552"/>
  </r>
  <r>
    <x v="21"/>
    <x v="25"/>
    <x v="31"/>
    <s v="K"/>
    <x v="11"/>
    <x v="19"/>
    <x v="2"/>
    <x v="29"/>
    <n v="5.5"/>
    <n v="40"/>
    <n v="0"/>
    <n v="8700"/>
    <n v="10000"/>
    <n v="10"/>
    <n v="0"/>
    <n v="8520"/>
    <n v="9910"/>
    <n v="0"/>
    <n v="0"/>
    <n v="7690"/>
    <n v="9170"/>
    <n v="14"/>
    <n v="1"/>
    <n v="6020"/>
    <n v="9630"/>
    <n v="5.8536585365853666"/>
    <n v="21.333333333333332"/>
    <n v="0.99917868589743586"/>
    <n v="87.05"/>
    <n v="2.6666666666666665"/>
    <n v="2.625"/>
    <x v="2"/>
    <n v="1"/>
    <s v="MAR"/>
    <s v="BERT"/>
    <s v="MAMAY"/>
    <s v="MAMAY"/>
    <x v="3"/>
    <s v="P204"/>
    <n v="1.1890000000000001"/>
    <n v="2.8"/>
    <n v="24"/>
    <n v="216"/>
    <n v="3.8"/>
    <n v="23422.3488"/>
  </r>
  <r>
    <x v="21"/>
    <x v="26"/>
    <x v="29"/>
    <s v="K"/>
    <x v="11"/>
    <x v="19"/>
    <x v="2"/>
    <x v="27"/>
    <n v="5.5"/>
    <n v="32"/>
    <n v="13"/>
    <n v="9540"/>
    <n v="9440"/>
    <n v="19"/>
    <n v="2"/>
    <n v="9910"/>
    <n v="9620"/>
    <n v="0"/>
    <n v="0"/>
    <n v="9440"/>
    <n v="8980"/>
    <n v="24"/>
    <n v="0"/>
    <n v="9910"/>
    <n v="9540"/>
    <n v="5.8536585365853666"/>
    <n v="25"/>
    <n v="0.98768028846153844"/>
    <n v="95.474999999999994"/>
    <n v="3.125"/>
    <n v="2.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1"/>
    <x v="27"/>
    <x v="32"/>
    <m/>
    <x v="16"/>
    <x v="20"/>
    <x v="0"/>
    <x v="30"/>
    <n v="4"/>
    <n v="12"/>
    <n v="0"/>
    <n v="3720"/>
    <m/>
    <n v="10"/>
    <n v="0"/>
    <n v="2763"/>
    <m/>
    <n v="10"/>
    <n v="0"/>
    <n v="2658"/>
    <m/>
    <m/>
    <m/>
    <s v="了機"/>
    <m/>
    <n v="2.028169014084507"/>
    <n v="16"/>
    <n v="1"/>
    <n v="30.47"/>
    <n v="2"/>
    <n v="1.3333333333333333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1"/>
    <x v="27"/>
    <x v="33"/>
    <m/>
    <x v="17"/>
    <x v="21"/>
    <x v="4"/>
    <x v="31"/>
    <n v="5"/>
    <n v="14"/>
    <n v="0"/>
    <n v="3270"/>
    <m/>
    <n v="8"/>
    <n v="0"/>
    <n v="2763"/>
    <m/>
    <n v="10"/>
    <n v="0"/>
    <n v="2658"/>
    <m/>
    <n v="8"/>
    <n v="0"/>
    <n v="3093"/>
    <m/>
    <n v="2.8402366863905324"/>
    <n v="20"/>
    <n v="1"/>
    <n v="29.46"/>
    <n v="2.5"/>
    <n v="1.6666666666666667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"/>
    <x v="1"/>
    <m/>
    <x v="1"/>
    <x v="1"/>
    <x v="1"/>
    <x v="1"/>
    <n v="5"/>
    <m/>
    <m/>
    <s v="停機"/>
    <s v="FINAL"/>
    <m/>
    <m/>
    <s v="停機"/>
    <m/>
    <m/>
    <m/>
    <s v="停機"/>
    <m/>
    <m/>
    <m/>
    <s v="停機"/>
    <m/>
    <n v="1.7777777777777777"/>
    <s v="停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2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2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6"/>
    <x v="8"/>
    <s v="G"/>
    <x v="6"/>
    <x v="7"/>
    <x v="5"/>
    <x v="8"/>
    <n v="2"/>
    <n v="13"/>
    <n v="0"/>
    <n v="9178"/>
    <n v="9811"/>
    <n v="14"/>
    <n v="0"/>
    <n v="9218"/>
    <n v="9800"/>
    <n v="6"/>
    <n v="0"/>
    <n v="9246"/>
    <n v="9756"/>
    <n v="10"/>
    <n v="0"/>
    <n v="9065"/>
    <n v="9687"/>
    <n v="2.4615384615384617"/>
    <n v="14.333333333333334"/>
    <n v="1"/>
    <n v="94.701250000000002"/>
    <n v="1.7916666666666667"/>
    <n v="1.7916666666666667"/>
    <x v="0"/>
    <n v="1"/>
    <s v="J.P"/>
    <s v="RON"/>
    <s v="EDISON"/>
    <s v="EDISON"/>
    <x v="0"/>
    <s v="P142"/>
    <n v="0.56200000000000006"/>
    <n v="1.1000000000000001"/>
    <n v="24"/>
    <n v="216"/>
    <n v="2.1"/>
    <n v="6118.1568000000007"/>
  </r>
  <r>
    <x v="2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8"/>
    <x v="26"/>
    <m/>
    <x v="14"/>
    <x v="8"/>
    <x v="4"/>
    <x v="24"/>
    <n v="5"/>
    <n v="9"/>
    <n v="2"/>
    <n v="8293"/>
    <n v="8119"/>
    <n v="4"/>
    <n v="0"/>
    <n v="8235"/>
    <n v="8099"/>
    <n v="1"/>
    <n v="0"/>
    <n v="8252"/>
    <n v="8098"/>
    <n v="4"/>
    <n v="0"/>
    <n v="8092"/>
    <n v="8082"/>
    <n v="2.8685258964143427"/>
    <n v="6"/>
    <n v="0.99664797008547013"/>
    <n v="81.587500000000006"/>
    <n v="0.75"/>
    <n v="0.66666666666666663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1"/>
    <x v="10"/>
    <s v="K"/>
    <x v="3"/>
    <x v="6"/>
    <x v="2"/>
    <x v="10"/>
    <n v="5"/>
    <m/>
    <m/>
    <s v="FINAL"/>
    <s v=" 停機"/>
    <m/>
    <m/>
    <s v="停機"/>
    <m/>
    <m/>
    <m/>
    <s v="停機"/>
    <m/>
    <m/>
    <m/>
    <s v="停機"/>
    <m/>
    <n v="3.2653061224489797"/>
    <s v="FINAL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19"/>
    <x v="30"/>
    <s v="K"/>
    <x v="11"/>
    <x v="17"/>
    <x v="4"/>
    <x v="28"/>
    <n v="5.5"/>
    <n v="18"/>
    <n v="3"/>
    <n v="6360"/>
    <m/>
    <n v="6"/>
    <n v="0"/>
    <n v="6510"/>
    <m/>
    <n v="6"/>
    <n v="1"/>
    <n v="6500"/>
    <m/>
    <n v="14"/>
    <n v="3"/>
    <n v="6490"/>
    <m/>
    <n v="5.0526315789473673"/>
    <n v="14.666666666666666"/>
    <n v="0.99333934294871795"/>
    <n v="64.650000000000006"/>
    <n v="1.8333333333333333"/>
    <n v="1.5416666666666667"/>
    <x v="1"/>
    <n v="1"/>
    <s v="J.P"/>
    <s v="J.P"/>
    <s v="NASH"/>
    <s v="NASH"/>
    <x v="0"/>
    <s v="P227"/>
    <n v="1.859"/>
    <n v="2"/>
    <n v="24"/>
    <n v="216"/>
    <n v="3"/>
    <n v="28911.168000000001"/>
  </r>
  <r>
    <x v="2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21"/>
    <x v="28"/>
    <s v="K"/>
    <x v="11"/>
    <x v="19"/>
    <x v="2"/>
    <x v="26"/>
    <n v="5.5"/>
    <n v="25"/>
    <n v="4"/>
    <n v="8240"/>
    <n v="7040"/>
    <n v="19"/>
    <n v="0"/>
    <n v="7130"/>
    <n v="7960"/>
    <n v="30"/>
    <n v="5"/>
    <n v="7410"/>
    <n v="9070"/>
    <n v="47"/>
    <n v="9"/>
    <n v="8150"/>
    <n v="9070"/>
    <n v="5.8775510204081636"/>
    <n v="40.333333333333336"/>
    <n v="0.98527644230769229"/>
    <n v="80.087500000000006"/>
    <n v="5.041666666666667"/>
    <n v="4.291666666666667"/>
    <x v="2"/>
    <n v="1"/>
    <s v="BERT"/>
    <s v="JHO"/>
    <s v="MAMAY"/>
    <s v="MAMAY"/>
    <x v="3"/>
    <s v="P204"/>
    <n v="1.1890000000000001"/>
    <n v="2.9"/>
    <n v="24"/>
    <n v="216"/>
    <n v="3.9"/>
    <n v="24038.7264"/>
  </r>
  <r>
    <x v="22"/>
    <x v="22"/>
    <x v="25"/>
    <s v="K"/>
    <x v="11"/>
    <x v="17"/>
    <x v="2"/>
    <x v="23"/>
    <n v="5.5"/>
    <n v="25"/>
    <n v="0"/>
    <n v="5830"/>
    <n v="6480"/>
    <n v="26"/>
    <n v="0"/>
    <n v="6670"/>
    <n v="7040"/>
    <n v="34"/>
    <n v="0"/>
    <n v="8520"/>
    <n v="6300"/>
    <n v="79"/>
    <n v="0"/>
    <n v="9070"/>
    <n v="8330"/>
    <n v="5.8299595141700413"/>
    <n v="54.666666666666664"/>
    <n v="1"/>
    <n v="72.8"/>
    <n v="6.833333333333333"/>
    <n v="6.833333333333333"/>
    <x v="2"/>
    <n v="1"/>
    <s v="BERT"/>
    <s v="JHO"/>
    <s v="VIN"/>
    <s v="VIN"/>
    <x v="0"/>
    <s v="P204"/>
    <n v="1.1890000000000001"/>
    <n v="2.9"/>
    <n v="24"/>
    <n v="216"/>
    <n v="3.9"/>
    <n v="24038.7264"/>
  </r>
  <r>
    <x v="22"/>
    <x v="23"/>
    <x v="17"/>
    <m/>
    <x v="11"/>
    <x v="14"/>
    <x v="7"/>
    <x v="17"/>
    <n v="5"/>
    <n v="32"/>
    <n v="0"/>
    <n v="8330"/>
    <m/>
    <n v="9"/>
    <n v="0"/>
    <n v="7690"/>
    <m/>
    <n v="17"/>
    <n v="0"/>
    <n v="8430"/>
    <m/>
    <n v="23"/>
    <n v="0"/>
    <n v="8700"/>
    <m/>
    <n v="6.2882096069868991"/>
    <n v="54"/>
    <n v="1"/>
    <n v="82.875"/>
    <n v="6.75"/>
    <n v="6.75"/>
    <x v="2"/>
    <n v="2"/>
    <s v="BERT"/>
    <s v="JHO"/>
    <s v="MAMAY"/>
    <s v="MAMAY"/>
    <x v="0"/>
    <s v="P204"/>
    <n v="1.1890000000000001"/>
    <n v="1.7"/>
    <n v="24"/>
    <n v="216"/>
    <n v="2.7"/>
    <n v="16642.195200000002"/>
  </r>
  <r>
    <x v="22"/>
    <x v="23"/>
    <x v="18"/>
    <m/>
    <x v="11"/>
    <x v="14"/>
    <x v="7"/>
    <x v="18"/>
    <n v="5"/>
    <n v="26"/>
    <n v="0"/>
    <n v="7220"/>
    <m/>
    <n v="39"/>
    <n v="0"/>
    <n v="9440"/>
    <m/>
    <n v="5"/>
    <n v="0"/>
    <m/>
    <n v="8890"/>
    <n v="22"/>
    <n v="3"/>
    <m/>
    <n v="9070"/>
    <n v="6.1802575107296125"/>
    <n v="61.333333333333336"/>
    <n v="0.99766626602564101"/>
    <n v="86.55"/>
    <n v="7.666666666666667"/>
    <n v="7.416666666666667"/>
    <x v="2"/>
    <n v="2"/>
    <s v="BERT"/>
    <s v="DENDEN"/>
    <s v="VIN"/>
    <s v="VIN"/>
    <x v="1"/>
    <s v="P204"/>
    <n v="1.1890000000000001"/>
    <n v="2.4"/>
    <n v="24"/>
    <n v="216"/>
    <n v="3.4"/>
    <n v="20956.838400000001"/>
  </r>
  <r>
    <x v="22"/>
    <x v="24"/>
    <x v="34"/>
    <s v="A"/>
    <x v="11"/>
    <x v="14"/>
    <x v="6"/>
    <x v="32"/>
    <n v="5"/>
    <n v="20"/>
    <n v="5"/>
    <m/>
    <n v="9720"/>
    <n v="1"/>
    <n v="0"/>
    <s v="停機"/>
    <n v="9540"/>
    <n v="3"/>
    <n v="0"/>
    <s v="停機"/>
    <n v="9170"/>
    <n v="15"/>
    <n v="0"/>
    <s v="停機"/>
    <n v="8700"/>
    <n v="6.101694915254237"/>
    <n v="26"/>
    <n v="0.99606036324786329"/>
    <n v="92.825000000000003"/>
    <n v="3.25"/>
    <n v="2.8333333333333335"/>
    <x v="2"/>
    <n v="2"/>
    <s v="DENDEN"/>
    <s v="DENDEN"/>
    <s v="VIN"/>
    <s v="VIN"/>
    <x v="0"/>
    <s v="P204"/>
    <n v="1.1890000000000001"/>
    <n v="1"/>
    <n v="24"/>
    <n v="216"/>
    <n v="2"/>
    <n v="12327.552"/>
  </r>
  <r>
    <x v="22"/>
    <x v="25"/>
    <x v="31"/>
    <s v="K"/>
    <x v="11"/>
    <x v="19"/>
    <x v="2"/>
    <x v="29"/>
    <n v="5.5"/>
    <n v="54"/>
    <n v="1"/>
    <n v="8700"/>
    <n v="10000"/>
    <n v="4"/>
    <n v="0"/>
    <n v="8330"/>
    <n v="9440"/>
    <n v="11"/>
    <n v="0"/>
    <n v="7980"/>
    <n v="9630"/>
    <n v="35"/>
    <n v="0"/>
    <n v="8700"/>
    <n v="10000"/>
    <n v="5.8536585365853666"/>
    <n v="34.666666666666664"/>
    <n v="0.99917868589743586"/>
    <n v="90.974999999999994"/>
    <n v="4.333333333333333"/>
    <n v="4.291666666666667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2"/>
    <x v="26"/>
    <x v="29"/>
    <s v="K"/>
    <x v="11"/>
    <x v="19"/>
    <x v="2"/>
    <x v="27"/>
    <n v="5.5"/>
    <n v="31"/>
    <n v="3"/>
    <n v="9910"/>
    <n v="9630"/>
    <n v="19"/>
    <n v="12"/>
    <n v="8980"/>
    <n v="9170"/>
    <n v="12"/>
    <n v="0"/>
    <n v="9430"/>
    <n v="9260"/>
    <n v="36"/>
    <n v="0"/>
    <n v="9540"/>
    <n v="9170"/>
    <n v="5.8536585365853666"/>
    <n v="32.666666666666664"/>
    <n v="0.98768028846153844"/>
    <n v="93.862499999999997"/>
    <n v="4.083333333333333"/>
    <n v="3.458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2"/>
    <x v="27"/>
    <x v="32"/>
    <m/>
    <x v="16"/>
    <x v="20"/>
    <x v="0"/>
    <x v="30"/>
    <n v="4"/>
    <n v="14"/>
    <n v="0"/>
    <n v="2674"/>
    <m/>
    <n v="10"/>
    <n v="0"/>
    <n v="2304"/>
    <m/>
    <m/>
    <m/>
    <s v="了機"/>
    <m/>
    <m/>
    <m/>
    <s v="了機"/>
    <m/>
    <n v="2.028169014084507"/>
    <n v="12"/>
    <n v="1"/>
    <n v="24.89"/>
    <n v="1.5"/>
    <n v="1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2"/>
    <x v="27"/>
    <x v="33"/>
    <m/>
    <x v="17"/>
    <x v="21"/>
    <x v="4"/>
    <x v="31"/>
    <n v="5"/>
    <n v="10"/>
    <n v="0"/>
    <n v="2674"/>
    <m/>
    <n v="8"/>
    <n v="0"/>
    <n v="2304"/>
    <m/>
    <n v="8"/>
    <n v="0"/>
    <n v="2201"/>
    <m/>
    <n v="8"/>
    <n v="0"/>
    <n v="2185"/>
    <m/>
    <n v="2.8402366863905324"/>
    <n v="17"/>
    <n v="1"/>
    <n v="23.41"/>
    <n v="2.125"/>
    <n v="1.4166666666666667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2"/>
    <x v="3"/>
    <s v="K"/>
    <x v="3"/>
    <x v="3"/>
    <x v="2"/>
    <x v="3"/>
    <n v="5"/>
    <m/>
    <m/>
    <s v="停機"/>
    <s v="FINAL"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CEDIE"/>
    <s v="RON"/>
    <s v="N/A"/>
    <s v="N/A"/>
    <x v="0"/>
    <s v="P204"/>
    <n v="1.1890000000000001"/>
    <n v="2.2999999999999998"/>
    <n v="24"/>
    <n v="216"/>
    <n v="3.3"/>
    <n v="20340.460800000001"/>
  </r>
  <r>
    <x v="2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3"/>
    <x v="4"/>
    <x v="5"/>
    <m/>
    <x v="5"/>
    <x v="5"/>
    <x v="4"/>
    <x v="5"/>
    <n v="4"/>
    <m/>
    <m/>
    <s v="FINAL"/>
    <s v="停機"/>
    <m/>
    <m/>
    <s v="FINAL"/>
    <s v="停機"/>
    <m/>
    <m/>
    <s v="FINAL"/>
    <s v="停機"/>
    <m/>
    <m/>
    <s v="停機"/>
    <m/>
    <n v="1.7496962332928312"/>
    <s v="FINAL"/>
    <s v=""/>
    <s v=""/>
    <s v=""/>
    <s v=""/>
    <x v="0"/>
    <n v="1"/>
    <s v="CEDIE"/>
    <s v="RON"/>
    <s v="CHALS"/>
    <s v="CHALS"/>
    <x v="3"/>
    <s v="P203"/>
    <n v="0.91100000000000003"/>
    <n v="1.7"/>
    <n v="24"/>
    <n v="216"/>
    <n v="2.7"/>
    <n v="12751.084800000001"/>
  </r>
  <r>
    <x v="2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6"/>
    <x v="8"/>
    <s v="G"/>
    <x v="6"/>
    <x v="7"/>
    <x v="5"/>
    <x v="8"/>
    <n v="2"/>
    <n v="26"/>
    <n v="7"/>
    <n v="9192"/>
    <n v="9805"/>
    <n v="17"/>
    <n v="0"/>
    <n v="9414"/>
    <n v="9727"/>
    <n v="7"/>
    <n v="1"/>
    <n v="9418"/>
    <n v="9808"/>
    <n v="20"/>
    <n v="0"/>
    <n v="9308"/>
    <n v="9771"/>
    <n v="2.4615384615384617"/>
    <n v="23.333333333333332"/>
    <n v="0.984375"/>
    <n v="95.553749999999994"/>
    <n v="2.9166666666666665"/>
    <n v="2.5833333333333335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8"/>
    <x v="26"/>
    <m/>
    <x v="14"/>
    <x v="8"/>
    <x v="4"/>
    <x v="24"/>
    <n v="5"/>
    <n v="10"/>
    <n v="1"/>
    <n v="8167"/>
    <n v="7837"/>
    <n v="6"/>
    <n v="0"/>
    <n v="8329"/>
    <n v="7853"/>
    <n v="5"/>
    <n v="0"/>
    <n v="8320"/>
    <n v="7938"/>
    <n v="5"/>
    <n v="0"/>
    <n v="8273"/>
    <n v="8007"/>
    <n v="2.8685258964143427"/>
    <n v="8.6666666666666661"/>
    <n v="0.99832398504273501"/>
    <n v="80.905000000000001"/>
    <n v="1.0833333333333333"/>
    <n v="1.0416666666666667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19"/>
    <x v="30"/>
    <s v="K"/>
    <x v="11"/>
    <x v="17"/>
    <x v="4"/>
    <x v="28"/>
    <n v="5.5"/>
    <n v="29"/>
    <n v="5"/>
    <n v="6630"/>
    <m/>
    <n v="5"/>
    <n v="0"/>
    <n v="6640"/>
    <m/>
    <n v="10"/>
    <n v="1"/>
    <n v="6560"/>
    <m/>
    <n v="19"/>
    <n v="2"/>
    <n v="6520"/>
    <m/>
    <n v="5.0526315789473673"/>
    <n v="21"/>
    <n v="0.99238782051282048"/>
    <n v="65.875"/>
    <n v="2.625"/>
    <n v="2.2916666666666665"/>
    <x v="1"/>
    <n v="1"/>
    <s v="J.P"/>
    <s v="J.P"/>
    <s v="NASH"/>
    <s v="NASH"/>
    <x v="0"/>
    <s v="P227"/>
    <n v="1.859"/>
    <n v="2"/>
    <n v="24"/>
    <n v="216"/>
    <n v="3"/>
    <n v="28911.168000000001"/>
  </r>
  <r>
    <x v="2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21"/>
    <x v="28"/>
    <s v="K"/>
    <x v="11"/>
    <x v="19"/>
    <x v="2"/>
    <x v="26"/>
    <n v="5.5"/>
    <n v="47"/>
    <n v="0"/>
    <n v="8240"/>
    <n v="9170"/>
    <n v="12"/>
    <n v="0"/>
    <n v="8001"/>
    <n v="8610"/>
    <n v="15"/>
    <n v="0"/>
    <n v="6570"/>
    <n v="6670"/>
    <m/>
    <m/>
    <s v="FINAL"/>
    <m/>
    <n v="5.8775510204081636"/>
    <n v="24.666666666666668"/>
    <n v="1"/>
    <n v="78.768333333333331"/>
    <n v="3.0833333333333335"/>
    <n v="3.083333333333333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3"/>
    <x v="22"/>
    <x v="25"/>
    <s v="K"/>
    <x v="11"/>
    <x v="17"/>
    <x v="2"/>
    <x v="23"/>
    <n v="5.5"/>
    <n v="57"/>
    <n v="0"/>
    <n v="9444"/>
    <n v="9350"/>
    <n v="0"/>
    <n v="0"/>
    <n v="8004"/>
    <n v="7870"/>
    <n v="7"/>
    <n v="0"/>
    <n v="6850"/>
    <n v="7690"/>
    <n v="72"/>
    <n v="0"/>
    <n v="9540"/>
    <n v="9260"/>
    <n v="5.8299595141700413"/>
    <n v="45.333333333333336"/>
    <n v="1"/>
    <n v="85.01"/>
    <n v="5.666666666666667"/>
    <n v="5.666666666666667"/>
    <x v="2"/>
    <n v="1"/>
    <s v="BRYAN"/>
    <s v="BRYAN"/>
    <s v="JERBY"/>
    <s v="JERBY"/>
    <x v="0"/>
    <s v="P204"/>
    <n v="1.1890000000000001"/>
    <n v="2.9"/>
    <n v="24"/>
    <n v="216"/>
    <n v="3.9"/>
    <n v="24038.7264"/>
  </r>
  <r>
    <x v="23"/>
    <x v="23"/>
    <x v="17"/>
    <m/>
    <x v="11"/>
    <x v="14"/>
    <x v="7"/>
    <x v="17"/>
    <n v="5"/>
    <n v="22"/>
    <n v="0"/>
    <n v="9269"/>
    <m/>
    <n v="10"/>
    <n v="0"/>
    <n v="8800"/>
    <m/>
    <n v="13"/>
    <n v="0"/>
    <n v="8890"/>
    <m/>
    <n v="28"/>
    <n v="0"/>
    <n v="8890"/>
    <m/>
    <n v="6.2882096069868991"/>
    <n v="48.666666666666664"/>
    <n v="1"/>
    <n v="89.622500000000002"/>
    <n v="6.083333333333333"/>
    <n v="6.083333333333333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3"/>
    <x v="23"/>
    <x v="18"/>
    <m/>
    <x v="11"/>
    <x v="14"/>
    <x v="7"/>
    <x v="18"/>
    <n v="5"/>
    <n v="39"/>
    <n v="0"/>
    <n v="9810"/>
    <m/>
    <n v="11"/>
    <n v="0"/>
    <n v="9170"/>
    <m/>
    <n v="11"/>
    <n v="0"/>
    <m/>
    <n v="9440"/>
    <n v="15"/>
    <n v="0"/>
    <m/>
    <n v="9630"/>
    <n v="6.1802575107296125"/>
    <n v="50.666666666666664"/>
    <n v="1"/>
    <n v="95.125"/>
    <n v="6.333333333333333"/>
    <n v="6.3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3"/>
    <x v="24"/>
    <x v="34"/>
    <s v="A"/>
    <x v="11"/>
    <x v="14"/>
    <x v="6"/>
    <x v="32"/>
    <n v="5"/>
    <n v="17"/>
    <n v="0"/>
    <m/>
    <n v="9730"/>
    <n v="3"/>
    <n v="0"/>
    <s v="停機"/>
    <n v="9630"/>
    <n v="5"/>
    <n v="2"/>
    <s v="停機"/>
    <n v="9350"/>
    <n v="23"/>
    <n v="2"/>
    <s v="停機"/>
    <n v="9350"/>
    <n v="6.101694915254237"/>
    <n v="32"/>
    <n v="0.99684829059829061"/>
    <n v="95.15"/>
    <n v="4"/>
    <n v="3.6666666666666665"/>
    <x v="2"/>
    <n v="2"/>
    <s v="JHO"/>
    <s v="JHO"/>
    <s v="JERBY"/>
    <s v="JERBY"/>
    <x v="0"/>
    <s v="P204"/>
    <n v="1.1890000000000001"/>
    <n v="1"/>
    <n v="24"/>
    <n v="216"/>
    <n v="2"/>
    <n v="12327.552"/>
  </r>
  <r>
    <x v="23"/>
    <x v="25"/>
    <x v="31"/>
    <s v="K"/>
    <x v="11"/>
    <x v="19"/>
    <x v="2"/>
    <x v="29"/>
    <n v="5.5"/>
    <n v="27"/>
    <n v="0"/>
    <n v="8700"/>
    <n v="9910"/>
    <n v="17"/>
    <n v="0"/>
    <n v="8700"/>
    <n v="9910"/>
    <n v="11"/>
    <n v="0"/>
    <n v="8330"/>
    <n v="9810"/>
    <n v="34"/>
    <n v="0"/>
    <n v="8520"/>
    <n v="9910"/>
    <n v="5.8536585365853666"/>
    <n v="29.666666666666668"/>
    <n v="1"/>
    <n v="92.237499999999997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3"/>
    <x v="26"/>
    <x v="29"/>
    <s v="K"/>
    <x v="11"/>
    <x v="19"/>
    <x v="2"/>
    <x v="27"/>
    <n v="5.5"/>
    <n v="24"/>
    <n v="0"/>
    <n v="9910"/>
    <n v="9640"/>
    <n v="7"/>
    <n v="0"/>
    <n v="9910"/>
    <n v="9630"/>
    <n v="11"/>
    <n v="1"/>
    <n v="9260"/>
    <n v="9170"/>
    <n v="27"/>
    <n v="4"/>
    <n v="9810"/>
    <n v="9630"/>
    <n v="5.8536585365853666"/>
    <n v="23"/>
    <n v="0.99589342948717952"/>
    <n v="96.2"/>
    <n v="2.875"/>
    <n v="2.66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3"/>
    <x v="27"/>
    <x v="32"/>
    <m/>
    <x v="16"/>
    <x v="20"/>
    <x v="0"/>
    <x v="30"/>
    <n v="4"/>
    <m/>
    <m/>
    <s v="了機"/>
    <m/>
    <m/>
    <m/>
    <s v="了機"/>
    <m/>
    <m/>
    <m/>
    <s v="了機"/>
    <m/>
    <m/>
    <m/>
    <s v="了機"/>
    <m/>
    <n v="2.028169014084507"/>
    <s v="了機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3"/>
    <x v="27"/>
    <x v="33"/>
    <m/>
    <x v="17"/>
    <x v="21"/>
    <x v="4"/>
    <x v="31"/>
    <n v="5"/>
    <n v="2"/>
    <n v="0"/>
    <n v="2129"/>
    <m/>
    <n v="8"/>
    <n v="0"/>
    <n v="1630"/>
    <m/>
    <n v="4"/>
    <n v="0"/>
    <n v="1753"/>
    <m/>
    <n v="2"/>
    <n v="0"/>
    <n v="1963"/>
    <m/>
    <n v="2.8402366863905324"/>
    <n v="8"/>
    <n v="1"/>
    <n v="18.6875"/>
    <n v="1"/>
    <n v="0.66666666666666663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RON"/>
    <s v="N/A"/>
    <s v="N/A"/>
    <x v="2"/>
    <s v=""/>
    <s v=""/>
    <s v=""/>
    <n v="24"/>
    <n v="216"/>
    <s v=""/>
    <s v=""/>
  </r>
  <r>
    <x v="2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4"/>
    <x v="4"/>
    <x v="35"/>
    <m/>
    <x v="18"/>
    <x v="22"/>
    <x v="4"/>
    <x v="33"/>
    <n v="4"/>
    <m/>
    <m/>
    <s v="改紡"/>
    <m/>
    <m/>
    <m/>
    <s v="改紡"/>
    <m/>
    <m/>
    <m/>
    <s v="開車"/>
    <m/>
    <n v="34"/>
    <n v="0"/>
    <n v="9478"/>
    <n v="9221"/>
    <n v="1.7625458996328029"/>
    <s v="改紡"/>
    <s v=""/>
    <s v=""/>
    <s v=""/>
    <s v=""/>
    <x v="0"/>
    <n v="1"/>
    <s v="CEDIE"/>
    <s v="RON"/>
    <s v="CHALS"/>
    <s v="CHALS"/>
    <x v="3"/>
    <s v="P203"/>
    <n v="0.91100000000000003"/>
    <n v="0.7"/>
    <n v="24"/>
    <n v="216"/>
    <n v="1.7"/>
    <n v="8028.4608000000007"/>
  </r>
  <r>
    <x v="2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6"/>
    <x v="8"/>
    <s v="G"/>
    <x v="6"/>
    <x v="7"/>
    <x v="5"/>
    <x v="8"/>
    <n v="2"/>
    <n v="16"/>
    <n v="6"/>
    <n v="9366"/>
    <n v="9856"/>
    <n v="5"/>
    <n v="1"/>
    <n v="9530"/>
    <n v="9879"/>
    <n v="12"/>
    <n v="0"/>
    <n v="9463"/>
    <n v="9810"/>
    <n v="12"/>
    <n v="1"/>
    <n v="9588"/>
    <n v="9882"/>
    <n v="2.4615384615384617"/>
    <n v="15"/>
    <n v="0.984375"/>
    <n v="96.717500000000001"/>
    <n v="1.875"/>
    <n v="1.5416666666666667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8"/>
    <x v="26"/>
    <m/>
    <x v="14"/>
    <x v="8"/>
    <x v="4"/>
    <x v="24"/>
    <n v="5"/>
    <n v="13"/>
    <n v="3"/>
    <n v="8242"/>
    <n v="8129"/>
    <n v="5"/>
    <n v="1"/>
    <n v="8313"/>
    <n v="8244"/>
    <n v="6"/>
    <n v="2"/>
    <n v="8324"/>
    <n v="8135"/>
    <n v="8"/>
    <n v="2"/>
    <n v="8286"/>
    <n v="8130"/>
    <n v="2.8685258964143427"/>
    <n v="10.666666666666666"/>
    <n v="0.98659188034188039"/>
    <n v="82.253749999999997"/>
    <n v="1.3333333333333333"/>
    <n v="1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19"/>
    <x v="30"/>
    <s v="K"/>
    <x v="11"/>
    <x v="17"/>
    <x v="4"/>
    <x v="28"/>
    <n v="5.5"/>
    <n v="24"/>
    <n v="4"/>
    <n v="6390"/>
    <m/>
    <n v="5"/>
    <n v="3"/>
    <n v="6740"/>
    <m/>
    <n v="1"/>
    <n v="0"/>
    <n v="6740"/>
    <m/>
    <n v="10"/>
    <n v="0"/>
    <n v="6700"/>
    <m/>
    <n v="5.0526315789473673"/>
    <n v="13.333333333333334"/>
    <n v="0.99333934294871795"/>
    <n v="66.424999999999997"/>
    <n v="1.6666666666666667"/>
    <n v="1.375"/>
    <x v="1"/>
    <n v="1"/>
    <s v="J.P"/>
    <s v="J.P"/>
    <s v="NASH"/>
    <s v="NASH"/>
    <x v="0"/>
    <s v="P227"/>
    <n v="1.859"/>
    <n v="2"/>
    <n v="24"/>
    <n v="216"/>
    <n v="3"/>
    <n v="28911.168000000001"/>
  </r>
  <r>
    <x v="2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21"/>
    <x v="28"/>
    <s v="K"/>
    <x v="11"/>
    <x v="19"/>
    <x v="2"/>
    <x v="26"/>
    <n v="5.5"/>
    <m/>
    <m/>
    <s v="停機"/>
    <m/>
    <m/>
    <m/>
    <s v="停機"/>
    <m/>
    <m/>
    <m/>
    <s v="開車"/>
    <m/>
    <n v="35"/>
    <n v="0"/>
    <n v="7130"/>
    <n v="8430"/>
    <n v="5.8775510204081636"/>
    <s v="停機"/>
    <s v=""/>
    <s v=""/>
    <s v=""/>
    <s v=""/>
    <x v="2"/>
    <n v="1"/>
    <s v="BRYAN"/>
    <s v="BRYAN"/>
    <s v="JERBY"/>
    <s v="JERBY"/>
    <x v="3"/>
    <s v="P204"/>
    <n v="1.1890000000000001"/>
    <n v="2.9"/>
    <n v="24"/>
    <n v="216"/>
    <n v="3.9"/>
    <n v="24038.7264"/>
  </r>
  <r>
    <x v="24"/>
    <x v="22"/>
    <x v="25"/>
    <s v="K"/>
    <x v="11"/>
    <x v="17"/>
    <x v="2"/>
    <x v="23"/>
    <n v="5.5"/>
    <n v="41"/>
    <n v="1"/>
    <n v="8800"/>
    <n v="9170"/>
    <n v="34"/>
    <n v="0"/>
    <n v="9544"/>
    <n v="9440"/>
    <n v="0"/>
    <n v="0"/>
    <n v="8610"/>
    <n v="9070"/>
    <n v="53"/>
    <n v="0"/>
    <n v="8800"/>
    <n v="9350"/>
    <n v="5.8299595141700413"/>
    <n v="42.666666666666664"/>
    <n v="0.99917534722222223"/>
    <n v="90.98"/>
    <n v="5.333333333333333"/>
    <n v="5.291666666666667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24"/>
    <x v="23"/>
    <x v="17"/>
    <m/>
    <x v="11"/>
    <x v="14"/>
    <x v="7"/>
    <x v="17"/>
    <n v="5"/>
    <n v="30"/>
    <n v="4"/>
    <n v="8980"/>
    <n v="9720"/>
    <n v="12"/>
    <n v="0"/>
    <n v="8159"/>
    <m/>
    <n v="0"/>
    <n v="0"/>
    <n v="7590"/>
    <m/>
    <n v="29"/>
    <n v="1"/>
    <n v="8980"/>
    <m/>
    <n v="6.2882096069868991"/>
    <n v="47.333333333333336"/>
    <n v="0.99617721688034189"/>
    <n v="86.85799999999999"/>
    <n v="5.916666666666667"/>
    <n v="5.5"/>
    <x v="2"/>
    <n v="2"/>
    <s v="BRYAN"/>
    <s v="BRYAN"/>
    <s v="JERBY"/>
    <s v="JERBY"/>
    <x v="0"/>
    <s v="P204"/>
    <n v="1.1890000000000001"/>
    <n v="1.7"/>
    <n v="24"/>
    <n v="216"/>
    <n v="2.7"/>
    <n v="16642.195200000002"/>
  </r>
  <r>
    <x v="24"/>
    <x v="23"/>
    <x v="18"/>
    <m/>
    <x v="11"/>
    <x v="14"/>
    <x v="7"/>
    <x v="18"/>
    <n v="5"/>
    <n v="12"/>
    <n v="0"/>
    <n v="9720"/>
    <m/>
    <n v="2"/>
    <n v="0"/>
    <n v="8890"/>
    <m/>
    <n v="0"/>
    <n v="0"/>
    <m/>
    <n v="8240"/>
    <n v="32"/>
    <n v="2"/>
    <m/>
    <n v="9440"/>
    <n v="6.1802575107296125"/>
    <n v="30.666666666666668"/>
    <n v="0.99844417735042734"/>
    <n v="90.724999999999994"/>
    <n v="3.8333333333333335"/>
    <n v="3.6666666666666665"/>
    <x v="2"/>
    <n v="2"/>
    <s v="BRYAN"/>
    <s v="BRYAN"/>
    <s v="JERBY"/>
    <s v="JERBY"/>
    <x v="1"/>
    <s v="P204"/>
    <n v="1.1890000000000001"/>
    <n v="2.4"/>
    <n v="24"/>
    <n v="216"/>
    <n v="3.4"/>
    <n v="20956.838400000001"/>
  </r>
  <r>
    <x v="24"/>
    <x v="24"/>
    <x v="34"/>
    <s v="A"/>
    <x v="11"/>
    <x v="14"/>
    <x v="6"/>
    <x v="32"/>
    <n v="5"/>
    <n v="17"/>
    <n v="0"/>
    <m/>
    <n v="9440"/>
    <n v="10"/>
    <n v="0"/>
    <s v="停機"/>
    <n v="9350"/>
    <n v="0"/>
    <n v="0"/>
    <s v="停機"/>
    <n v="8700"/>
    <n v="29"/>
    <n v="0"/>
    <s v="停機"/>
    <n v="9440"/>
    <n v="6.101694915254237"/>
    <n v="37.333333333333336"/>
    <n v="1"/>
    <n v="92.325000000000003"/>
    <n v="4.666666666666667"/>
    <n v="4.666666666666667"/>
    <x v="2"/>
    <n v="2"/>
    <s v="JHO"/>
    <s v="JHO"/>
    <s v="VIN"/>
    <s v="VIN"/>
    <x v="0"/>
    <s v="P204"/>
    <n v="1.1890000000000001"/>
    <n v="1"/>
    <n v="24"/>
    <n v="216"/>
    <n v="2"/>
    <n v="12327.552"/>
  </r>
  <r>
    <x v="24"/>
    <x v="25"/>
    <x v="31"/>
    <s v="K"/>
    <x v="11"/>
    <x v="19"/>
    <x v="2"/>
    <x v="29"/>
    <n v="5.5"/>
    <n v="23"/>
    <n v="0"/>
    <n v="8610"/>
    <n v="9720"/>
    <n v="13"/>
    <n v="0"/>
    <n v="8520"/>
    <n v="9910"/>
    <n v="0"/>
    <n v="0"/>
    <n v="7500"/>
    <n v="9720"/>
    <n v="46"/>
    <n v="0"/>
    <n v="8700"/>
    <n v="10000"/>
    <n v="5.8536585365853666"/>
    <n v="27.333333333333332"/>
    <n v="1"/>
    <n v="90.85"/>
    <n v="3.4166666666666665"/>
    <n v="3.41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4"/>
    <x v="26"/>
    <x v="29"/>
    <s v="K"/>
    <x v="11"/>
    <x v="19"/>
    <x v="2"/>
    <x v="27"/>
    <n v="5.5"/>
    <n v="28"/>
    <n v="0"/>
    <n v="9070"/>
    <n v="9350"/>
    <n v="25"/>
    <n v="0"/>
    <n v="9540"/>
    <n v="9350"/>
    <n v="0"/>
    <n v="0"/>
    <n v="8890"/>
    <n v="9070"/>
    <n v="36"/>
    <n v="0"/>
    <n v="9810"/>
    <n v="9170"/>
    <n v="5.8536585365853666"/>
    <n v="29.666666666666668"/>
    <n v="1"/>
    <n v="92.8125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4"/>
    <x v="27"/>
    <x v="32"/>
    <m/>
    <x v="16"/>
    <x v="20"/>
    <x v="0"/>
    <x v="30"/>
    <n v="4"/>
    <m/>
    <m/>
    <s v="FINAL"/>
    <m/>
    <m/>
    <m/>
    <s v="FINAL"/>
    <m/>
    <m/>
    <m/>
    <s v="停機"/>
    <m/>
    <m/>
    <m/>
    <s v="停機"/>
    <m/>
    <n v="2.028169014084507"/>
    <s v="FINAL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4"/>
    <x v="27"/>
    <x v="33"/>
    <m/>
    <x v="17"/>
    <x v="21"/>
    <x v="4"/>
    <x v="31"/>
    <n v="5"/>
    <n v="2"/>
    <n v="0"/>
    <s v="FINAL"/>
    <n v="1661"/>
    <m/>
    <m/>
    <s v="FINAL"/>
    <m/>
    <m/>
    <m/>
    <s v="停機"/>
    <m/>
    <m/>
    <m/>
    <s v="停機"/>
    <m/>
    <n v="2.8402366863905324"/>
    <s v="FINAL"/>
    <n v="1"/>
    <s v=""/>
    <s v=""/>
    <n v="8.3333333333333329E-2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4"/>
    <x v="35"/>
    <m/>
    <x v="18"/>
    <x v="22"/>
    <x v="4"/>
    <x v="33"/>
    <n v="4"/>
    <n v="34"/>
    <n v="1"/>
    <n v="9734"/>
    <n v="9367"/>
    <n v="12"/>
    <n v="0"/>
    <n v="9580"/>
    <n v="8986"/>
    <n v="22"/>
    <n v="1"/>
    <n v="9526"/>
    <n v="8884"/>
    <n v="24"/>
    <n v="0"/>
    <n v="9537"/>
    <n v="8741"/>
    <n v="1.7625458996328029"/>
    <n v="30.666666666666668"/>
    <n v="0.99454460470085471"/>
    <n v="92.943749999999994"/>
    <n v="3.8333333333333335"/>
    <n v="3.75"/>
    <x v="0"/>
    <n v="1"/>
    <s v="JB"/>
    <s v="JB"/>
    <s v="CHALS"/>
    <s v="CHALS"/>
    <x v="3"/>
    <s v="P203"/>
    <n v="0.91100000000000003"/>
    <n v="0.7"/>
    <n v="24"/>
    <n v="216"/>
    <n v="1.7"/>
    <n v="8028.4608000000007"/>
  </r>
  <r>
    <x v="2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6"/>
    <x v="8"/>
    <s v="G"/>
    <x v="6"/>
    <x v="7"/>
    <x v="5"/>
    <x v="8"/>
    <n v="2"/>
    <n v="13"/>
    <n v="0"/>
    <n v="9604"/>
    <n v="9856"/>
    <n v="9"/>
    <n v="0"/>
    <n v="9582"/>
    <n v="9711"/>
    <n v="18"/>
    <n v="2"/>
    <n v="9530"/>
    <n v="9724"/>
    <n v="29"/>
    <n v="0"/>
    <n v="9366"/>
    <n v="9810"/>
    <n v="2.4615384615384617"/>
    <n v="23"/>
    <n v="0.99609375"/>
    <n v="96.478750000000005"/>
    <n v="2.875"/>
    <n v="2.7916666666666665"/>
    <x v="0"/>
    <n v="1"/>
    <s v="JB"/>
    <s v="JB"/>
    <s v="CHALS"/>
    <s v="CHALS"/>
    <x v="0"/>
    <s v="P142"/>
    <n v="0.56200000000000006"/>
    <n v="1.1000000000000001"/>
    <n v="24"/>
    <n v="216"/>
    <n v="2.1"/>
    <n v="6118.1568000000007"/>
  </r>
  <r>
    <x v="2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8"/>
    <x v="26"/>
    <m/>
    <x v="14"/>
    <x v="8"/>
    <x v="4"/>
    <x v="24"/>
    <n v="5"/>
    <n v="9"/>
    <n v="0"/>
    <n v="8312"/>
    <n v="8221"/>
    <m/>
    <m/>
    <s v="FINAL"/>
    <m/>
    <m/>
    <m/>
    <s v="FINAL"/>
    <m/>
    <m/>
    <m/>
    <s v="停機"/>
    <m/>
    <n v="2.8685258964143427"/>
    <n v="3"/>
    <n v="1"/>
    <n v="82.665000000000006"/>
    <n v="0.375"/>
    <n v="0.375"/>
    <x v="0"/>
    <n v="1"/>
    <s v="JB"/>
    <s v="JB"/>
    <s v="CHALS"/>
    <s v="CHALS"/>
    <x v="0"/>
    <s v="P203"/>
    <n v="0.91100000000000003"/>
    <n v="3"/>
    <n v="24"/>
    <n v="216"/>
    <n v="4"/>
    <n v="18890.495999999999"/>
  </r>
  <r>
    <x v="2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5"/>
    <x v="19"/>
    <x v="30"/>
    <s v="K"/>
    <x v="11"/>
    <x v="17"/>
    <x v="4"/>
    <x v="28"/>
    <n v="5.5"/>
    <n v="8"/>
    <n v="4"/>
    <n v="6400"/>
    <m/>
    <n v="22"/>
    <n v="8"/>
    <n v="6460"/>
    <m/>
    <n v="6"/>
    <n v="0"/>
    <n v="6670"/>
    <m/>
    <n v="25"/>
    <n v="2"/>
    <n v="6410"/>
    <m/>
    <n v="5.0526315789473673"/>
    <n v="20.333333333333332"/>
    <n v="0.9866786858974359"/>
    <n v="64.849999999999994"/>
    <n v="2.5416666666666665"/>
    <n v="1.9583333333333333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2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5"/>
    <x v="21"/>
    <x v="28"/>
    <s v="K"/>
    <x v="11"/>
    <x v="19"/>
    <x v="2"/>
    <x v="26"/>
    <n v="5.5"/>
    <n v="54"/>
    <n v="0"/>
    <n v="8730"/>
    <n v="8610"/>
    <n v="8"/>
    <n v="0"/>
    <n v="7410"/>
    <n v="8430"/>
    <n v="16"/>
    <n v="0"/>
    <n v="8330"/>
    <n v="7690"/>
    <n v="49"/>
    <n v="0"/>
    <n v="8430"/>
    <n v="7870"/>
    <n v="5.8775510204081636"/>
    <n v="42.333333333333336"/>
    <n v="1"/>
    <n v="81.875"/>
    <n v="5.291666666666667"/>
    <n v="5.291666666666667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5"/>
    <x v="22"/>
    <x v="25"/>
    <s v="K"/>
    <x v="11"/>
    <x v="17"/>
    <x v="2"/>
    <x v="23"/>
    <n v="5.5"/>
    <n v="45"/>
    <n v="0"/>
    <n v="7500"/>
    <n v="8240"/>
    <n v="26"/>
    <n v="2"/>
    <n v="6570"/>
    <n v="8980"/>
    <n v="0"/>
    <n v="0"/>
    <n v="6110"/>
    <n v="7960"/>
    <n v="43"/>
    <n v="0"/>
    <n v="8930"/>
    <n v="6110"/>
    <n v="5.8299595141700413"/>
    <n v="38"/>
    <n v="0.99835069444444446"/>
    <n v="75.5"/>
    <n v="4.75"/>
    <n v="4.666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25"/>
    <x v="23"/>
    <x v="17"/>
    <m/>
    <x v="11"/>
    <x v="14"/>
    <x v="7"/>
    <x v="17"/>
    <n v="5"/>
    <n v="19"/>
    <n v="0"/>
    <n v="8249"/>
    <m/>
    <n v="9"/>
    <n v="0"/>
    <n v="7910"/>
    <m/>
    <n v="14"/>
    <n v="0"/>
    <n v="8330"/>
    <m/>
    <n v="20"/>
    <n v="0"/>
    <n v="8150"/>
    <m/>
    <n v="6.2882096069868991"/>
    <n v="41.333333333333336"/>
    <n v="1"/>
    <n v="81.597499999999997"/>
    <n v="5.166666666666667"/>
    <n v="5.1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5"/>
    <x v="23"/>
    <x v="18"/>
    <m/>
    <x v="11"/>
    <x v="14"/>
    <x v="7"/>
    <x v="18"/>
    <n v="5"/>
    <n v="15"/>
    <n v="0"/>
    <n v="9540"/>
    <m/>
    <n v="7"/>
    <n v="0"/>
    <n v="8700"/>
    <m/>
    <n v="10"/>
    <n v="0"/>
    <m/>
    <n v="9170"/>
    <n v="21"/>
    <n v="0"/>
    <m/>
    <n v="8980"/>
    <n v="6.1802575107296125"/>
    <n v="35.333333333333336"/>
    <n v="1"/>
    <n v="90.974999999999994"/>
    <n v="4.416666666666667"/>
    <n v="4.416666666666667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5"/>
    <x v="24"/>
    <x v="34"/>
    <s v="A"/>
    <x v="11"/>
    <x v="14"/>
    <x v="6"/>
    <x v="32"/>
    <n v="5"/>
    <n v="11"/>
    <n v="0"/>
    <m/>
    <n v="7410"/>
    <n v="19"/>
    <n v="0"/>
    <s v="停機"/>
    <n v="8800"/>
    <n v="0"/>
    <n v="0"/>
    <s v="停機"/>
    <n v="7590"/>
    <n v="33"/>
    <n v="0"/>
    <s v="停機"/>
    <n v="8800"/>
    <n v="6.101694915254237"/>
    <n v="42"/>
    <n v="1"/>
    <n v="81.5"/>
    <n v="5.25"/>
    <n v="5.25"/>
    <x v="2"/>
    <n v="2"/>
    <s v="BRYAN"/>
    <s v="BRYAN"/>
    <s v="WILSON"/>
    <s v="WILSON"/>
    <x v="0"/>
    <s v="P204"/>
    <n v="1.1890000000000001"/>
    <n v="1"/>
    <n v="24"/>
    <n v="216"/>
    <n v="2"/>
    <n v="12327.552"/>
  </r>
  <r>
    <x v="25"/>
    <x v="25"/>
    <x v="31"/>
    <s v="K"/>
    <x v="11"/>
    <x v="19"/>
    <x v="2"/>
    <x v="29"/>
    <n v="5.5"/>
    <n v="28"/>
    <n v="0"/>
    <n v="7500"/>
    <n v="9260"/>
    <n v="19"/>
    <n v="0"/>
    <n v="6850"/>
    <n v="9350"/>
    <n v="23"/>
    <n v="0"/>
    <n v="8060"/>
    <n v="8060"/>
    <n v="36"/>
    <n v="0"/>
    <n v="6760"/>
    <n v="8980"/>
    <n v="5.8536585365853666"/>
    <n v="35.333333333333336"/>
    <n v="1"/>
    <n v="81.025000000000006"/>
    <n v="4.416666666666667"/>
    <n v="4.416666666666667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25"/>
    <x v="26"/>
    <x v="29"/>
    <s v="K"/>
    <x v="11"/>
    <x v="19"/>
    <x v="2"/>
    <x v="27"/>
    <n v="5.5"/>
    <n v="34"/>
    <n v="0"/>
    <n v="9580"/>
    <n v="9070"/>
    <n v="9"/>
    <n v="0"/>
    <n v="9120"/>
    <n v="8330"/>
    <n v="10"/>
    <n v="0"/>
    <n v="8470"/>
    <n v="9070"/>
    <n v="25"/>
    <n v="0"/>
    <n v="9120"/>
    <n v="9350"/>
    <n v="5.8536585365853666"/>
    <n v="26"/>
    <n v="1"/>
    <n v="90.137500000000003"/>
    <n v="3.25"/>
    <n v="3.2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25"/>
    <x v="27"/>
    <x v="32"/>
    <m/>
    <x v="16"/>
    <x v="20"/>
    <x v="0"/>
    <x v="30"/>
    <n v="4"/>
    <m/>
    <m/>
    <s v="清車"/>
    <m/>
    <m/>
    <m/>
    <s v="清車"/>
    <m/>
    <m/>
    <m/>
    <s v="清車"/>
    <m/>
    <m/>
    <m/>
    <s v="清車"/>
    <m/>
    <n v="2.028169014084507"/>
    <s v="清車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5"/>
    <x v="27"/>
    <x v="33"/>
    <m/>
    <x v="17"/>
    <x v="21"/>
    <x v="4"/>
    <x v="31"/>
    <n v="5"/>
    <m/>
    <m/>
    <s v="清車"/>
    <m/>
    <m/>
    <m/>
    <s v="清車"/>
    <m/>
    <m/>
    <m/>
    <s v="清車"/>
    <m/>
    <m/>
    <m/>
    <s v="清車"/>
    <m/>
    <n v="2.8402366863905324"/>
    <s v="清車"/>
    <s v=""/>
    <s v=""/>
    <s v=""/>
    <s v="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4"/>
    <x v="35"/>
    <m/>
    <x v="18"/>
    <x v="22"/>
    <x v="4"/>
    <x v="33"/>
    <n v="4"/>
    <n v="41"/>
    <n v="0"/>
    <n v="9446"/>
    <n v="8458"/>
    <n v="14"/>
    <n v="0"/>
    <n v="9229"/>
    <n v="8458"/>
    <n v="0"/>
    <n v="0"/>
    <n v="9395"/>
    <n v="8251"/>
    <n v="71"/>
    <n v="0"/>
    <n v="8504"/>
    <n v="7117"/>
    <n v="1.7625458996328029"/>
    <n v="42"/>
    <n v="1"/>
    <n v="86.072500000000005"/>
    <n v="5.25"/>
    <n v="5.25"/>
    <x v="0"/>
    <n v="1"/>
    <s v="JERON"/>
    <s v="JERON"/>
    <s v="DENNIS"/>
    <s v="DENNIS"/>
    <x v="3"/>
    <s v="P203"/>
    <n v="0.91100000000000003"/>
    <n v="0.7"/>
    <n v="24"/>
    <n v="216"/>
    <n v="1.7"/>
    <n v="8028.4608000000007"/>
  </r>
  <r>
    <x v="2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6"/>
    <x v="8"/>
    <s v="G"/>
    <x v="6"/>
    <x v="7"/>
    <x v="5"/>
    <x v="8"/>
    <n v="2"/>
    <n v="15"/>
    <n v="0"/>
    <n v="9046"/>
    <n v="9801"/>
    <n v="25"/>
    <n v="5"/>
    <n v="9006"/>
    <n v="9586"/>
    <n v="4"/>
    <n v="0"/>
    <n v="9043"/>
    <n v="9600"/>
    <n v="28"/>
    <n v="0"/>
    <n v="8931"/>
    <n v="9664"/>
    <n v="2.4615384615384617"/>
    <n v="24"/>
    <n v="0.990234375"/>
    <n v="93.346249999999998"/>
    <n v="3"/>
    <n v="2.791666666666666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8"/>
    <x v="26"/>
    <m/>
    <x v="14"/>
    <x v="8"/>
    <x v="4"/>
    <x v="24"/>
    <n v="5"/>
    <m/>
    <m/>
    <s v="檢修"/>
    <m/>
    <m/>
    <m/>
    <s v="停機"/>
    <m/>
    <m/>
    <m/>
    <s v="復開"/>
    <m/>
    <n v="17"/>
    <n v="0"/>
    <n v="8651"/>
    <n v="8460"/>
    <n v="2.8685258964143427"/>
    <s v="檢修"/>
    <s v=""/>
    <s v=""/>
    <s v=""/>
    <s v="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6"/>
    <x v="19"/>
    <x v="30"/>
    <s v="K"/>
    <x v="11"/>
    <x v="17"/>
    <x v="4"/>
    <x v="28"/>
    <n v="5.5"/>
    <n v="19"/>
    <n v="4"/>
    <n v="6320"/>
    <m/>
    <n v="6"/>
    <n v="1"/>
    <n v="6510"/>
    <m/>
    <n v="8"/>
    <n v="2"/>
    <n v="6040"/>
    <m/>
    <n v="22"/>
    <n v="7"/>
    <n v="6450"/>
    <m/>
    <n v="5.0526315789473673"/>
    <n v="18.333333333333332"/>
    <n v="0.9866786858974359"/>
    <n v="63.3"/>
    <n v="2.2916666666666665"/>
    <n v="1.7083333333333333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2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6"/>
    <x v="21"/>
    <x v="28"/>
    <s v="K"/>
    <x v="11"/>
    <x v="19"/>
    <x v="2"/>
    <x v="26"/>
    <n v="5.5"/>
    <n v="61"/>
    <n v="0"/>
    <n v="7690"/>
    <n v="8520"/>
    <n v="19"/>
    <n v="0"/>
    <n v="8060"/>
    <n v="7870"/>
    <n v="19"/>
    <n v="2"/>
    <n v="6850"/>
    <n v="8430"/>
    <n v="71"/>
    <n v="1"/>
    <n v="8700"/>
    <n v="9350"/>
    <n v="5.8775510204081636"/>
    <n v="56.666666666666664"/>
    <n v="0.99754607371794868"/>
    <n v="81.837500000000006"/>
    <n v="7.083333333333333"/>
    <n v="6.958333333333333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26"/>
    <x v="22"/>
    <x v="25"/>
    <s v="K"/>
    <x v="11"/>
    <x v="17"/>
    <x v="2"/>
    <x v="23"/>
    <n v="5.5"/>
    <n v="50"/>
    <n v="1"/>
    <n v="6760"/>
    <n v="9260"/>
    <n v="36"/>
    <n v="0"/>
    <n v="8800"/>
    <n v="8060"/>
    <n v="0"/>
    <n v="0"/>
    <n v="8330"/>
    <n v="7410"/>
    <n v="80"/>
    <n v="0"/>
    <n v="9720"/>
    <n v="8060"/>
    <n v="5.8299595141700413"/>
    <n v="55.333333333333336"/>
    <n v="0.99917534722222223"/>
    <n v="83"/>
    <n v="6.916666666666667"/>
    <n v="6.875"/>
    <x v="2"/>
    <n v="1"/>
    <s v="DENDEN"/>
    <s v="DENDEN"/>
    <s v="WILSON"/>
    <s v="WILSON"/>
    <x v="0"/>
    <s v="P204"/>
    <n v="1.1890000000000001"/>
    <n v="2.9"/>
    <n v="24"/>
    <n v="216"/>
    <n v="3.9"/>
    <n v="24038.7264"/>
  </r>
  <r>
    <x v="26"/>
    <x v="23"/>
    <x v="17"/>
    <m/>
    <x v="11"/>
    <x v="14"/>
    <x v="7"/>
    <x v="17"/>
    <n v="5"/>
    <n v="20"/>
    <n v="0"/>
    <n v="8150"/>
    <m/>
    <n v="14"/>
    <n v="0"/>
    <n v="8330"/>
    <m/>
    <n v="5"/>
    <n v="0"/>
    <n v="8520"/>
    <m/>
    <n v="14"/>
    <n v="0"/>
    <n v="9070"/>
    <m/>
    <n v="6.2882096069868991"/>
    <n v="35.333333333333336"/>
    <n v="1"/>
    <n v="85.174999999999997"/>
    <n v="4.416666666666667"/>
    <n v="4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26"/>
    <x v="23"/>
    <x v="18"/>
    <m/>
    <x v="11"/>
    <x v="14"/>
    <x v="7"/>
    <x v="18"/>
    <n v="5"/>
    <n v="15"/>
    <n v="0"/>
    <m/>
    <n v="8240"/>
    <n v="12"/>
    <n v="0"/>
    <m/>
    <n v="8700"/>
    <n v="12"/>
    <n v="0"/>
    <m/>
    <n v="8060"/>
    <n v="27"/>
    <n v="0"/>
    <m/>
    <n v="9260"/>
    <n v="6.1802575107296125"/>
    <n v="44"/>
    <n v="1"/>
    <n v="85.65"/>
    <n v="5.5"/>
    <n v="5.5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26"/>
    <x v="24"/>
    <x v="36"/>
    <m/>
    <x v="19"/>
    <x v="23"/>
    <x v="8"/>
    <x v="15"/>
    <n v="4"/>
    <m/>
    <m/>
    <s v="改紡"/>
    <m/>
    <m/>
    <m/>
    <s v="改紡"/>
    <m/>
    <m/>
    <m/>
    <s v="開車"/>
    <m/>
    <n v="15"/>
    <n v="0"/>
    <n v="4910"/>
    <m/>
    <n v="3.1578947368421053"/>
    <s v="改紡"/>
    <s v=""/>
    <s v=""/>
    <s v=""/>
    <s v=""/>
    <x v="2"/>
    <n v="2"/>
    <s v="MAR"/>
    <s v="MAR"/>
    <s v="WILSON"/>
    <s v="WILSON"/>
    <x v="0"/>
    <s v="P203"/>
    <n v="0.91100000000000003"/>
    <n v="1.7"/>
    <n v="24"/>
    <n v="216"/>
    <n v="2.7"/>
    <n v="12751.084800000001"/>
  </r>
  <r>
    <x v="26"/>
    <x v="24"/>
    <x v="34"/>
    <s v="A"/>
    <x v="11"/>
    <x v="14"/>
    <x v="6"/>
    <x v="32"/>
    <n v="5"/>
    <n v="14"/>
    <n v="0"/>
    <m/>
    <n v="8330"/>
    <n v="11"/>
    <n v="0"/>
    <m/>
    <n v="8150"/>
    <n v="12"/>
    <n v="0"/>
    <m/>
    <n v="6670"/>
    <n v="27"/>
    <n v="0"/>
    <m/>
    <n v="8980"/>
    <n v="6.101694915254237"/>
    <n v="42.666666666666664"/>
    <n v="1"/>
    <n v="80.325000000000003"/>
    <n v="5.333333333333333"/>
    <n v="5.333333333333333"/>
    <x v="2"/>
    <n v="2"/>
    <s v="MAR"/>
    <s v="MAR"/>
    <s v="WILSON"/>
    <s v="WILSON"/>
    <x v="1"/>
    <s v="P204"/>
    <n v="1.1890000000000001"/>
    <n v="1"/>
    <n v="24"/>
    <n v="216"/>
    <n v="2"/>
    <n v="12327.552"/>
  </r>
  <r>
    <x v="26"/>
    <x v="25"/>
    <x v="31"/>
    <s v="K"/>
    <x v="11"/>
    <x v="19"/>
    <x v="2"/>
    <x v="29"/>
    <n v="5.5"/>
    <n v="45"/>
    <n v="0"/>
    <n v="8060"/>
    <n v="8700"/>
    <n v="22"/>
    <n v="0"/>
    <n v="7500"/>
    <n v="10000"/>
    <n v="19"/>
    <n v="1"/>
    <n v="8240"/>
    <n v="9440"/>
    <n v="23"/>
    <n v="0"/>
    <n v="7960"/>
    <n v="9630"/>
    <n v="5.8536585365853666"/>
    <n v="36.333333333333336"/>
    <n v="0.99917868589743586"/>
    <n v="86.912499999999994"/>
    <n v="4.541666666666667"/>
    <n v="4.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6"/>
    <x v="26"/>
    <x v="29"/>
    <s v="K"/>
    <x v="11"/>
    <x v="19"/>
    <x v="2"/>
    <x v="27"/>
    <n v="5.5"/>
    <n v="33"/>
    <n v="0"/>
    <n v="9440"/>
    <n v="9540"/>
    <n v="6"/>
    <n v="0"/>
    <n v="9630"/>
    <n v="8800"/>
    <n v="0"/>
    <n v="0"/>
    <n v="9400"/>
    <n v="7600"/>
    <n v="39"/>
    <n v="0"/>
    <n v="9490"/>
    <n v="9260"/>
    <n v="5.8536585365853666"/>
    <n v="26"/>
    <n v="1"/>
    <n v="91.45"/>
    <n v="3.25"/>
    <n v="3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6"/>
    <x v="27"/>
    <x v="33"/>
    <m/>
    <x v="17"/>
    <x v="21"/>
    <x v="4"/>
    <x v="31"/>
    <n v="5"/>
    <m/>
    <m/>
    <s v="清車"/>
    <m/>
    <m/>
    <m/>
    <s v="停機"/>
    <m/>
    <m/>
    <m/>
    <s v="復開"/>
    <m/>
    <n v="12"/>
    <n v="0"/>
    <n v="4624"/>
    <m/>
    <n v="2.7852998065764023"/>
    <s v="清車"/>
    <s v=""/>
    <s v=""/>
    <s v=""/>
    <s v=""/>
    <x v="3"/>
    <n v="3"/>
    <s v="EDISON"/>
    <s v="EDISON"/>
    <s v="NASH"/>
    <s v="NASH"/>
    <x v="3"/>
    <s v="P203"/>
    <n v="0.91100000000000003"/>
    <n v="1.3"/>
    <n v="24"/>
    <n v="216"/>
    <n v="2.2999999999999998"/>
    <n v="10862.035199999998"/>
  </r>
  <r>
    <x v="2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NASH"/>
    <s v="NASH"/>
    <x v="2"/>
    <s v=""/>
    <s v=""/>
    <s v=""/>
    <n v="24"/>
    <n v="216"/>
    <s v=""/>
    <s v=""/>
  </r>
  <r>
    <x v="2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7"/>
    <x v="37"/>
    <m/>
    <x v="20"/>
    <x v="24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7"/>
    <x v="37"/>
    <x v="37"/>
    <m/>
    <x v="20"/>
    <x v="24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7"/>
    <x v="37"/>
    <x v="37"/>
    <m/>
    <x v="20"/>
    <x v="24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36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4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7">
        <item m="1" x="289"/>
        <item m="1" x="284"/>
        <item m="1" x="278"/>
        <item m="1" x="283"/>
        <item m="1" x="291"/>
        <item m="1" x="253"/>
        <item m="1" x="288"/>
        <item m="1" x="252"/>
        <item m="1" x="232"/>
        <item m="1" x="251"/>
        <item m="1" x="290"/>
        <item m="1" x="279"/>
        <item m="1" x="287"/>
        <item m="1" x="295"/>
        <item m="1" x="285"/>
        <item m="1" x="281"/>
        <item m="1" x="280"/>
        <item m="1" x="208"/>
        <item m="1" x="262"/>
        <item m="1" x="236"/>
        <item m="1" x="282"/>
        <item m="1" x="286"/>
        <item m="1" x="157"/>
        <item m="1" x="154"/>
        <item m="1" x="293"/>
        <item m="1" x="160"/>
        <item m="1" x="259"/>
        <item m="1" x="294"/>
        <item m="1" x="292"/>
        <item m="1" x="296"/>
        <item x="4"/>
        <item x="23"/>
        <item x="37"/>
        <item m="1" x="297"/>
        <item m="1" x="250"/>
        <item m="1" x="298"/>
        <item m="1" x="299"/>
        <item m="1" x="249"/>
        <item m="1" x="300"/>
        <item m="1" x="264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301"/>
        <item m="1" x="260"/>
        <item m="1" x="261"/>
        <item m="1" x="263"/>
        <item m="1" x="177"/>
        <item m="1" x="266"/>
        <item m="1" x="302"/>
        <item m="1" x="254"/>
        <item m="1" x="229"/>
        <item m="1" x="170"/>
        <item m="1" x="248"/>
        <item m="1" x="255"/>
        <item m="1" x="303"/>
        <item m="1" x="268"/>
        <item m="1" x="256"/>
        <item m="1" x="258"/>
        <item m="1" x="265"/>
        <item m="1" x="247"/>
        <item m="1" x="257"/>
        <item m="1" x="267"/>
        <item m="1" x="219"/>
        <item m="1" x="237"/>
        <item m="1" x="228"/>
        <item m="1" x="234"/>
        <item m="1" x="218"/>
        <item m="1" x="269"/>
        <item m="1" x="233"/>
        <item m="1" x="203"/>
        <item m="1" x="270"/>
        <item m="1" x="271"/>
        <item m="1" x="272"/>
        <item m="1" x="273"/>
        <item m="1" x="188"/>
        <item m="1" x="235"/>
        <item m="1" x="202"/>
        <item m="1" x="230"/>
        <item m="1" x="274"/>
        <item m="1" x="275"/>
        <item m="1" x="220"/>
        <item m="1" x="276"/>
        <item m="1" x="227"/>
        <item m="1" x="277"/>
        <item m="1" x="222"/>
        <item m="1" x="238"/>
        <item m="1" x="223"/>
        <item m="1" x="225"/>
        <item m="1" x="231"/>
        <item m="1" x="239"/>
        <item m="1" x="224"/>
        <item m="1" x="226"/>
        <item m="1" x="221"/>
        <item m="1" x="240"/>
        <item m="1" x="173"/>
        <item m="1" x="156"/>
        <item m="1" x="241"/>
        <item m="1" x="198"/>
        <item m="1" x="242"/>
        <item m="1" x="123"/>
        <item m="1" x="159"/>
        <item m="1" x="186"/>
        <item m="1" x="205"/>
        <item m="1" x="200"/>
        <item m="1" x="243"/>
        <item m="1" x="244"/>
        <item m="1" x="82"/>
        <item m="1" x="155"/>
        <item m="1" x="196"/>
        <item m="1" x="180"/>
        <item m="1" x="207"/>
        <item m="1" x="201"/>
        <item m="1" x="245"/>
        <item m="1" x="206"/>
        <item m="1" x="199"/>
        <item m="1" x="204"/>
        <item m="1" x="246"/>
        <item m="1" x="185"/>
        <item m="1" x="197"/>
        <item m="1" x="187"/>
        <item m="1" x="209"/>
        <item m="1" x="182"/>
        <item m="1" x="210"/>
        <item m="1" x="174"/>
        <item m="1" x="175"/>
        <item m="1" x="211"/>
        <item m="1" x="179"/>
        <item m="1" x="212"/>
        <item m="1" x="114"/>
        <item m="1" x="128"/>
        <item m="1" x="213"/>
        <item m="1" x="214"/>
        <item m="1" x="181"/>
        <item m="1" x="215"/>
        <item m="1" x="216"/>
        <item m="1" x="137"/>
        <item m="1" x="171"/>
        <item m="1" x="217"/>
        <item m="1" x="183"/>
        <item m="1" x="190"/>
        <item m="1" x="191"/>
        <item m="1" x="189"/>
        <item m="1" x="172"/>
        <item m="1" x="176"/>
        <item m="1" x="152"/>
        <item m="1" x="84"/>
        <item m="1" x="161"/>
        <item m="1" x="178"/>
        <item m="1" x="141"/>
        <item m="1" x="184"/>
        <item m="1" x="192"/>
        <item m="1" x="193"/>
        <item m="1" x="148"/>
        <item m="1" x="150"/>
        <item m="1" x="125"/>
        <item m="1" x="194"/>
        <item m="1" x="195"/>
        <item m="1" x="153"/>
        <item m="1" x="120"/>
        <item m="1" x="127"/>
        <item m="1" x="158"/>
        <item m="1" x="147"/>
        <item m="1" x="129"/>
        <item m="1" x="151"/>
        <item m="1" x="149"/>
        <item m="1" x="138"/>
        <item m="1" x="126"/>
        <item m="1" x="162"/>
        <item m="1" x="116"/>
        <item m="1" x="163"/>
        <item m="1" x="164"/>
        <item m="1" x="51"/>
        <item m="1" x="165"/>
        <item m="1" x="53"/>
        <item m="1" x="121"/>
        <item m="1" x="131"/>
        <item m="1" x="124"/>
        <item m="1" x="130"/>
        <item m="1" x="133"/>
        <item m="1" x="166"/>
        <item m="1" x="107"/>
        <item m="1" x="109"/>
        <item m="1" x="135"/>
        <item m="1" x="167"/>
        <item m="1" x="168"/>
        <item m="1" x="140"/>
        <item m="1" x="136"/>
        <item m="1" x="169"/>
        <item m="1" x="122"/>
        <item m="1" x="132"/>
        <item m="1" x="139"/>
        <item m="1" x="134"/>
        <item m="1" x="87"/>
        <item m="1" x="142"/>
        <item m="1" x="143"/>
        <item m="1" x="144"/>
        <item m="1" x="145"/>
        <item m="1" x="112"/>
        <item m="1" x="77"/>
        <item m="1" x="111"/>
        <item m="1" x="89"/>
        <item m="1" x="108"/>
        <item m="1" x="110"/>
        <item m="1" x="146"/>
        <item m="1" x="115"/>
        <item m="1" x="88"/>
        <item m="1" x="79"/>
        <item m="1" x="113"/>
        <item m="1" x="44"/>
        <item m="1" x="43"/>
        <item m="1" x="80"/>
        <item m="1" x="78"/>
        <item m="1" x="85"/>
        <item m="1" x="50"/>
        <item m="1" x="92"/>
        <item m="1" x="90"/>
        <item m="1" x="47"/>
        <item m="1" x="117"/>
        <item m="1" x="86"/>
        <item m="1" x="52"/>
        <item m="1" x="93"/>
        <item m="1" x="81"/>
        <item m="1" x="118"/>
        <item m="1" x="119"/>
        <item m="1" x="76"/>
        <item x="2"/>
        <item m="1" x="91"/>
        <item m="1" x="83"/>
        <item x="7"/>
        <item m="1" x="42"/>
        <item m="1" x="38"/>
        <item x="5"/>
        <item m="1" x="94"/>
        <item m="1" x="95"/>
        <item m="1" x="96"/>
        <item m="1" x="97"/>
        <item m="1" x="56"/>
        <item m="1" x="49"/>
        <item m="1" x="40"/>
        <item m="1" x="98"/>
        <item m="1" x="99"/>
        <item m="1" x="100"/>
        <item m="1" x="101"/>
        <item m="1" x="39"/>
        <item m="1" x="102"/>
        <item m="1" x="103"/>
        <item m="1" x="58"/>
        <item m="1" x="104"/>
        <item m="1" x="105"/>
        <item m="1" x="106"/>
        <item m="1" x="54"/>
        <item m="1" x="55"/>
        <item m="1" x="41"/>
        <item m="1" x="48"/>
        <item m="1" x="57"/>
        <item x="1"/>
        <item m="1" x="45"/>
        <item m="1" x="59"/>
        <item m="1" x="46"/>
        <item x="24"/>
        <item m="1" x="60"/>
        <item m="1" x="61"/>
        <item m="1" x="62"/>
        <item x="12"/>
        <item m="1" x="63"/>
        <item m="1" x="64"/>
        <item m="1" x="65"/>
        <item m="1" x="66"/>
        <item m="1" x="67"/>
        <item x="15"/>
        <item x="22"/>
        <item m="1" x="68"/>
        <item x="16"/>
        <item m="1" x="69"/>
        <item x="0"/>
        <item m="1" x="70"/>
        <item x="9"/>
        <item x="14"/>
        <item m="1" x="71"/>
        <item m="1" x="72"/>
        <item m="1" x="73"/>
        <item m="1" x="74"/>
        <item x="20"/>
        <item m="1" x="75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41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 r="1">
      <x v="1775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r="1">
      <x v="1774"/>
    </i>
    <i r="1">
      <x v="1776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216" firstHeaderRow="1" firstDataRow="1" firstDataCol="2"/>
  <pivotFields count="3">
    <pivotField axis="axisRow" compact="0" outline="0" subtotalTop="0" showAll="0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40">
        <item m="1" x="282"/>
        <item m="1" x="283"/>
        <item m="1" x="930"/>
        <item m="1" x="223"/>
        <item m="1" x="456"/>
        <item m="1" x="377"/>
        <item m="1" x="395"/>
        <item m="1" x="354"/>
        <item m="1" x="355"/>
        <item m="1" x="1017"/>
        <item m="1" x="224"/>
        <item x="19"/>
        <item m="1" x="319"/>
        <item m="1" x="630"/>
        <item m="1" x="183"/>
        <item x="138"/>
        <item m="1" x="637"/>
        <item m="1" x="928"/>
        <item m="1" x="1090"/>
        <item m="1" x="184"/>
        <item m="1" x="931"/>
        <item m="1" x="949"/>
        <item m="1" x="929"/>
        <item m="1" x="1010"/>
        <item m="1" x="483"/>
        <item m="1" x="476"/>
        <item m="1" x="484"/>
        <item m="1" x="457"/>
        <item m="1" x="185"/>
        <item m="1" x="335"/>
        <item m="1" x="1052"/>
        <item m="1" x="1018"/>
        <item m="1" x="910"/>
        <item m="1" x="827"/>
        <item m="1" x="284"/>
        <item m="1" x="762"/>
        <item m="1" x="273"/>
        <item m="1" x="828"/>
        <item m="1" x="631"/>
        <item x="139"/>
        <item m="1" x="336"/>
        <item m="1" x="247"/>
        <item m="1" x="246"/>
        <item m="1" x="874"/>
        <item x="105"/>
        <item m="1" x="829"/>
        <item m="1" x="632"/>
        <item m="1" x="298"/>
        <item m="1" x="906"/>
        <item x="26"/>
        <item x="60"/>
        <item m="1" x="248"/>
        <item m="1" x="249"/>
        <item m="1" x="454"/>
        <item m="1" x="244"/>
        <item m="1" x="452"/>
        <item m="1" x="274"/>
        <item m="1" x="285"/>
        <item m="1" x="491"/>
        <item m="1" x="232"/>
        <item m="1" x="260"/>
        <item m="1" x="1053"/>
        <item m="1" x="238"/>
        <item m="1" x="1104"/>
        <item m="1" x="1054"/>
        <item m="1" x="950"/>
        <item x="156"/>
        <item x="140"/>
        <item m="1" x="651"/>
        <item m="1" x="652"/>
        <item m="1" x="1097"/>
        <item x="126"/>
        <item m="1" x="622"/>
        <item m="1" x="912"/>
        <item m="1" x="628"/>
        <item m="1" x="653"/>
        <item m="1" x="458"/>
        <item m="1" x="798"/>
        <item m="1" x="459"/>
        <item m="1" x="303"/>
        <item m="1" x="1022"/>
        <item m="1" x="774"/>
        <item m="1" x="646"/>
        <item x="141"/>
        <item m="1" x="647"/>
        <item m="1" x="1000"/>
        <item m="1" x="951"/>
        <item m="1" x="654"/>
        <item m="1" x="648"/>
        <item m="1" x="649"/>
        <item x="127"/>
        <item m="1" x="324"/>
        <item m="1" x="655"/>
        <item m="1" x="263"/>
        <item m="1" x="636"/>
        <item m="1" x="404"/>
        <item m="1" x="475"/>
        <item m="1" x="233"/>
        <item m="1" x="1110"/>
        <item x="128"/>
        <item m="1" x="932"/>
        <item m="1" x="633"/>
        <item m="1" x="775"/>
        <item m="1" x="994"/>
        <item m="1" x="933"/>
        <item m="1" x="911"/>
        <item x="129"/>
        <item m="1" x="954"/>
        <item m="1" x="776"/>
        <item m="1" x="216"/>
        <item m="1" x="777"/>
        <item m="1" x="186"/>
        <item m="1" x="634"/>
        <item m="1" x="460"/>
        <item m="1" x="496"/>
        <item m="1" x="485"/>
        <item m="1" x="778"/>
        <item m="1" x="368"/>
        <item m="1" x="396"/>
        <item m="1" x="486"/>
        <item m="1" x="915"/>
        <item m="1" x="487"/>
        <item m="1" x="461"/>
        <item m="1" x="779"/>
        <item m="1" x="1091"/>
        <item m="1" x="1038"/>
        <item m="1" x="497"/>
        <item m="1" x="934"/>
        <item m="1" x="489"/>
        <item x="66"/>
        <item x="43"/>
        <item x="27"/>
        <item m="1" x="763"/>
        <item m="1" x="764"/>
        <item x="130"/>
        <item m="1" x="1019"/>
        <item m="1" x="955"/>
        <item m="1" x="952"/>
        <item m="1" x="799"/>
        <item m="1" x="882"/>
        <item m="1" x="805"/>
        <item m="1" x="638"/>
        <item m="1" x="1027"/>
        <item m="1" x="859"/>
        <item m="1" x="999"/>
        <item m="1" x="853"/>
        <item m="1" x="1041"/>
        <item m="1" x="665"/>
        <item m="1" x="623"/>
        <item m="1" x="713"/>
        <item m="1" x="666"/>
        <item m="1" x="337"/>
        <item m="1" x="1082"/>
        <item m="1" x="359"/>
        <item x="63"/>
        <item m="1" x="369"/>
        <item m="1" x="187"/>
        <item m="1" x="1080"/>
        <item x="28"/>
        <item m="1" x="784"/>
        <item m="1" x="1016"/>
        <item m="1" x="1040"/>
        <item m="1" x="780"/>
        <item m="1" x="935"/>
        <item m="1" x="781"/>
        <item m="1" x="956"/>
        <item m="1" x="957"/>
        <item m="1" x="782"/>
        <item m="1" x="905"/>
        <item m="1" x="714"/>
        <item m="1" x="620"/>
        <item m="1" x="883"/>
        <item m="1" x="513"/>
        <item m="1" x="498"/>
        <item m="1" x="392"/>
        <item x="166"/>
        <item m="1" x="884"/>
        <item m="1" x="499"/>
        <item m="1" x="854"/>
        <item m="1" x="923"/>
        <item m="1" x="1028"/>
        <item m="1" x="245"/>
        <item m="1" x="506"/>
        <item m="1" x="370"/>
        <item m="1" x="492"/>
        <item m="1" x="375"/>
        <item m="1" x="338"/>
        <item m="1" x="378"/>
        <item m="1" x="1111"/>
        <item m="1" x="448"/>
        <item m="1" x="376"/>
        <item m="1" x="217"/>
        <item m="1" x="264"/>
        <item m="1" x="1076"/>
        <item m="1" x="626"/>
        <item m="1" x="1072"/>
        <item m="1" x="659"/>
        <item x="106"/>
        <item x="67"/>
        <item m="1" x="643"/>
        <item m="1" x="878"/>
        <item m="1" x="250"/>
        <item m="1" x="488"/>
        <item x="131"/>
        <item m="1" x="406"/>
        <item m="1" x="221"/>
        <item m="1" x="230"/>
        <item m="1" x="885"/>
        <item m="1" x="639"/>
        <item m="1" x="265"/>
        <item m="1" x="229"/>
        <item x="12"/>
        <item m="1" x="393"/>
        <item m="1" x="453"/>
        <item m="1" x="320"/>
        <item m="1" x="384"/>
        <item m="1" x="218"/>
        <item m="1" x="234"/>
        <item m="1" x="348"/>
        <item m="1" x="462"/>
        <item m="1" x="356"/>
        <item m="1" x="251"/>
        <item m="1" x="715"/>
        <item m="1" x="463"/>
        <item m="1" x="698"/>
        <item m="1" x="509"/>
        <item x="64"/>
        <item x="20"/>
        <item m="1" x="783"/>
        <item m="1" x="510"/>
        <item m="1" x="477"/>
        <item m="1" x="537"/>
        <item m="1" x="331"/>
        <item m="1" x="322"/>
        <item m="1" x="1043"/>
        <item m="1" x="464"/>
        <item m="1" x="478"/>
        <item m="1" x="1039"/>
        <item x="48"/>
        <item m="1" x="699"/>
        <item m="1" x="525"/>
        <item x="62"/>
        <item m="1" x="522"/>
        <item m="1" x="397"/>
        <item m="1" x="995"/>
        <item m="1" x="252"/>
        <item m="1" x="500"/>
        <item m="1" x="886"/>
        <item m="1" x="876"/>
        <item m="1" x="887"/>
        <item m="1" x="888"/>
        <item m="1" x="1077"/>
        <item x="170"/>
        <item x="132"/>
        <item m="1" x="379"/>
        <item m="1" x="916"/>
        <item m="1" x="917"/>
        <item x="29"/>
        <item m="1" x="640"/>
        <item m="1" x="616"/>
        <item x="133"/>
        <item m="1" x="856"/>
        <item m="1" x="642"/>
        <item m="1" x="641"/>
        <item m="1" x="600"/>
        <item x="36"/>
        <item m="1" x="266"/>
        <item m="1" x="267"/>
        <item m="1" x="268"/>
        <item x="3"/>
        <item m="1" x="258"/>
        <item m="1" x="357"/>
        <item m="1" x="479"/>
        <item m="1" x="501"/>
        <item m="1" x="444"/>
        <item m="1" x="339"/>
        <item m="1" x="281"/>
        <item x="171"/>
        <item m="1" x="578"/>
        <item m="1" x="235"/>
        <item m="1" x="225"/>
        <item x="49"/>
        <item m="1" x="380"/>
        <item m="1" x="381"/>
        <item m="1" x="1044"/>
        <item x="30"/>
        <item m="1" x="465"/>
        <item m="1" x="1034"/>
        <item m="1" x="466"/>
        <item m="1" x="358"/>
        <item m="1" x="351"/>
        <item m="1" x="239"/>
        <item m="1" x="598"/>
        <item m="1" x="467"/>
        <item m="1" x="480"/>
        <item x="61"/>
        <item m="1" x="815"/>
        <item m="1" x="800"/>
        <item m="1" x="936"/>
        <item m="1" x="382"/>
        <item x="46"/>
        <item m="1" x="624"/>
        <item m="1" x="907"/>
        <item m="1" x="902"/>
        <item m="1" x="716"/>
        <item m="1" x="468"/>
        <item m="1" x="469"/>
        <item m="1" x="927"/>
        <item m="1" x="188"/>
        <item m="1" x="219"/>
        <item m="1" x="1138"/>
        <item m="1" x="1069"/>
        <item m="1" x="253"/>
        <item m="1" x="918"/>
        <item x="4"/>
        <item m="1" x="371"/>
        <item m="1" x="611"/>
        <item m="1" x="644"/>
        <item x="142"/>
        <item x="65"/>
        <item x="157"/>
        <item m="1" x="618"/>
        <item m="1" x="407"/>
        <item x="164"/>
        <item x="21"/>
        <item x="158"/>
        <item m="1" x="625"/>
        <item m="1" x="989"/>
        <item x="134"/>
        <item m="1" x="596"/>
        <item m="1" x="612"/>
        <item m="1" x="220"/>
        <item m="1" x="605"/>
        <item m="1" x="731"/>
        <item m="1" x="591"/>
        <item m="1" x="663"/>
        <item m="1" x="629"/>
        <item x="169"/>
        <item m="1" x="495"/>
        <item x="31"/>
        <item m="1" x="304"/>
        <item m="1" x="398"/>
        <item m="1" x="363"/>
        <item m="1" x="226"/>
        <item x="5"/>
        <item m="1" x="446"/>
        <item m="1" x="445"/>
        <item m="1" x="257"/>
        <item m="1" x="785"/>
        <item x="35"/>
        <item x="6"/>
        <item x="51"/>
        <item x="42"/>
        <item m="1" x="613"/>
        <item m="1" x="502"/>
        <item m="1" x="1092"/>
        <item m="1" x="383"/>
        <item m="1" x="1124"/>
        <item m="1" x="481"/>
        <item m="1" x="1026"/>
        <item m="1" x="919"/>
        <item m="1" x="1032"/>
        <item m="1" x="937"/>
        <item m="1" x="958"/>
        <item m="1" x="913"/>
        <item m="1" x="254"/>
        <item m="1" x="786"/>
        <item m="1" x="269"/>
        <item m="1" x="584"/>
        <item m="1" x="409"/>
        <item m="1" x="240"/>
        <item m="1" x="261"/>
        <item x="34"/>
        <item x="11"/>
        <item m="1" x="503"/>
        <item m="1" x="504"/>
        <item m="1" x="527"/>
        <item m="1" x="1081"/>
        <item m="1" x="372"/>
        <item m="1" x="1098"/>
        <item m="1" x="511"/>
        <item m="1" x="523"/>
        <item m="1" x="1099"/>
        <item m="1" x="664"/>
        <item m="1" x="236"/>
        <item m="1" x="373"/>
        <item m="1" x="1093"/>
        <item m="1" x="231"/>
        <item m="1" x="619"/>
        <item m="1" x="953"/>
        <item m="1" x="787"/>
        <item m="1" x="788"/>
        <item m="1" x="860"/>
        <item m="1" x="895"/>
        <item m="1" x="579"/>
        <item m="1" x="1125"/>
        <item x="143"/>
        <item m="1" x="580"/>
        <item m="1" x="1074"/>
        <item m="1" x="586"/>
        <item m="1" x="1105"/>
        <item m="1" x="1083"/>
        <item m="1" x="581"/>
        <item m="1" x="505"/>
        <item m="1" x="582"/>
        <item x="8"/>
        <item m="1" x="374"/>
        <item x="9"/>
        <item x="69"/>
        <item m="1" x="1048"/>
        <item m="1" x="1014"/>
        <item m="1" x="826"/>
        <item m="1" x="1071"/>
        <item m="1" x="890"/>
        <item m="1" x="189"/>
        <item m="1" x="610"/>
        <item m="1" x="362"/>
        <item m="1" x="256"/>
        <item m="1" x="766"/>
        <item m="1" x="595"/>
        <item m="1" x="604"/>
        <item m="1" x="228"/>
        <item m="1" x="243"/>
        <item m="1" x="852"/>
        <item m="1" x="617"/>
        <item m="1" x="609"/>
        <item x="7"/>
        <item m="1" x="765"/>
        <item m="1" x="399"/>
        <item m="1" x="344"/>
        <item m="1" x="308"/>
        <item m="1" x="564"/>
        <item m="1" x="302"/>
        <item m="1" x="300"/>
        <item x="0"/>
        <item x="33"/>
        <item x="17"/>
        <item x="167"/>
        <item x="1"/>
        <item x="32"/>
        <item x="50"/>
        <item x="18"/>
        <item m="1" x="1094"/>
        <item x="135"/>
        <item m="1" x="400"/>
        <item m="1" x="270"/>
        <item m="1" x="904"/>
        <item m="1" x="299"/>
        <item m="1" x="349"/>
        <item m="1" x="350"/>
        <item m="1" x="352"/>
        <item m="1" x="450"/>
        <item m="1" x="704"/>
        <item m="1" x="526"/>
        <item m="1" x="530"/>
        <item x="144"/>
        <item m="1" x="789"/>
        <item x="22"/>
        <item m="1" x="451"/>
        <item m="1" x="193"/>
        <item m="1" x="175"/>
        <item m="1" x="190"/>
        <item m="1" x="705"/>
        <item m="1" x="518"/>
        <item x="89"/>
        <item m="1" x="321"/>
        <item m="1" x="194"/>
        <item m="1" x="227"/>
        <item m="1" x="517"/>
        <item m="1" x="1013"/>
        <item m="1" x="938"/>
        <item m="1" x="195"/>
        <item m="1" x="959"/>
        <item m="1" x="241"/>
        <item m="1" x="790"/>
        <item m="1" x="889"/>
        <item m="1" x="332"/>
        <item m="1" x="386"/>
        <item m="1" x="1073"/>
        <item m="1" x="196"/>
        <item x="23"/>
        <item m="1" x="255"/>
        <item m="1" x="603"/>
        <item m="1" x="565"/>
        <item m="1" x="872"/>
        <item m="1" x="566"/>
        <item m="1" x="880"/>
        <item m="1" x="271"/>
        <item m="1" x="262"/>
        <item x="37"/>
        <item x="68"/>
        <item m="1" x="197"/>
        <item m="1" x="960"/>
        <item m="1" x="791"/>
        <item m="1" x="286"/>
        <item m="1" x="967"/>
        <item m="1" x="942"/>
        <item m="1" x="961"/>
        <item m="1" x="401"/>
        <item m="1" x="803"/>
        <item m="1" x="792"/>
        <item m="1" x="943"/>
        <item m="1" x="944"/>
        <item m="1" x="801"/>
        <item m="1" x="806"/>
        <item m="1" x="945"/>
        <item m="1" x="998"/>
        <item m="1" x="482"/>
        <item m="1" x="768"/>
        <item m="1" x="968"/>
        <item m="1" x="997"/>
        <item m="1" x="797"/>
        <item m="1" x="722"/>
        <item m="1" x="701"/>
        <item m="1" x="538"/>
        <item m="1" x="539"/>
        <item m="1" x="402"/>
        <item m="1" x="1049"/>
        <item m="1" x="969"/>
        <item m="1" x="970"/>
        <item m="1" x="971"/>
        <item m="1" x="198"/>
        <item m="1" x="972"/>
        <item m="1" x="387"/>
        <item m="1" x="340"/>
        <item m="1" x="388"/>
        <item m="1" x="389"/>
        <item m="1" x="691"/>
        <item m="1" x="390"/>
        <item m="1" x="237"/>
        <item m="1" x="385"/>
        <item m="1" x="191"/>
        <item m="1" x="361"/>
        <item x="160"/>
        <item m="1" x="920"/>
        <item m="1" x="1100"/>
        <item x="88"/>
        <item x="87"/>
        <item x="111"/>
        <item m="1" x="182"/>
        <item x="110"/>
        <item m="1" x="871"/>
        <item m="1" x="706"/>
        <item m="1" x="723"/>
        <item x="109"/>
        <item m="1" x="512"/>
        <item m="1" x="334"/>
        <item m="1" x="341"/>
        <item m="1" x="329"/>
        <item m="1" x="330"/>
        <item m="1" x="181"/>
        <item m="1" x="192"/>
        <item m="1" x="180"/>
        <item m="1" x="807"/>
        <item x="165"/>
        <item m="1" x="333"/>
        <item m="1" x="179"/>
        <item x="108"/>
        <item m="1" x="804"/>
        <item m="1" x="793"/>
        <item m="1" x="707"/>
        <item m="1" x="708"/>
        <item m="1" x="668"/>
        <item m="1" x="516"/>
        <item m="1" x="508"/>
        <item m="1" x="342"/>
        <item m="1" x="309"/>
        <item m="1" x="449"/>
        <item m="1" x="343"/>
        <item x="107"/>
        <item x="44"/>
        <item x="10"/>
        <item m="1" x="681"/>
        <item m="1" x="692"/>
        <item m="1" x="709"/>
        <item m="1" x="946"/>
        <item m="1" x="470"/>
        <item m="1" x="471"/>
        <item x="145"/>
        <item m="1" x="794"/>
        <item m="1" x="669"/>
        <item m="1" x="178"/>
        <item m="1" x="177"/>
        <item m="1" x="1045"/>
        <item x="162"/>
        <item x="161"/>
        <item x="86"/>
        <item x="85"/>
        <item x="84"/>
        <item x="83"/>
        <item m="1" x="592"/>
        <item x="82"/>
        <item x="39"/>
        <item m="1" x="494"/>
        <item x="81"/>
        <item x="120"/>
        <item x="119"/>
        <item x="118"/>
        <item x="117"/>
        <item m="1" x="702"/>
        <item m="1" x="710"/>
        <item m="1" x="703"/>
        <item m="1" x="879"/>
        <item m="1" x="1084"/>
        <item m="1" x="532"/>
        <item m="1" x="515"/>
        <item m="1" x="531"/>
        <item m="1" x="317"/>
        <item m="1" x="316"/>
        <item m="1" x="327"/>
        <item m="1" x="315"/>
        <item m="1" x="314"/>
        <item m="1" x="305"/>
        <item m="1" x="903"/>
        <item m="1" x="310"/>
        <item x="116"/>
        <item x="115"/>
        <item x="114"/>
        <item m="1" x="174"/>
        <item x="113"/>
        <item m="1" x="365"/>
        <item x="112"/>
        <item m="1" x="621"/>
        <item m="1" x="599"/>
        <item m="1" x="657"/>
        <item m="1" x="455"/>
        <item x="40"/>
        <item m="1" x="366"/>
        <item m="1" x="947"/>
        <item x="80"/>
        <item m="1" x="948"/>
        <item x="79"/>
        <item x="146"/>
        <item x="78"/>
        <item m="1" x="173"/>
        <item m="1" x="301"/>
        <item x="2"/>
        <item x="77"/>
        <item x="76"/>
        <item x="75"/>
        <item x="74"/>
        <item m="1" x="602"/>
        <item x="73"/>
        <item x="13"/>
        <item x="72"/>
        <item m="1" x="682"/>
        <item m="1" x="996"/>
        <item x="71"/>
        <item x="70"/>
        <item x="125"/>
        <item x="124"/>
        <item x="123"/>
        <item x="122"/>
        <item x="121"/>
        <item m="1" x="672"/>
        <item m="1" x="670"/>
        <item m="1" x="673"/>
        <item m="1" x="671"/>
        <item m="1" x="540"/>
        <item m="1" x="683"/>
        <item m="1" x="529"/>
        <item m="1" x="514"/>
        <item m="1" x="328"/>
        <item m="1" x="313"/>
        <item m="1" x="323"/>
        <item m="1" x="312"/>
        <item m="1" x="311"/>
        <item m="1" x="176"/>
        <item m="1" x="627"/>
        <item m="1" x="614"/>
        <item m="1" x="795"/>
        <item m="1" x="583"/>
        <item m="1" x="345"/>
        <item m="1" x="1046"/>
        <item m="1" x="1047"/>
        <item m="1" x="242"/>
        <item m="1" x="1116"/>
        <item m="1" x="1023"/>
        <item m="1" x="541"/>
        <item m="1" x="432"/>
        <item m="1" x="288"/>
        <item m="1" x="410"/>
        <item x="147"/>
        <item m="1" x="587"/>
        <item m="1" x="199"/>
        <item x="52"/>
        <item m="1" x="820"/>
        <item m="1" x="689"/>
        <item m="1" x="568"/>
        <item m="1" x="411"/>
        <item m="1" x="1126"/>
        <item m="1" x="412"/>
        <item m="1" x="1117"/>
        <item m="1" x="413"/>
        <item m="1" x="414"/>
        <item m="1" x="1033"/>
        <item m="1" x="1085"/>
        <item m="1" x="1078"/>
        <item m="1" x="200"/>
        <item m="1" x="289"/>
        <item m="1" x="674"/>
        <item m="1" x="816"/>
        <item m="1" x="675"/>
        <item m="1" x="724"/>
        <item m="1" x="817"/>
        <item m="1" x="818"/>
        <item m="1" x="542"/>
        <item m="1" x="528"/>
        <item m="1" x="543"/>
        <item m="1" x="569"/>
        <item m="1" x="1118"/>
        <item m="1" x="290"/>
        <item m="1" x="1011"/>
        <item m="1" x="201"/>
        <item m="1" x="965"/>
        <item m="1" x="821"/>
        <item m="1" x="725"/>
        <item m="1" x="726"/>
        <item m="1" x="1127"/>
        <item x="102"/>
        <item m="1" x="606"/>
        <item m="1" x="472"/>
        <item m="1" x="1005"/>
        <item m="1" x="822"/>
        <item m="1" x="834"/>
        <item m="1" x="473"/>
        <item m="1" x="819"/>
        <item x="148"/>
        <item x="168"/>
        <item m="1" x="727"/>
        <item m="1" x="544"/>
        <item m="1" x="835"/>
        <item m="1" x="808"/>
        <item m="1" x="809"/>
        <item m="1" x="693"/>
        <item m="1" x="810"/>
        <item m="1" x="1112"/>
        <item m="1" x="545"/>
        <item m="1" x="1106"/>
        <item m="1" x="415"/>
        <item m="1" x="728"/>
        <item m="1" x="729"/>
        <item m="1" x="940"/>
        <item m="1" x="811"/>
        <item m="1" x="1001"/>
        <item m="1" x="700"/>
        <item m="1" x="730"/>
        <item m="1" x="690"/>
        <item m="1" x="836"/>
        <item m="1" x="717"/>
        <item m="1" x="812"/>
        <item m="1" x="1006"/>
        <item m="1" x="732"/>
        <item m="1" x="1113"/>
        <item m="1" x="733"/>
        <item m="1" x="696"/>
        <item m="1" x="734"/>
        <item m="1" x="536"/>
        <item m="1" x="570"/>
        <item m="1" x="571"/>
        <item m="1" x="680"/>
        <item m="1" x="751"/>
        <item m="1" x="546"/>
        <item m="1" x="416"/>
        <item m="1" x="752"/>
        <item m="1" x="1119"/>
        <item m="1" x="291"/>
        <item m="1" x="742"/>
        <item m="1" x="547"/>
        <item m="1" x="837"/>
        <item m="1" x="753"/>
        <item m="1" x="823"/>
        <item m="1" x="548"/>
        <item m="1" x="978"/>
        <item m="1" x="838"/>
        <item m="1" x="861"/>
        <item m="1" x="697"/>
        <item m="1" x="754"/>
        <item m="1" x="979"/>
        <item m="1" x="755"/>
        <item m="1" x="756"/>
        <item m="1" x="757"/>
        <item m="1" x="824"/>
        <item m="1" x="758"/>
        <item x="53"/>
        <item m="1" x="862"/>
        <item m="1" x="572"/>
        <item m="1" x="549"/>
        <item m="1" x="1114"/>
        <item m="1" x="1128"/>
        <item m="1" x="813"/>
        <item m="1" x="839"/>
        <item m="1" x="550"/>
        <item m="1" x="1129"/>
        <item m="1" x="1095"/>
        <item m="1" x="551"/>
        <item m="1" x="408"/>
        <item m="1" x="552"/>
        <item m="1" x="1025"/>
        <item m="1" x="759"/>
        <item m="1" x="1007"/>
        <item m="1" x="1130"/>
        <item m="1" x="417"/>
        <item m="1" x="1120"/>
        <item m="1" x="1115"/>
        <item m="1" x="1131"/>
        <item m="1" x="202"/>
        <item m="1" x="1059"/>
        <item m="1" x="1060"/>
        <item m="1" x="962"/>
        <item m="1" x="941"/>
        <item m="1" x="418"/>
        <item m="1" x="1055"/>
        <item m="1" x="553"/>
        <item m="1" x="554"/>
        <item m="1" x="1062"/>
        <item m="1" x="203"/>
        <item m="1" x="925"/>
        <item m="1" x="963"/>
        <item m="1" x="419"/>
        <item m="1" x="1051"/>
        <item m="1" x="1107"/>
        <item m="1" x="840"/>
        <item m="1" x="1008"/>
        <item m="1" x="760"/>
        <item m="1" x="761"/>
        <item m="1" x="1063"/>
        <item m="1" x="841"/>
        <item m="1" x="1064"/>
        <item m="1" x="842"/>
        <item m="1" x="667"/>
        <item m="1" x="743"/>
        <item m="1" x="573"/>
        <item m="1" x="1101"/>
        <item m="1" x="1132"/>
        <item m="1" x="1096"/>
        <item m="1" x="405"/>
        <item m="1" x="318"/>
        <item m="1" x="1050"/>
        <item m="1" x="1029"/>
        <item m="1" x="1065"/>
        <item m="1" x="656"/>
        <item m="1" x="650"/>
        <item m="1" x="1066"/>
        <item m="1" x="964"/>
        <item m="1" x="980"/>
        <item m="1" x="926"/>
        <item m="1" x="825"/>
        <item m="1" x="830"/>
        <item m="1" x="966"/>
        <item m="1" x="981"/>
        <item m="1" x="843"/>
        <item x="54"/>
        <item m="1" x="844"/>
        <item x="149"/>
        <item m="1" x="845"/>
        <item m="1" x="711"/>
        <item m="1" x="687"/>
        <item m="1" x="686"/>
        <item m="1" x="735"/>
        <item m="1" x="846"/>
        <item m="1" x="863"/>
        <item m="1" x="736"/>
        <item m="1" x="737"/>
        <item m="1" x="1002"/>
        <item m="1" x="688"/>
        <item m="1" x="555"/>
        <item m="1" x="556"/>
        <item m="1" x="524"/>
        <item m="1" x="894"/>
        <item m="1" x="557"/>
        <item m="1" x="858"/>
        <item m="1" x="347"/>
        <item m="1" x="1003"/>
        <item m="1" x="558"/>
        <item m="1" x="559"/>
        <item m="1" x="992"/>
        <item m="1" x="1035"/>
        <item m="1" x="346"/>
        <item m="1" x="744"/>
        <item m="1" x="567"/>
        <item m="1" x="433"/>
        <item m="1" x="660"/>
        <item m="1" x="204"/>
        <item m="1" x="745"/>
        <item m="1" x="898"/>
        <item m="1" x="900"/>
        <item m="1" x="857"/>
        <item m="1" x="991"/>
        <item m="1" x="939"/>
        <item m="1" x="771"/>
        <item m="1" x="597"/>
        <item m="1" x="658"/>
        <item m="1" x="360"/>
        <item m="1" x="394"/>
        <item m="1" x="215"/>
        <item m="1" x="1102"/>
        <item m="1" x="434"/>
        <item m="1" x="1024"/>
        <item m="1" x="205"/>
        <item m="1" x="718"/>
        <item m="1" x="738"/>
        <item m="1" x="560"/>
        <item m="1" x="435"/>
        <item m="1" x="574"/>
        <item m="1" x="1086"/>
        <item m="1" x="206"/>
        <item m="1" x="563"/>
        <item m="1" x="436"/>
        <item m="1" x="1133"/>
        <item m="1" x="437"/>
        <item m="1" x="207"/>
        <item m="1" x="914"/>
        <item m="1" x="847"/>
        <item m="1" x="1012"/>
        <item m="1" x="588"/>
        <item m="1" x="1087"/>
        <item m="1" x="1067"/>
        <item m="1" x="848"/>
        <item x="136"/>
        <item m="1" x="589"/>
        <item m="1" x="982"/>
        <item x="150"/>
        <item m="1" x="977"/>
        <item m="1" x="769"/>
        <item m="1" x="849"/>
        <item m="1" x="746"/>
        <item m="1" x="575"/>
        <item m="1" x="561"/>
        <item m="1" x="438"/>
        <item m="1" x="277"/>
        <item m="1" x="1061"/>
        <item m="1" x="899"/>
        <item m="1" x="908"/>
        <item m="1" x="208"/>
        <item m="1" x="493"/>
        <item x="55"/>
        <item m="1" x="767"/>
        <item m="1" x="272"/>
        <item m="1" x="585"/>
        <item x="137"/>
        <item m="1" x="292"/>
        <item m="1" x="447"/>
        <item m="1" x="276"/>
        <item m="1" x="222"/>
        <item m="1" x="287"/>
        <item x="25"/>
        <item m="1" x="293"/>
        <item m="1" x="474"/>
        <item m="1" x="1020"/>
        <item m="1" x="1088"/>
        <item m="1" x="747"/>
        <item m="1" x="864"/>
        <item m="1" x="748"/>
        <item m="1" x="749"/>
        <item x="56"/>
        <item m="1" x="645"/>
        <item m="1" x="562"/>
        <item m="1" x="521"/>
        <item m="1" x="520"/>
        <item m="1" x="661"/>
        <item m="1" x="990"/>
        <item m="1" x="1121"/>
        <item m="1" x="439"/>
        <item m="1" x="1015"/>
        <item m="1" x="750"/>
        <item m="1" x="891"/>
        <item m="1" x="1075"/>
        <item m="1" x="1042"/>
        <item m="1" x="1036"/>
        <item m="1" x="993"/>
        <item m="1" x="1021"/>
        <item m="1" x="209"/>
        <item m="1" x="1057"/>
        <item m="1" x="593"/>
        <item m="1" x="601"/>
        <item m="1" x="909"/>
        <item m="1" x="1070"/>
        <item m="1" x="772"/>
        <item m="1" x="607"/>
        <item m="1" x="490"/>
        <item x="57"/>
        <item x="58"/>
        <item x="151"/>
        <item m="1" x="773"/>
        <item m="1" x="802"/>
        <item m="1" x="873"/>
        <item m="1" x="533"/>
        <item m="1" x="850"/>
        <item m="1" x="1037"/>
        <item m="1" x="507"/>
        <item m="1" x="608"/>
        <item x="15"/>
        <item x="16"/>
        <item m="1" x="594"/>
        <item m="1" x="259"/>
        <item x="159"/>
        <item m="1" x="1108"/>
        <item m="1" x="1030"/>
        <item m="1" x="973"/>
        <item m="1" x="921"/>
        <item m="1" x="1004"/>
        <item m="1" x="851"/>
        <item m="1" x="294"/>
        <item m="1" x="1068"/>
        <item m="1" x="1058"/>
        <item m="1" x="1079"/>
        <item x="45"/>
        <item m="1" x="1056"/>
        <item m="1" x="1103"/>
        <item m="1" x="1089"/>
        <item m="1" x="1109"/>
        <item m="1" x="865"/>
        <item m="1" x="901"/>
        <item m="1" x="924"/>
        <item m="1" x="739"/>
        <item m="1" x="796"/>
        <item m="1" x="855"/>
        <item m="1" x="896"/>
        <item m="1" x="892"/>
        <item m="1" x="1134"/>
        <item m="1" x="635"/>
        <item m="1" x="897"/>
        <item m="1" x="770"/>
        <item m="1" x="278"/>
        <item m="1" x="662"/>
        <item m="1" x="279"/>
        <item x="47"/>
        <item m="1" x="280"/>
        <item x="163"/>
        <item m="1" x="922"/>
        <item m="1" x="740"/>
        <item m="1" x="534"/>
        <item m="1" x="974"/>
        <item m="1" x="1135"/>
        <item m="1" x="1122"/>
        <item m="1" x="440"/>
        <item m="1" x="1136"/>
        <item m="1" x="1123"/>
        <item m="1" x="210"/>
        <item m="1" x="741"/>
        <item m="1" x="576"/>
        <item x="101"/>
        <item m="1" x="441"/>
        <item m="1" x="211"/>
        <item x="152"/>
        <item m="1" x="719"/>
        <item m="1" x="535"/>
        <item m="1" x="975"/>
        <item m="1" x="1137"/>
        <item m="1" x="831"/>
        <item m="1" x="877"/>
        <item m="1" x="275"/>
        <item x="153"/>
        <item x="103"/>
        <item m="1" x="866"/>
        <item x="104"/>
        <item m="1" x="893"/>
        <item m="1" x="875"/>
        <item m="1" x="403"/>
        <item m="1" x="442"/>
        <item m="1" x="326"/>
        <item m="1" x="443"/>
        <item m="1" x="425"/>
        <item m="1" x="212"/>
        <item x="24"/>
        <item m="1" x="213"/>
        <item m="1" x="881"/>
        <item x="41"/>
        <item x="154"/>
        <item m="1" x="295"/>
        <item m="1" x="983"/>
        <item m="1" x="296"/>
        <item m="1" x="984"/>
        <item m="1" x="985"/>
        <item m="1" x="867"/>
        <item m="1" x="986"/>
        <item m="1" x="987"/>
        <item m="1" x="988"/>
        <item m="1" x="868"/>
        <item m="1" x="814"/>
        <item m="1" x="869"/>
        <item m="1" x="832"/>
        <item x="59"/>
        <item m="1" x="833"/>
        <item m="1" x="1009"/>
        <item m="1" x="720"/>
        <item m="1" x="721"/>
        <item m="1" x="420"/>
        <item m="1" x="421"/>
        <item m="1" x="422"/>
        <item m="1" x="423"/>
        <item m="1" x="424"/>
        <item m="1" x="1031"/>
        <item m="1" x="685"/>
        <item x="155"/>
        <item m="1" x="679"/>
        <item m="1" x="870"/>
        <item m="1" x="426"/>
        <item m="1" x="427"/>
        <item m="1" x="428"/>
        <item m="1" x="429"/>
        <item m="1" x="577"/>
        <item m="1" x="430"/>
        <item x="94"/>
        <item m="1" x="976"/>
        <item m="1" x="364"/>
        <item m="1" x="297"/>
        <item m="1" x="307"/>
        <item m="1" x="431"/>
        <item x="93"/>
        <item x="92"/>
        <item x="38"/>
        <item m="1" x="695"/>
        <item m="1" x="590"/>
        <item x="90"/>
        <item x="91"/>
        <item x="100"/>
        <item x="99"/>
        <item m="1" x="694"/>
        <item m="1" x="519"/>
        <item m="1" x="325"/>
        <item m="1" x="306"/>
        <item m="1" x="367"/>
        <item x="98"/>
        <item x="97"/>
        <item x="14"/>
        <item x="96"/>
        <item x="95"/>
        <item m="1" x="678"/>
        <item m="1" x="677"/>
        <item m="1" x="684"/>
        <item m="1" x="676"/>
        <item m="1" x="391"/>
        <item m="1" x="353"/>
        <item m="1" x="214"/>
        <item m="1" x="712"/>
        <item m="1" x="615"/>
        <item x="17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15">
    <i>
      <x/>
      <x v="269"/>
    </i>
    <i r="1">
      <x v="314"/>
    </i>
    <i r="1">
      <x v="344"/>
    </i>
    <i r="1">
      <x v="350"/>
    </i>
    <i r="1">
      <x v="434"/>
    </i>
    <i r="1">
      <x v="438"/>
    </i>
    <i r="1">
      <x v="636"/>
    </i>
    <i t="default">
      <x/>
    </i>
    <i>
      <x v="1"/>
      <x v="344"/>
    </i>
    <i r="1">
      <x v="405"/>
    </i>
    <i r="1">
      <x v="407"/>
    </i>
    <i r="1">
      <x v="426"/>
    </i>
    <i t="default">
      <x v="1"/>
    </i>
    <i>
      <x v="2"/>
      <x v="211"/>
    </i>
    <i r="1">
      <x v="373"/>
    </i>
    <i r="1">
      <x v="571"/>
    </i>
    <i t="default">
      <x v="2"/>
    </i>
    <i>
      <x v="3"/>
      <x v="643"/>
    </i>
    <i t="default">
      <x v="3"/>
    </i>
    <i>
      <x v="4"/>
      <x v="992"/>
    </i>
    <i r="1">
      <x v="1126"/>
    </i>
    <i t="default">
      <x v="4"/>
    </i>
    <i>
      <x v="5"/>
      <x v="373"/>
    </i>
    <i r="1">
      <x v="436"/>
    </i>
    <i r="1">
      <x v="441"/>
    </i>
    <i r="1">
      <x v="993"/>
    </i>
    <i t="default">
      <x v="5"/>
    </i>
    <i>
      <x v="6"/>
      <x v="11"/>
    </i>
    <i r="1">
      <x v="227"/>
    </i>
    <i r="1">
      <x v="324"/>
    </i>
    <i r="1">
      <x v="457"/>
    </i>
    <i r="1">
      <x v="480"/>
    </i>
    <i r="1">
      <x v="946"/>
    </i>
    <i r="1">
      <x v="1065"/>
    </i>
    <i t="default">
      <x v="6"/>
    </i>
    <i>
      <x v="7"/>
      <x v="49"/>
    </i>
    <i r="1">
      <x v="131"/>
    </i>
    <i r="1">
      <x v="158"/>
    </i>
    <i r="1">
      <x v="211"/>
    </i>
    <i r="1">
      <x v="257"/>
    </i>
    <i r="1">
      <x v="285"/>
    </i>
    <i r="1">
      <x v="339"/>
    </i>
    <i r="1">
      <x v="439"/>
    </i>
    <i r="1">
      <x v="441"/>
    </i>
    <i t="default">
      <x v="7"/>
    </i>
    <i>
      <x v="8"/>
      <x v="435"/>
    </i>
    <i t="default">
      <x v="8"/>
    </i>
    <i>
      <x v="9"/>
      <x v="265"/>
    </i>
    <i r="1">
      <x v="349"/>
    </i>
    <i r="1">
      <x v="372"/>
    </i>
    <i r="1">
      <x v="373"/>
    </i>
    <i r="1">
      <x v="489"/>
    </i>
    <i r="1">
      <x v="1112"/>
    </i>
    <i t="default">
      <x v="9"/>
    </i>
    <i>
      <x v="10"/>
      <x v="130"/>
    </i>
    <i r="1">
      <x v="352"/>
    </i>
    <i r="1">
      <x v="438"/>
    </i>
    <i r="1">
      <x v="439"/>
    </i>
    <i r="1">
      <x v="570"/>
    </i>
    <i r="1">
      <x v="592"/>
    </i>
    <i r="1">
      <x v="626"/>
    </i>
    <i r="1">
      <x v="1068"/>
    </i>
    <i t="default">
      <x v="10"/>
    </i>
    <i>
      <x v="11"/>
      <x v="238"/>
    </i>
    <i r="1">
      <x v="281"/>
    </i>
    <i r="1">
      <x v="300"/>
    </i>
    <i r="1">
      <x v="434"/>
    </i>
    <i r="1">
      <x v="440"/>
    </i>
    <i r="1">
      <x v="441"/>
    </i>
    <i r="1">
      <x v="1007"/>
    </i>
    <i r="1">
      <x v="1027"/>
    </i>
    <i t="default">
      <x v="11"/>
    </i>
    <i>
      <x v="12"/>
      <x v="50"/>
    </i>
    <i r="1">
      <x v="129"/>
    </i>
    <i r="1">
      <x v="130"/>
    </i>
    <i r="1">
      <x v="154"/>
    </i>
    <i r="1">
      <x v="198"/>
    </i>
    <i r="1">
      <x v="226"/>
    </i>
    <i r="1">
      <x v="241"/>
    </i>
    <i r="1">
      <x v="295"/>
    </i>
    <i r="1">
      <x v="319"/>
    </i>
    <i r="1">
      <x v="351"/>
    </i>
    <i r="1">
      <x v="408"/>
    </i>
    <i r="1">
      <x v="490"/>
    </i>
    <i r="1">
      <x v="685"/>
    </i>
    <i r="1">
      <x v="784"/>
    </i>
    <i r="1">
      <x v="852"/>
    </i>
    <i r="1">
      <x v="936"/>
    </i>
    <i r="1">
      <x v="955"/>
    </i>
    <i r="1">
      <x v="981"/>
    </i>
    <i r="1">
      <x v="982"/>
    </i>
    <i r="1">
      <x v="1083"/>
    </i>
    <i t="default">
      <x v="12"/>
    </i>
    <i>
      <x v="13"/>
      <x v="44"/>
    </i>
    <i r="1">
      <x v="71"/>
    </i>
    <i r="1">
      <x v="90"/>
    </i>
    <i r="1">
      <x v="99"/>
    </i>
    <i r="1">
      <x v="106"/>
    </i>
    <i r="1">
      <x v="134"/>
    </i>
    <i r="1">
      <x v="197"/>
    </i>
    <i r="1">
      <x v="203"/>
    </i>
    <i r="1">
      <x v="253"/>
    </i>
    <i r="1">
      <x v="260"/>
    </i>
    <i r="1">
      <x v="328"/>
    </i>
    <i r="1">
      <x v="443"/>
    </i>
    <i r="1">
      <x v="464"/>
    </i>
    <i r="1">
      <x v="536"/>
    </i>
    <i r="1">
      <x v="537"/>
    </i>
    <i r="1">
      <x v="538"/>
    </i>
    <i r="1">
      <x v="540"/>
    </i>
    <i r="1">
      <x v="544"/>
    </i>
    <i r="1">
      <x v="557"/>
    </i>
    <i r="1">
      <x v="569"/>
    </i>
    <i r="1">
      <x v="586"/>
    </i>
    <i r="1">
      <x v="587"/>
    </i>
    <i r="1">
      <x v="588"/>
    </i>
    <i r="1">
      <x v="589"/>
    </i>
    <i r="1">
      <x v="591"/>
    </i>
    <i r="1">
      <x v="592"/>
    </i>
    <i r="1">
      <x v="594"/>
    </i>
    <i r="1">
      <x v="595"/>
    </i>
    <i r="1">
      <x v="596"/>
    </i>
    <i r="1">
      <x v="597"/>
    </i>
    <i r="1">
      <x v="598"/>
    </i>
    <i r="1">
      <x v="615"/>
    </i>
    <i r="1">
      <x v="616"/>
    </i>
    <i r="1">
      <x v="617"/>
    </i>
    <i r="1">
      <x v="619"/>
    </i>
    <i r="1">
      <x v="621"/>
    </i>
    <i r="1">
      <x v="629"/>
    </i>
    <i r="1">
      <x v="631"/>
    </i>
    <i r="1">
      <x v="633"/>
    </i>
    <i r="1">
      <x v="637"/>
    </i>
    <i r="1">
      <x v="638"/>
    </i>
    <i r="1">
      <x v="639"/>
    </i>
    <i r="1">
      <x v="640"/>
    </i>
    <i r="1">
      <x v="642"/>
    </i>
    <i r="1">
      <x v="644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719"/>
    </i>
    <i r="1">
      <x v="1042"/>
    </i>
    <i r="1">
      <x v="1054"/>
    </i>
    <i r="1">
      <x v="1056"/>
    </i>
    <i r="1">
      <x v="1104"/>
    </i>
    <i r="1">
      <x v="1110"/>
    </i>
    <i r="1">
      <x v="1111"/>
    </i>
    <i r="1">
      <x v="1115"/>
    </i>
    <i r="1">
      <x v="1116"/>
    </i>
    <i r="1">
      <x v="1117"/>
    </i>
    <i r="1">
      <x v="1118"/>
    </i>
    <i r="1">
      <x v="1124"/>
    </i>
    <i r="1">
      <x v="1125"/>
    </i>
    <i r="1">
      <x v="1127"/>
    </i>
    <i r="1">
      <x v="1128"/>
    </i>
    <i t="default">
      <x v="13"/>
    </i>
    <i>
      <x v="14"/>
      <x v="15"/>
    </i>
    <i r="1">
      <x v="39"/>
    </i>
    <i r="1">
      <x v="66"/>
    </i>
    <i r="1">
      <x v="67"/>
    </i>
    <i r="1">
      <x v="83"/>
    </i>
    <i r="1">
      <x v="197"/>
    </i>
    <i r="1">
      <x v="318"/>
    </i>
    <i r="1">
      <x v="320"/>
    </i>
    <i r="1">
      <x v="325"/>
    </i>
    <i r="1">
      <x v="396"/>
    </i>
    <i r="1">
      <x v="455"/>
    </i>
    <i r="1">
      <x v="536"/>
    </i>
    <i r="1">
      <x v="570"/>
    </i>
    <i r="1">
      <x v="578"/>
    </i>
    <i r="1">
      <x v="616"/>
    </i>
    <i r="1">
      <x v="632"/>
    </i>
    <i r="1">
      <x v="682"/>
    </i>
    <i r="1">
      <x v="727"/>
    </i>
    <i r="1">
      <x v="854"/>
    </i>
    <i r="1">
      <x v="919"/>
    </i>
    <i r="1">
      <x v="922"/>
    </i>
    <i r="1">
      <x v="940"/>
    </i>
    <i r="1">
      <x v="983"/>
    </i>
    <i r="1">
      <x v="1045"/>
    </i>
    <i r="1">
      <x v="1053"/>
    </i>
    <i r="1">
      <x v="1069"/>
    </i>
    <i r="1">
      <x v="1095"/>
    </i>
    <i t="default">
      <x v="14"/>
    </i>
    <i>
      <x v="15"/>
      <x v="175"/>
    </i>
    <i r="1">
      <x v="323"/>
    </i>
    <i r="1">
      <x v="325"/>
    </i>
    <i r="1">
      <x v="437"/>
    </i>
    <i r="1">
      <x v="439"/>
    </i>
    <i r="1">
      <x v="533"/>
    </i>
    <i r="1">
      <x v="554"/>
    </i>
    <i r="1">
      <x v="584"/>
    </i>
    <i r="1">
      <x v="585"/>
    </i>
    <i r="1">
      <x v="728"/>
    </i>
    <i r="1">
      <x v="996"/>
    </i>
    <i r="1">
      <x v="1029"/>
    </i>
    <i t="default">
      <x v="15"/>
    </i>
    <i>
      <x v="16"/>
      <x v="337"/>
    </i>
    <i r="1">
      <x v="438"/>
    </i>
    <i t="default">
      <x v="16"/>
    </i>
    <i>
      <x v="17"/>
      <x v="252"/>
    </i>
    <i r="1">
      <x v="277"/>
    </i>
    <i r="1">
      <x v="323"/>
    </i>
    <i r="1">
      <x v="396"/>
    </i>
    <i r="1">
      <x v="439"/>
    </i>
    <i r="1">
      <x v="632"/>
    </i>
    <i t="default">
      <x v="17"/>
    </i>
    <i>
      <x v="18"/>
      <x v="1138"/>
    </i>
    <i t="default">
      <x v="18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21" firstHeaderRow="1" firstDataRow="1" firstDataCol="1"/>
  <pivotFields count="3">
    <pivotField axis="axisRow" showAll="0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75" firstHeaderRow="1" firstDataRow="1" firstDataCol="1"/>
  <pivotFields count="3">
    <pivotField showAll="0"/>
    <pivotField axis="axisRow" showAll="0">
      <items count="1140">
        <item m="1" x="282"/>
        <item m="1" x="283"/>
        <item m="1" x="930"/>
        <item m="1" x="223"/>
        <item m="1" x="456"/>
        <item m="1" x="354"/>
        <item m="1" x="1017"/>
        <item m="1" x="224"/>
        <item x="19"/>
        <item m="1" x="319"/>
        <item m="1" x="630"/>
        <item m="1" x="183"/>
        <item x="138"/>
        <item m="1" x="637"/>
        <item m="1" x="928"/>
        <item m="1" x="1090"/>
        <item m="1" x="184"/>
        <item m="1" x="931"/>
        <item m="1" x="949"/>
        <item m="1" x="929"/>
        <item m="1" x="1010"/>
        <item m="1" x="483"/>
        <item m="1" x="476"/>
        <item m="1" x="484"/>
        <item m="1" x="457"/>
        <item m="1" x="185"/>
        <item m="1" x="1052"/>
        <item m="1" x="1018"/>
        <item m="1" x="910"/>
        <item m="1" x="827"/>
        <item m="1" x="284"/>
        <item m="1" x="762"/>
        <item m="1" x="828"/>
        <item m="1" x="631"/>
        <item x="139"/>
        <item m="1" x="336"/>
        <item m="1" x="247"/>
        <item m="1" x="246"/>
        <item m="1" x="874"/>
        <item x="105"/>
        <item m="1" x="829"/>
        <item m="1" x="632"/>
        <item m="1" x="298"/>
        <item m="1" x="906"/>
        <item x="26"/>
        <item x="60"/>
        <item m="1" x="248"/>
        <item m="1" x="285"/>
        <item m="1" x="232"/>
        <item m="1" x="260"/>
        <item m="1" x="1053"/>
        <item m="1" x="238"/>
        <item m="1" x="1104"/>
        <item m="1" x="1054"/>
        <item m="1" x="950"/>
        <item x="156"/>
        <item x="140"/>
        <item m="1" x="651"/>
        <item m="1" x="652"/>
        <item m="1" x="1097"/>
        <item x="126"/>
        <item m="1" x="622"/>
        <item m="1" x="912"/>
        <item m="1" x="628"/>
        <item m="1" x="653"/>
        <item m="1" x="458"/>
        <item m="1" x="798"/>
        <item m="1" x="459"/>
        <item m="1" x="1022"/>
        <item m="1" x="774"/>
        <item m="1" x="646"/>
        <item x="141"/>
        <item m="1" x="647"/>
        <item m="1" x="1000"/>
        <item m="1" x="951"/>
        <item m="1" x="654"/>
        <item m="1" x="648"/>
        <item m="1" x="649"/>
        <item x="127"/>
        <item m="1" x="655"/>
        <item m="1" x="263"/>
        <item m="1" x="636"/>
        <item m="1" x="404"/>
        <item m="1" x="475"/>
        <item m="1" x="233"/>
        <item m="1" x="1110"/>
        <item x="128"/>
        <item m="1" x="932"/>
        <item m="1" x="633"/>
        <item m="1" x="775"/>
        <item m="1" x="994"/>
        <item m="1" x="933"/>
        <item m="1" x="911"/>
        <item x="129"/>
        <item m="1" x="954"/>
        <item m="1" x="776"/>
        <item m="1" x="216"/>
        <item m="1" x="777"/>
        <item m="1" x="186"/>
        <item m="1" x="634"/>
        <item m="1" x="460"/>
        <item m="1" x="485"/>
        <item m="1" x="778"/>
        <item m="1" x="486"/>
        <item m="1" x="915"/>
        <item m="1" x="487"/>
        <item m="1" x="461"/>
        <item m="1" x="779"/>
        <item m="1" x="1091"/>
        <item m="1" x="1038"/>
        <item m="1" x="934"/>
        <item x="66"/>
        <item x="43"/>
        <item x="27"/>
        <item m="1" x="763"/>
        <item m="1" x="764"/>
        <item x="130"/>
        <item m="1" x="1019"/>
        <item m="1" x="955"/>
        <item m="1" x="952"/>
        <item m="1" x="799"/>
        <item m="1" x="882"/>
        <item m="1" x="805"/>
        <item m="1" x="638"/>
        <item m="1" x="1027"/>
        <item m="1" x="859"/>
        <item m="1" x="999"/>
        <item m="1" x="853"/>
        <item m="1" x="1041"/>
        <item m="1" x="665"/>
        <item m="1" x="623"/>
        <item m="1" x="713"/>
        <item m="1" x="666"/>
        <item m="1" x="337"/>
        <item m="1" x="1082"/>
        <item m="1" x="359"/>
        <item x="63"/>
        <item m="1" x="369"/>
        <item m="1" x="187"/>
        <item m="1" x="1080"/>
        <item x="28"/>
        <item m="1" x="784"/>
        <item m="1" x="1016"/>
        <item m="1" x="1040"/>
        <item m="1" x="780"/>
        <item m="1" x="935"/>
        <item m="1" x="781"/>
        <item m="1" x="956"/>
        <item m="1" x="957"/>
        <item m="1" x="782"/>
        <item m="1" x="905"/>
        <item m="1" x="714"/>
        <item m="1" x="620"/>
        <item m="1" x="883"/>
        <item m="1" x="513"/>
        <item m="1" x="392"/>
        <item x="166"/>
        <item m="1" x="884"/>
        <item m="1" x="499"/>
        <item m="1" x="854"/>
        <item m="1" x="923"/>
        <item m="1" x="1028"/>
        <item m="1" x="506"/>
        <item m="1" x="370"/>
        <item m="1" x="375"/>
        <item m="1" x="1111"/>
        <item m="1" x="448"/>
        <item m="1" x="376"/>
        <item m="1" x="217"/>
        <item m="1" x="1076"/>
        <item m="1" x="626"/>
        <item m="1" x="1072"/>
        <item m="1" x="659"/>
        <item x="106"/>
        <item m="1" x="643"/>
        <item m="1" x="878"/>
        <item m="1" x="488"/>
        <item m="1" x="221"/>
        <item m="1" x="230"/>
        <item m="1" x="885"/>
        <item m="1" x="639"/>
        <item m="1" x="320"/>
        <item m="1" x="384"/>
        <item m="1" x="218"/>
        <item m="1" x="234"/>
        <item m="1" x="348"/>
        <item m="1" x="462"/>
        <item m="1" x="356"/>
        <item m="1" x="251"/>
        <item m="1" x="715"/>
        <item m="1" x="463"/>
        <item m="1" x="698"/>
        <item x="64"/>
        <item x="20"/>
        <item m="1" x="783"/>
        <item m="1" x="477"/>
        <item m="1" x="1043"/>
        <item m="1" x="464"/>
        <item m="1" x="478"/>
        <item m="1" x="1039"/>
        <item x="48"/>
        <item m="1" x="699"/>
        <item m="1" x="995"/>
        <item m="1" x="500"/>
        <item m="1" x="886"/>
        <item m="1" x="876"/>
        <item m="1" x="887"/>
        <item m="1" x="888"/>
        <item m="1" x="1077"/>
        <item m="1" x="379"/>
        <item m="1" x="916"/>
        <item m="1" x="917"/>
        <item m="1" x="640"/>
        <item m="1" x="616"/>
        <item m="1" x="856"/>
        <item m="1" x="642"/>
        <item m="1" x="641"/>
        <item m="1" x="600"/>
        <item m="1" x="268"/>
        <item m="1" x="479"/>
        <item m="1" x="339"/>
        <item m="1" x="235"/>
        <item m="1" x="225"/>
        <item x="49"/>
        <item m="1" x="381"/>
        <item m="1" x="1044"/>
        <item x="30"/>
        <item m="1" x="465"/>
        <item m="1" x="1034"/>
        <item m="1" x="466"/>
        <item m="1" x="239"/>
        <item m="1" x="598"/>
        <item m="1" x="467"/>
        <item m="1" x="480"/>
        <item x="61"/>
        <item m="1" x="815"/>
        <item m="1" x="800"/>
        <item m="1" x="936"/>
        <item x="46"/>
        <item m="1" x="624"/>
        <item m="1" x="907"/>
        <item m="1" x="902"/>
        <item m="1" x="716"/>
        <item m="1" x="468"/>
        <item m="1" x="469"/>
        <item m="1" x="927"/>
        <item m="1" x="1138"/>
        <item m="1" x="1069"/>
        <item m="1" x="918"/>
        <item x="4"/>
        <item m="1" x="371"/>
        <item m="1" x="611"/>
        <item m="1" x="644"/>
        <item m="1" x="618"/>
        <item m="1" x="407"/>
        <item x="21"/>
        <item x="158"/>
        <item m="1" x="625"/>
        <item m="1" x="989"/>
        <item m="1" x="596"/>
        <item m="1" x="612"/>
        <item m="1" x="605"/>
        <item m="1" x="731"/>
        <item m="1" x="591"/>
        <item m="1" x="663"/>
        <item m="1" x="629"/>
        <item m="1" x="785"/>
        <item m="1" x="613"/>
        <item m="1" x="502"/>
        <item m="1" x="1092"/>
        <item m="1" x="383"/>
        <item m="1" x="1124"/>
        <item m="1" x="481"/>
        <item m="1" x="1026"/>
        <item m="1" x="919"/>
        <item m="1" x="1032"/>
        <item m="1" x="937"/>
        <item m="1" x="958"/>
        <item m="1" x="913"/>
        <item m="1" x="254"/>
        <item m="1" x="786"/>
        <item m="1" x="269"/>
        <item m="1" x="527"/>
        <item m="1" x="1081"/>
        <item m="1" x="1098"/>
        <item m="1" x="511"/>
        <item m="1" x="1099"/>
        <item m="1" x="664"/>
        <item m="1" x="236"/>
        <item m="1" x="373"/>
        <item m="1" x="1093"/>
        <item m="1" x="231"/>
        <item m="1" x="619"/>
        <item m="1" x="953"/>
        <item m="1" x="787"/>
        <item m="1" x="788"/>
        <item m="1" x="860"/>
        <item m="1" x="895"/>
        <item m="1" x="579"/>
        <item m="1" x="1125"/>
        <item x="143"/>
        <item m="1" x="1074"/>
        <item m="1" x="1105"/>
        <item m="1" x="1083"/>
        <item m="1" x="581"/>
        <item m="1" x="582"/>
        <item m="1" x="374"/>
        <item x="9"/>
        <item m="1" x="1048"/>
        <item m="1" x="1014"/>
        <item m="1" x="826"/>
        <item m="1" x="1071"/>
        <item m="1" x="890"/>
        <item m="1" x="610"/>
        <item m="1" x="362"/>
        <item m="1" x="766"/>
        <item m="1" x="595"/>
        <item m="1" x="604"/>
        <item m="1" x="228"/>
        <item m="1" x="243"/>
        <item m="1" x="852"/>
        <item m="1" x="617"/>
        <item m="1" x="609"/>
        <item m="1" x="765"/>
        <item m="1" x="399"/>
        <item m="1" x="1094"/>
        <item x="135"/>
        <item m="1" x="400"/>
        <item m="1" x="270"/>
        <item m="1" x="904"/>
        <item m="1" x="350"/>
        <item m="1" x="352"/>
        <item m="1" x="450"/>
        <item m="1" x="704"/>
        <item x="144"/>
        <item m="1" x="789"/>
        <item x="22"/>
        <item m="1" x="451"/>
        <item m="1" x="193"/>
        <item m="1" x="175"/>
        <item m="1" x="190"/>
        <item m="1" x="705"/>
        <item x="89"/>
        <item m="1" x="321"/>
        <item m="1" x="194"/>
        <item m="1" x="227"/>
        <item m="1" x="1013"/>
        <item m="1" x="938"/>
        <item m="1" x="195"/>
        <item m="1" x="959"/>
        <item m="1" x="241"/>
        <item m="1" x="790"/>
        <item m="1" x="889"/>
        <item m="1" x="332"/>
        <item m="1" x="1073"/>
        <item x="23"/>
        <item m="1" x="603"/>
        <item m="1" x="565"/>
        <item m="1" x="872"/>
        <item m="1" x="566"/>
        <item m="1" x="880"/>
        <item m="1" x="197"/>
        <item m="1" x="960"/>
        <item m="1" x="791"/>
        <item m="1" x="286"/>
        <item m="1" x="967"/>
        <item m="1" x="942"/>
        <item m="1" x="961"/>
        <item m="1" x="401"/>
        <item m="1" x="803"/>
        <item m="1" x="792"/>
        <item m="1" x="943"/>
        <item m="1" x="944"/>
        <item m="1" x="801"/>
        <item m="1" x="806"/>
        <item m="1" x="945"/>
        <item m="1" x="998"/>
        <item m="1" x="482"/>
        <item m="1" x="768"/>
        <item m="1" x="968"/>
        <item m="1" x="997"/>
        <item m="1" x="797"/>
        <item m="1" x="722"/>
        <item m="1" x="701"/>
        <item m="1" x="402"/>
        <item m="1" x="1049"/>
        <item m="1" x="969"/>
        <item m="1" x="970"/>
        <item m="1" x="971"/>
        <item m="1" x="198"/>
        <item m="1" x="972"/>
        <item m="1" x="387"/>
        <item m="1" x="340"/>
        <item m="1" x="388"/>
        <item m="1" x="389"/>
        <item m="1" x="691"/>
        <item m="1" x="390"/>
        <item m="1" x="237"/>
        <item m="1" x="385"/>
        <item m="1" x="191"/>
        <item m="1" x="361"/>
        <item x="160"/>
        <item m="1" x="920"/>
        <item m="1" x="1100"/>
        <item x="88"/>
        <item x="87"/>
        <item x="111"/>
        <item m="1" x="182"/>
        <item x="110"/>
        <item m="1" x="871"/>
        <item m="1" x="706"/>
        <item m="1" x="723"/>
        <item x="109"/>
        <item m="1" x="512"/>
        <item m="1" x="334"/>
        <item m="1" x="341"/>
        <item m="1" x="329"/>
        <item m="1" x="330"/>
        <item m="1" x="181"/>
        <item m="1" x="192"/>
        <item m="1" x="180"/>
        <item m="1" x="807"/>
        <item x="165"/>
        <item m="1" x="333"/>
        <item m="1" x="179"/>
        <item x="108"/>
        <item m="1" x="804"/>
        <item m="1" x="793"/>
        <item m="1" x="707"/>
        <item m="1" x="708"/>
        <item m="1" x="668"/>
        <item m="1" x="681"/>
        <item m="1" x="692"/>
        <item m="1" x="709"/>
        <item m="1" x="946"/>
        <item m="1" x="470"/>
        <item m="1" x="471"/>
        <item x="145"/>
        <item m="1" x="794"/>
        <item m="1" x="669"/>
        <item m="1" x="178"/>
        <item m="1" x="177"/>
        <item m="1" x="1045"/>
        <item x="162"/>
        <item x="161"/>
        <item x="86"/>
        <item x="85"/>
        <item x="84"/>
        <item x="83"/>
        <item m="1" x="592"/>
        <item x="82"/>
        <item x="39"/>
        <item m="1" x="494"/>
        <item x="81"/>
        <item x="120"/>
        <item x="119"/>
        <item x="118"/>
        <item x="117"/>
        <item m="1" x="702"/>
        <item m="1" x="710"/>
        <item m="1" x="703"/>
        <item m="1" x="879"/>
        <item m="1" x="1084"/>
        <item m="1" x="903"/>
        <item x="116"/>
        <item x="115"/>
        <item x="114"/>
        <item m="1" x="621"/>
        <item m="1" x="599"/>
        <item m="1" x="657"/>
        <item m="1" x="455"/>
        <item m="1" x="947"/>
        <item x="80"/>
        <item m="1" x="948"/>
        <item x="79"/>
        <item x="146"/>
        <item x="78"/>
        <item x="77"/>
        <item x="76"/>
        <item x="75"/>
        <item x="74"/>
        <item m="1" x="602"/>
        <item x="73"/>
        <item x="72"/>
        <item m="1" x="682"/>
        <item m="1" x="996"/>
        <item x="71"/>
        <item x="70"/>
        <item x="125"/>
        <item x="124"/>
        <item x="123"/>
        <item x="122"/>
        <item x="121"/>
        <item m="1" x="672"/>
        <item m="1" x="670"/>
        <item m="1" x="673"/>
        <item m="1" x="671"/>
        <item m="1" x="683"/>
        <item m="1" x="328"/>
        <item m="1" x="313"/>
        <item m="1" x="323"/>
        <item m="1" x="312"/>
        <item m="1" x="311"/>
        <item m="1" x="176"/>
        <item m="1" x="627"/>
        <item m="1" x="614"/>
        <item m="1" x="795"/>
        <item m="1" x="583"/>
        <item m="1" x="1046"/>
        <item m="1" x="1047"/>
        <item m="1" x="1116"/>
        <item m="1" x="1023"/>
        <item m="1" x="541"/>
        <item m="1" x="432"/>
        <item m="1" x="288"/>
        <item m="1" x="410"/>
        <item x="147"/>
        <item m="1" x="199"/>
        <item x="52"/>
        <item m="1" x="820"/>
        <item m="1" x="689"/>
        <item m="1" x="568"/>
        <item m="1" x="411"/>
        <item m="1" x="1126"/>
        <item m="1" x="412"/>
        <item m="1" x="1117"/>
        <item m="1" x="413"/>
        <item m="1" x="414"/>
        <item m="1" x="1033"/>
        <item m="1" x="1085"/>
        <item m="1" x="1078"/>
        <item m="1" x="200"/>
        <item m="1" x="289"/>
        <item m="1" x="674"/>
        <item m="1" x="816"/>
        <item m="1" x="675"/>
        <item m="1" x="724"/>
        <item m="1" x="817"/>
        <item m="1" x="818"/>
        <item m="1" x="569"/>
        <item m="1" x="1118"/>
        <item m="1" x="290"/>
        <item m="1" x="1011"/>
        <item m="1" x="201"/>
        <item m="1" x="965"/>
        <item m="1" x="821"/>
        <item m="1" x="725"/>
        <item m="1" x="726"/>
        <item m="1" x="1127"/>
        <item x="102"/>
        <item m="1" x="606"/>
        <item m="1" x="472"/>
        <item m="1" x="1005"/>
        <item m="1" x="822"/>
        <item m="1" x="834"/>
        <item m="1" x="473"/>
        <item m="1" x="819"/>
        <item m="1" x="727"/>
        <item m="1" x="835"/>
        <item m="1" x="808"/>
        <item m="1" x="809"/>
        <item m="1" x="693"/>
        <item m="1" x="810"/>
        <item m="1" x="1112"/>
        <item m="1" x="1106"/>
        <item m="1" x="415"/>
        <item m="1" x="728"/>
        <item m="1" x="729"/>
        <item m="1" x="940"/>
        <item m="1" x="811"/>
        <item m="1" x="1001"/>
        <item m="1" x="700"/>
        <item m="1" x="730"/>
        <item m="1" x="690"/>
        <item m="1" x="836"/>
        <item m="1" x="717"/>
        <item m="1" x="812"/>
        <item m="1" x="1006"/>
        <item m="1" x="732"/>
        <item m="1" x="1113"/>
        <item m="1" x="733"/>
        <item m="1" x="696"/>
        <item m="1" x="734"/>
        <item m="1" x="536"/>
        <item m="1" x="680"/>
        <item m="1" x="751"/>
        <item m="1" x="416"/>
        <item m="1" x="752"/>
        <item m="1" x="1119"/>
        <item m="1" x="291"/>
        <item m="1" x="742"/>
        <item m="1" x="837"/>
        <item m="1" x="753"/>
        <item m="1" x="823"/>
        <item m="1" x="978"/>
        <item m="1" x="838"/>
        <item m="1" x="861"/>
        <item m="1" x="697"/>
        <item m="1" x="754"/>
        <item m="1" x="979"/>
        <item m="1" x="755"/>
        <item m="1" x="756"/>
        <item m="1" x="757"/>
        <item m="1" x="824"/>
        <item m="1" x="758"/>
        <item x="53"/>
        <item m="1" x="862"/>
        <item m="1" x="1114"/>
        <item m="1" x="1128"/>
        <item m="1" x="813"/>
        <item m="1" x="839"/>
        <item m="1" x="550"/>
        <item m="1" x="1129"/>
        <item m="1" x="1095"/>
        <item m="1" x="408"/>
        <item m="1" x="1025"/>
        <item m="1" x="759"/>
        <item m="1" x="1007"/>
        <item m="1" x="1130"/>
        <item m="1" x="417"/>
        <item m="1" x="1120"/>
        <item m="1" x="1115"/>
        <item m="1" x="1131"/>
        <item m="1" x="202"/>
        <item m="1" x="1059"/>
        <item m="1" x="1060"/>
        <item m="1" x="962"/>
        <item m="1" x="941"/>
        <item m="1" x="418"/>
        <item m="1" x="1055"/>
        <item m="1" x="1062"/>
        <item m="1" x="203"/>
        <item m="1" x="925"/>
        <item m="1" x="963"/>
        <item m="1" x="419"/>
        <item m="1" x="1051"/>
        <item m="1" x="1107"/>
        <item m="1" x="840"/>
        <item m="1" x="1008"/>
        <item m="1" x="760"/>
        <item m="1" x="761"/>
        <item m="1" x="1063"/>
        <item m="1" x="841"/>
        <item m="1" x="1064"/>
        <item m="1" x="842"/>
        <item m="1" x="667"/>
        <item m="1" x="743"/>
        <item m="1" x="573"/>
        <item m="1" x="1101"/>
        <item m="1" x="1132"/>
        <item m="1" x="1096"/>
        <item m="1" x="405"/>
        <item m="1" x="318"/>
        <item m="1" x="1050"/>
        <item m="1" x="1029"/>
        <item m="1" x="1065"/>
        <item m="1" x="656"/>
        <item m="1" x="650"/>
        <item m="1" x="1066"/>
        <item m="1" x="964"/>
        <item m="1" x="980"/>
        <item m="1" x="926"/>
        <item m="1" x="825"/>
        <item m="1" x="830"/>
        <item m="1" x="966"/>
        <item m="1" x="981"/>
        <item m="1" x="843"/>
        <item x="54"/>
        <item m="1" x="844"/>
        <item x="149"/>
        <item m="1" x="845"/>
        <item m="1" x="711"/>
        <item m="1" x="687"/>
        <item m="1" x="686"/>
        <item m="1" x="735"/>
        <item m="1" x="846"/>
        <item m="1" x="863"/>
        <item m="1" x="736"/>
        <item m="1" x="737"/>
        <item m="1" x="1002"/>
        <item m="1" x="688"/>
        <item m="1" x="894"/>
        <item m="1" x="557"/>
        <item m="1" x="858"/>
        <item m="1" x="347"/>
        <item m="1" x="1003"/>
        <item m="1" x="558"/>
        <item m="1" x="992"/>
        <item m="1" x="1035"/>
        <item m="1" x="744"/>
        <item m="1" x="660"/>
        <item m="1" x="745"/>
        <item m="1" x="898"/>
        <item m="1" x="900"/>
        <item m="1" x="857"/>
        <item m="1" x="991"/>
        <item m="1" x="939"/>
        <item m="1" x="771"/>
        <item m="1" x="597"/>
        <item m="1" x="658"/>
        <item m="1" x="1102"/>
        <item m="1" x="434"/>
        <item m="1" x="1024"/>
        <item m="1" x="205"/>
        <item m="1" x="718"/>
        <item m="1" x="738"/>
        <item m="1" x="560"/>
        <item m="1" x="435"/>
        <item m="1" x="574"/>
        <item m="1" x="1086"/>
        <item m="1" x="206"/>
        <item m="1" x="436"/>
        <item m="1" x="1133"/>
        <item m="1" x="437"/>
        <item m="1" x="207"/>
        <item m="1" x="914"/>
        <item m="1" x="847"/>
        <item m="1" x="1012"/>
        <item m="1" x="1087"/>
        <item m="1" x="1067"/>
        <item m="1" x="848"/>
        <item m="1" x="589"/>
        <item m="1" x="982"/>
        <item x="150"/>
        <item m="1" x="977"/>
        <item m="1" x="769"/>
        <item m="1" x="849"/>
        <item m="1" x="746"/>
        <item m="1" x="438"/>
        <item m="1" x="1061"/>
        <item m="1" x="899"/>
        <item m="1" x="908"/>
        <item m="1" x="493"/>
        <item m="1" x="767"/>
        <item m="1" x="272"/>
        <item m="1" x="293"/>
        <item m="1" x="474"/>
        <item m="1" x="1020"/>
        <item m="1" x="1088"/>
        <item m="1" x="747"/>
        <item m="1" x="864"/>
        <item m="1" x="748"/>
        <item m="1" x="749"/>
        <item x="56"/>
        <item m="1" x="645"/>
        <item m="1" x="520"/>
        <item m="1" x="661"/>
        <item m="1" x="990"/>
        <item m="1" x="1121"/>
        <item m="1" x="439"/>
        <item m="1" x="1015"/>
        <item m="1" x="750"/>
        <item m="1" x="891"/>
        <item m="1" x="1075"/>
        <item m="1" x="1042"/>
        <item m="1" x="1036"/>
        <item m="1" x="993"/>
        <item m="1" x="1021"/>
        <item m="1" x="209"/>
        <item m="1" x="1057"/>
        <item m="1" x="601"/>
        <item m="1" x="909"/>
        <item m="1" x="1070"/>
        <item m="1" x="772"/>
        <item m="1" x="607"/>
        <item m="1" x="490"/>
        <item x="57"/>
        <item m="1" x="773"/>
        <item m="1" x="802"/>
        <item m="1" x="873"/>
        <item m="1" x="850"/>
        <item m="1" x="1037"/>
        <item m="1" x="608"/>
        <item m="1" x="1108"/>
        <item m="1" x="1030"/>
        <item m="1" x="973"/>
        <item m="1" x="921"/>
        <item m="1" x="1004"/>
        <item m="1" x="851"/>
        <item m="1" x="294"/>
        <item m="1" x="1068"/>
        <item m="1" x="1058"/>
        <item m="1" x="1079"/>
        <item m="1" x="1056"/>
        <item m="1" x="1103"/>
        <item m="1" x="1089"/>
        <item m="1" x="1109"/>
        <item m="1" x="865"/>
        <item m="1" x="901"/>
        <item m="1" x="924"/>
        <item m="1" x="739"/>
        <item m="1" x="796"/>
        <item m="1" x="855"/>
        <item m="1" x="896"/>
        <item m="1" x="892"/>
        <item m="1" x="1134"/>
        <item m="1" x="635"/>
        <item m="1" x="897"/>
        <item m="1" x="770"/>
        <item m="1" x="662"/>
        <item m="1" x="922"/>
        <item m="1" x="740"/>
        <item m="1" x="974"/>
        <item m="1" x="1135"/>
        <item m="1" x="1122"/>
        <item m="1" x="440"/>
        <item m="1" x="1136"/>
        <item m="1" x="1123"/>
        <item m="1" x="210"/>
        <item m="1" x="741"/>
        <item m="1" x="576"/>
        <item x="101"/>
        <item m="1" x="441"/>
        <item m="1" x="211"/>
        <item x="152"/>
        <item m="1" x="719"/>
        <item m="1" x="975"/>
        <item m="1" x="1137"/>
        <item m="1" x="831"/>
        <item m="1" x="877"/>
        <item x="153"/>
        <item x="103"/>
        <item m="1" x="866"/>
        <item x="104"/>
        <item m="1" x="893"/>
        <item m="1" x="875"/>
        <item m="1" x="881"/>
        <item x="154"/>
        <item m="1" x="295"/>
        <item m="1" x="983"/>
        <item m="1" x="296"/>
        <item m="1" x="984"/>
        <item m="1" x="985"/>
        <item m="1" x="867"/>
        <item m="1" x="986"/>
        <item m="1" x="987"/>
        <item m="1" x="988"/>
        <item m="1" x="868"/>
        <item m="1" x="814"/>
        <item m="1" x="869"/>
        <item m="1" x="832"/>
        <item x="59"/>
        <item m="1" x="833"/>
        <item m="1" x="1009"/>
        <item m="1" x="720"/>
        <item m="1" x="721"/>
        <item m="1" x="420"/>
        <item m="1" x="421"/>
        <item m="1" x="422"/>
        <item m="1" x="423"/>
        <item m="1" x="424"/>
        <item m="1" x="1031"/>
        <item m="1" x="685"/>
        <item x="155"/>
        <item m="1" x="679"/>
        <item m="1" x="870"/>
        <item m="1" x="426"/>
        <item m="1" x="427"/>
        <item m="1" x="428"/>
        <item m="1" x="429"/>
        <item m="1" x="577"/>
        <item m="1" x="430"/>
        <item x="94"/>
        <item m="1" x="976"/>
        <item m="1" x="297"/>
        <item m="1" x="307"/>
        <item m="1" x="431"/>
        <item x="93"/>
        <item x="92"/>
        <item m="1" x="695"/>
        <item x="90"/>
        <item x="91"/>
        <item x="100"/>
        <item x="99"/>
        <item m="1" x="694"/>
        <item m="1" x="306"/>
        <item m="1" x="367"/>
        <item x="98"/>
        <item x="97"/>
        <item x="96"/>
        <item x="95"/>
        <item m="1" x="678"/>
        <item m="1" x="677"/>
        <item m="1" x="684"/>
        <item m="1" x="676"/>
        <item m="1" x="391"/>
        <item m="1" x="214"/>
        <item m="1" x="712"/>
        <item m="1" x="615"/>
        <item x="172"/>
        <item m="1" x="489"/>
        <item m="1" x="491"/>
        <item m="1" x="255"/>
        <item m="1" x="492"/>
        <item m="1" x="495"/>
        <item m="1" x="496"/>
        <item m="1" x="497"/>
        <item m="1" x="498"/>
        <item m="1" x="501"/>
        <item m="1" x="503"/>
        <item m="1" x="504"/>
        <item m="1" x="505"/>
        <item m="1" x="507"/>
        <item m="1" x="508"/>
        <item m="1" x="509"/>
        <item m="1" x="510"/>
        <item m="1" x="304"/>
        <item x="8"/>
        <item m="1" x="514"/>
        <item m="1" x="515"/>
        <item m="1" x="516"/>
        <item m="1" x="517"/>
        <item m="1" x="518"/>
        <item m="1" x="519"/>
        <item m="1" x="521"/>
        <item m="1" x="522"/>
        <item m="1" x="523"/>
        <item m="1" x="524"/>
        <item m="1" x="525"/>
        <item m="1" x="526"/>
        <item m="1" x="528"/>
        <item m="1" x="529"/>
        <item m="1" x="530"/>
        <item m="1" x="531"/>
        <item m="1" x="532"/>
        <item m="1" x="533"/>
        <item m="1" x="534"/>
        <item m="1" x="535"/>
        <item m="1" x="303"/>
        <item m="1" x="537"/>
        <item m="1" x="538"/>
        <item m="1" x="539"/>
        <item m="1" x="540"/>
        <item m="1" x="542"/>
        <item m="1" x="543"/>
        <item m="1" x="544"/>
        <item m="1" x="545"/>
        <item m="1" x="546"/>
        <item m="1" x="547"/>
        <item m="1" x="548"/>
        <item m="1" x="549"/>
        <item m="1" x="551"/>
        <item m="1" x="552"/>
        <item m="1" x="553"/>
        <item m="1" x="554"/>
        <item m="1" x="555"/>
        <item m="1" x="556"/>
        <item m="1" x="559"/>
        <item m="1" x="561"/>
        <item m="1" x="562"/>
        <item m="1" x="563"/>
        <item x="169"/>
        <item m="1" x="564"/>
        <item m="1" x="567"/>
        <item m="1" x="570"/>
        <item m="1" x="571"/>
        <item m="1" x="572"/>
        <item x="136"/>
        <item m="1" x="575"/>
        <item m="1" x="277"/>
        <item m="1" x="578"/>
        <item m="1" x="580"/>
        <item m="1" x="584"/>
        <item m="1" x="585"/>
        <item m="1" x="586"/>
        <item m="1" x="587"/>
        <item m="1" x="588"/>
        <item m="1" x="590"/>
        <item m="1" x="344"/>
        <item m="1" x="593"/>
        <item m="1" x="594"/>
        <item m="1" x="305"/>
        <item m="1" x="267"/>
        <item m="1" x="308"/>
        <item m="1" x="309"/>
        <item m="1" x="310"/>
        <item m="1" x="314"/>
        <item m="1" x="315"/>
        <item m="1" x="316"/>
        <item m="1" x="317"/>
        <item m="1" x="322"/>
        <item m="1" x="324"/>
        <item m="1" x="325"/>
        <item m="1" x="326"/>
        <item m="1" x="327"/>
        <item m="1" x="331"/>
        <item m="1" x="335"/>
        <item m="1" x="338"/>
        <item m="1" x="264"/>
        <item m="1" x="342"/>
        <item m="1" x="343"/>
        <item m="1" x="345"/>
        <item m="1" x="346"/>
        <item m="1" x="349"/>
        <item m="1" x="351"/>
        <item m="1" x="226"/>
        <item m="1" x="353"/>
        <item m="1" x="355"/>
        <item m="1" x="245"/>
        <item m="1" x="357"/>
        <item m="1" x="358"/>
        <item x="31"/>
        <item m="1" x="281"/>
        <item m="1" x="360"/>
        <item m="1" x="363"/>
        <item m="1" x="364"/>
        <item m="1" x="365"/>
        <item m="1" x="366"/>
        <item x="40"/>
        <item x="15"/>
        <item m="1" x="368"/>
        <item x="171"/>
        <item m="1" x="372"/>
        <item x="69"/>
        <item m="1" x="377"/>
        <item m="1" x="378"/>
        <item m="1" x="380"/>
        <item m="1" x="382"/>
        <item m="1" x="274"/>
        <item m="1" x="386"/>
        <item m="1" x="393"/>
        <item m="1" x="394"/>
        <item m="1" x="395"/>
        <item m="1" x="396"/>
        <item m="1" x="397"/>
        <item m="1" x="398"/>
        <item m="1" x="403"/>
        <item m="1" x="406"/>
        <item m="1" x="409"/>
        <item m="1" x="425"/>
        <item m="1" x="433"/>
        <item m="1" x="442"/>
        <item m="1" x="443"/>
        <item m="1" x="444"/>
        <item m="1" x="445"/>
        <item m="1" x="446"/>
        <item m="1" x="447"/>
        <item m="1" x="300"/>
        <item m="1" x="449"/>
        <item m="1" x="452"/>
        <item m="1" x="453"/>
        <item m="1" x="454"/>
        <item m="1" x="173"/>
        <item m="1" x="174"/>
        <item m="1" x="188"/>
        <item x="65"/>
        <item m="1" x="189"/>
        <item x="157"/>
        <item m="1" x="196"/>
        <item m="1" x="204"/>
        <item m="1" x="208"/>
        <item m="1" x="212"/>
        <item m="1" x="213"/>
        <item m="1" x="215"/>
        <item x="170"/>
        <item m="1" x="219"/>
        <item x="142"/>
        <item m="1" x="220"/>
        <item m="1" x="222"/>
        <item m="1" x="229"/>
        <item x="67"/>
        <item m="1" x="240"/>
        <item m="1" x="242"/>
        <item m="1" x="244"/>
        <item m="1" x="249"/>
        <item m="1" x="250"/>
        <item m="1" x="252"/>
        <item m="1" x="253"/>
        <item m="1" x="256"/>
        <item m="1" x="257"/>
        <item m="1" x="258"/>
        <item m="1" x="259"/>
        <item x="7"/>
        <item m="1" x="261"/>
        <item m="1" x="262"/>
        <item m="1" x="265"/>
        <item m="1" x="266"/>
        <item m="1" x="271"/>
        <item m="1" x="273"/>
        <item m="1" x="275"/>
        <item m="1" x="276"/>
        <item x="5"/>
        <item m="1" x="278"/>
        <item m="1" x="279"/>
        <item m="1" x="280"/>
        <item m="1" x="287"/>
        <item m="1" x="292"/>
        <item x="38"/>
        <item m="1" x="299"/>
        <item m="1" x="301"/>
        <item m="1" x="302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x="45"/>
        <item x="47"/>
        <item x="50"/>
        <item x="51"/>
        <item x="55"/>
        <item x="58"/>
        <item x="62"/>
        <item x="68"/>
        <item x="107"/>
        <item x="112"/>
        <item x="113"/>
        <item x="131"/>
        <item x="132"/>
        <item x="133"/>
        <item x="134"/>
        <item x="137"/>
        <item x="148"/>
        <item x="151"/>
        <item x="159"/>
        <item x="163"/>
        <item x="164"/>
        <item x="167"/>
        <item x="168"/>
        <item t="default"/>
      </items>
    </pivotField>
    <pivotField dataField="1" showAll="0"/>
  </pivotFields>
  <rowFields count="1">
    <field x="1"/>
  </rowFields>
  <rowItems count="174">
    <i>
      <x v="8"/>
    </i>
    <i>
      <x v="12"/>
    </i>
    <i>
      <x v="34"/>
    </i>
    <i>
      <x v="39"/>
    </i>
    <i>
      <x v="44"/>
    </i>
    <i>
      <x v="45"/>
    </i>
    <i>
      <x v="55"/>
    </i>
    <i>
      <x v="56"/>
    </i>
    <i>
      <x v="60"/>
    </i>
    <i>
      <x v="71"/>
    </i>
    <i>
      <x v="78"/>
    </i>
    <i>
      <x v="86"/>
    </i>
    <i>
      <x v="93"/>
    </i>
    <i>
      <x v="111"/>
    </i>
    <i>
      <x v="112"/>
    </i>
    <i>
      <x v="113"/>
    </i>
    <i>
      <x v="116"/>
    </i>
    <i>
      <x v="136"/>
    </i>
    <i>
      <x v="140"/>
    </i>
    <i>
      <x v="156"/>
    </i>
    <i>
      <x v="173"/>
    </i>
    <i>
      <x v="192"/>
    </i>
    <i>
      <x v="193"/>
    </i>
    <i>
      <x v="200"/>
    </i>
    <i>
      <x v="223"/>
    </i>
    <i>
      <x v="226"/>
    </i>
    <i>
      <x v="234"/>
    </i>
    <i>
      <x v="238"/>
    </i>
    <i>
      <x v="249"/>
    </i>
    <i>
      <x v="255"/>
    </i>
    <i>
      <x v="256"/>
    </i>
    <i>
      <x v="300"/>
    </i>
    <i>
      <x v="307"/>
    </i>
    <i>
      <x v="326"/>
    </i>
    <i>
      <x v="334"/>
    </i>
    <i>
      <x v="336"/>
    </i>
    <i>
      <x v="342"/>
    </i>
    <i>
      <x v="355"/>
    </i>
    <i>
      <x v="401"/>
    </i>
    <i>
      <x v="404"/>
    </i>
    <i>
      <x v="405"/>
    </i>
    <i>
      <x v="406"/>
    </i>
    <i>
      <x v="408"/>
    </i>
    <i>
      <x v="412"/>
    </i>
    <i>
      <x v="422"/>
    </i>
    <i>
      <x v="425"/>
    </i>
    <i>
      <x v="437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3"/>
    </i>
    <i>
      <x v="454"/>
    </i>
    <i>
      <x v="455"/>
    </i>
    <i>
      <x v="456"/>
    </i>
    <i>
      <x v="457"/>
    </i>
    <i>
      <x v="464"/>
    </i>
    <i>
      <x v="465"/>
    </i>
    <i>
      <x v="466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516"/>
    </i>
    <i>
      <x v="518"/>
    </i>
    <i>
      <x v="549"/>
    </i>
    <i>
      <x v="605"/>
    </i>
    <i>
      <x v="667"/>
    </i>
    <i>
      <x v="669"/>
    </i>
    <i>
      <x v="723"/>
    </i>
    <i>
      <x v="743"/>
    </i>
    <i>
      <x v="766"/>
    </i>
    <i>
      <x v="811"/>
    </i>
    <i>
      <x v="814"/>
    </i>
    <i>
      <x v="820"/>
    </i>
    <i>
      <x v="821"/>
    </i>
    <i>
      <x v="823"/>
    </i>
    <i>
      <x v="827"/>
    </i>
    <i>
      <x v="841"/>
    </i>
    <i>
      <x v="853"/>
    </i>
    <i>
      <x v="862"/>
    </i>
    <i>
      <x v="867"/>
    </i>
    <i>
      <x v="868"/>
    </i>
    <i>
      <x v="870"/>
    </i>
    <i>
      <x v="871"/>
    </i>
    <i>
      <x v="872"/>
    </i>
    <i>
      <x v="873"/>
    </i>
    <i>
      <x v="877"/>
    </i>
    <i>
      <x v="878"/>
    </i>
    <i>
      <x v="879"/>
    </i>
    <i>
      <x v="880"/>
    </i>
    <i>
      <x v="889"/>
    </i>
    <i>
      <x v="907"/>
    </i>
    <i>
      <x v="951"/>
    </i>
    <i>
      <x v="957"/>
    </i>
    <i>
      <x v="1001"/>
    </i>
    <i>
      <x v="1008"/>
    </i>
    <i>
      <x v="1009"/>
    </i>
    <i>
      <x v="1011"/>
    </i>
    <i>
      <x v="1013"/>
    </i>
    <i>
      <x v="1045"/>
    </i>
    <i>
      <x v="1047"/>
    </i>
    <i>
      <x v="1054"/>
    </i>
    <i>
      <x v="1056"/>
    </i>
    <i>
      <x v="1060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36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H38" firstHeaderRow="1" firstDataRow="8" firstDataCol="1"/>
  <pivotFields count="45">
    <pivotField axis="axisRow" compact="0" outline="0" subtotalTop="0" showAll="0" includeNewItemsInFilter="1">
      <items count="29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7">
        <item h="1" x="37"/>
        <item m="1" x="1750"/>
        <item m="1" x="1570"/>
        <item m="1" x="1433"/>
        <item m="1" x="1271"/>
        <item m="1" x="1529"/>
        <item m="1" x="1214"/>
        <item m="1" x="1542"/>
        <item m="1" x="1300"/>
        <item m="1" x="1272"/>
        <item m="1" x="1562"/>
        <item m="1" x="1164"/>
        <item m="1" x="1583"/>
        <item m="1" x="1228"/>
        <item m="1" x="1588"/>
        <item m="1" x="1173"/>
        <item m="1" x="1539"/>
        <item m="1" x="1671"/>
        <item m="1" x="1416"/>
        <item m="1" x="1445"/>
        <item m="1" x="1125"/>
        <item m="1" x="1285"/>
        <item m="1" x="1460"/>
        <item m="1" x="1169"/>
        <item m="1" x="1191"/>
        <item m="1" x="1237"/>
        <item m="1" x="1534"/>
        <item m="1" x="1545"/>
        <item m="1" x="1239"/>
        <item m="1" x="1145"/>
        <item m="1" x="1485"/>
        <item m="1" x="1310"/>
        <item m="1" x="1637"/>
        <item m="1" x="1575"/>
        <item m="1" x="1564"/>
        <item m="1" x="1172"/>
        <item m="1" x="1223"/>
        <item m="1" x="1532"/>
        <item m="1" x="1544"/>
        <item m="1" x="1270"/>
        <item m="1" x="1597"/>
        <item m="1" x="1232"/>
        <item m="1" x="1611"/>
        <item m="1" x="1569"/>
        <item m="1" x="1190"/>
        <item m="1" x="1267"/>
        <item m="1" x="1235"/>
        <item m="1" x="1584"/>
        <item m="1" x="1582"/>
        <item m="1" x="1253"/>
        <item m="1" x="1257"/>
        <item m="1" x="1628"/>
        <item m="1" x="1277"/>
        <item m="1" x="1264"/>
        <item m="1" x="1553"/>
        <item m="1" x="1541"/>
        <item m="1" x="1288"/>
        <item m="1" x="1251"/>
        <item m="1" x="1089"/>
        <item m="1" x="1633"/>
        <item m="1" x="1516"/>
        <item m="1" x="1650"/>
        <item m="1" x="1619"/>
        <item m="1" x="1306"/>
        <item m="1" x="1577"/>
        <item m="1" x="1275"/>
        <item m="1" x="1638"/>
        <item m="1" x="1592"/>
        <item m="1" x="1323"/>
        <item m="1" x="1666"/>
        <item m="1" x="1599"/>
        <item m="1" x="1609"/>
        <item m="1" x="1567"/>
        <item m="1" x="1406"/>
        <item m="1" x="1759"/>
        <item m="1" x="1299"/>
        <item m="1" x="1423"/>
        <item m="1" x="1309"/>
        <item m="1" x="1586"/>
        <item m="1" x="1100"/>
        <item m="1" x="1639"/>
        <item m="1" x="1436"/>
        <item m="1" x="1734"/>
        <item m="1" x="1103"/>
        <item m="1" x="1291"/>
        <item m="1" x="1772"/>
        <item m="1" x="1647"/>
        <item m="1" x="1327"/>
        <item m="1" x="1663"/>
        <item m="1" x="1281"/>
        <item m="1" x="1146"/>
        <item m="1" x="1446"/>
        <item m="1" x="1620"/>
        <item m="1" x="1622"/>
        <item m="1" x="1155"/>
        <item m="1" x="1730"/>
        <item m="1" x="1163"/>
        <item m="1" x="1316"/>
        <item m="1" x="1244"/>
        <item m="1" x="1133"/>
        <item m="1" x="1312"/>
        <item m="1" x="1500"/>
        <item m="1" x="1673"/>
        <item m="1" x="1672"/>
        <item m="1" x="1230"/>
        <item m="1" x="1148"/>
        <item m="1" x="1594"/>
        <item m="1" x="1184"/>
        <item m="1" x="1338"/>
        <item m="1" x="1241"/>
        <item m="1" x="1287"/>
        <item m="1" x="1579"/>
        <item m="1" x="1656"/>
        <item m="1" x="1382"/>
        <item m="1" x="1207"/>
        <item m="1" x="1233"/>
        <item m="1" x="1703"/>
        <item m="1" x="1255"/>
        <item m="1" x="1615"/>
        <item m="1" x="1753"/>
        <item m="1" x="1559"/>
        <item m="1" x="1712"/>
        <item m="1" x="1183"/>
        <item m="1" x="1245"/>
        <item m="1" x="1649"/>
        <item m="1" x="1755"/>
        <item m="1" x="1295"/>
        <item m="1" x="1325"/>
        <item m="1" x="1632"/>
        <item m="1" x="1301"/>
        <item m="1" x="1602"/>
        <item m="1" x="1259"/>
        <item m="1" x="1635"/>
        <item m="1" x="1623"/>
        <item m="1" x="1333"/>
        <item m="1" x="1652"/>
        <item m="1" x="1326"/>
        <item m="1" x="1675"/>
        <item m="1" x="1762"/>
        <item m="1" x="1342"/>
        <item m="1" x="1616"/>
        <item m="1" x="1289"/>
        <item m="1" x="1273"/>
        <item m="1" x="1674"/>
        <item m="1" x="1634"/>
        <item m="1" x="1408"/>
        <item m="1" x="1269"/>
        <item m="1" x="1696"/>
        <item m="1" x="1363"/>
        <item m="1" x="1308"/>
        <item m="1" x="1334"/>
        <item m="1" x="1713"/>
        <item m="1" x="1407"/>
        <item m="1" x="1369"/>
        <item m="1" x="1403"/>
        <item m="1" x="1359"/>
        <item m="1" x="1343"/>
        <item m="1" x="1424"/>
        <item m="1" x="1727"/>
        <item m="1" x="1651"/>
        <item m="1" x="1101"/>
        <item m="1" x="1642"/>
        <item m="1" x="1330"/>
        <item m="1" x="1676"/>
        <item m="1" x="1447"/>
        <item m="1" x="1147"/>
        <item m="1" x="1689"/>
        <item m="1" x="1437"/>
        <item m="1" x="1698"/>
        <item m="1" x="1693"/>
        <item m="1" x="1486"/>
        <item m="1" x="1374"/>
        <item m="1" x="1667"/>
        <item m="1" x="1472"/>
        <item m="1" x="1682"/>
        <item m="1" x="1201"/>
        <item m="1" x="1348"/>
        <item m="1" x="1706"/>
        <item m="1" x="1508"/>
        <item m="1" x="1501"/>
        <item m="1" x="1088"/>
        <item m="1" x="1194"/>
        <item m="1" x="1102"/>
        <item m="1" x="1636"/>
        <item m="1" x="1210"/>
        <item m="1" x="1668"/>
        <item m="1" x="1747"/>
        <item m="1" x="1728"/>
        <item m="1" x="1398"/>
        <item m="1" x="1360"/>
        <item m="1" x="1354"/>
        <item m="1" x="1617"/>
        <item m="1" x="1683"/>
        <item m="1" x="1677"/>
        <item m="1" x="1694"/>
        <item m="1" x="1379"/>
        <item m="1" x="1208"/>
        <item m="1" x="1690"/>
        <item m="1" x="827"/>
        <item m="1" x="1366"/>
        <item m="1" x="1699"/>
        <item m="1" x="1234"/>
        <item m="1" x="1707"/>
        <item m="1" x="1355"/>
        <item m="1" x="1704"/>
        <item m="1" x="1262"/>
        <item m="1" x="1715"/>
        <item m="1" x="1248"/>
        <item m="1" x="1370"/>
        <item m="1" x="1719"/>
        <item m="1" x="1260"/>
        <item m="1" x="1603"/>
        <item m="1" x="1618"/>
        <item m="1" x="1380"/>
        <item m="1" x="1311"/>
        <item m="1" x="1653"/>
        <item m="1" x="1722"/>
        <item m="1" x="1344"/>
        <item m="1" x="1335"/>
        <item m="1" x="1282"/>
        <item m="1" x="1350"/>
        <item m="1" x="1770"/>
        <item m="1" x="1776"/>
        <item m="1" x="1754"/>
        <item m="1" x="1644"/>
        <item m="1" x="1708"/>
        <item m="1" x="1448"/>
        <item m="1" x="1097"/>
        <item m="1" x="1112"/>
        <item m="1" x="1720"/>
        <item m="1" x="1372"/>
        <item m="1" x="1733"/>
        <item m="1" x="1391"/>
        <item m="1" x="1114"/>
        <item m="1" x="1654"/>
        <item m="1" x="1121"/>
        <item m="1" x="1438"/>
        <item m="1" x="1669"/>
        <item m="1" x="1132"/>
        <item m="1" x="1743"/>
        <item m="1" x="1394"/>
        <item m="1" x="1764"/>
        <item m="1" x="1709"/>
        <item m="1" x="1716"/>
        <item m="1" x="1351"/>
        <item m="1" x="1345"/>
        <item m="1" x="1684"/>
        <item m="1" x="1090"/>
        <item m="1" x="1462"/>
        <item m="1" x="1106"/>
        <item m="1" x="1723"/>
        <item m="1" x="1156"/>
        <item m="1" x="1411"/>
        <item m="1" x="1412"/>
        <item m="1" x="1165"/>
        <item m="1" x="1738"/>
        <item m="1" x="1142"/>
        <item m="1" x="1700"/>
        <item m="1" x="1127"/>
        <item m="1" x="1685"/>
        <item m="1" x="1094"/>
        <item m="1" x="1174"/>
        <item m="1" x="1358"/>
        <item m="1" x="1695"/>
        <item m="1" x="1108"/>
        <item m="1" x="1717"/>
        <item m="1" x="1522"/>
        <item m="1" x="1427"/>
        <item m="1" x="1461"/>
        <item m="1" x="1091"/>
        <item m="1" x="1473"/>
        <item m="1" x="1487"/>
        <item m="1" x="1546"/>
        <item m="1" x="1502"/>
        <item m="1" x="1587"/>
        <item m="1" x="1509"/>
        <item m="1" x="1490"/>
        <item m="1" x="1238"/>
        <item m="1" x="1195"/>
        <item m="1" x="1186"/>
        <item m="1" x="1724"/>
        <item m="1" x="1377"/>
        <item m="1" x="1212"/>
        <item m="1" x="1317"/>
        <item m="1" x="1151"/>
        <item m="1" x="1224"/>
        <item m="1" x="1760"/>
        <item m="1" x="1739"/>
        <item m="1" x="1453"/>
        <item m="1" x="1752"/>
        <item m="1" x="1741"/>
        <item m="1" x="1745"/>
        <item m="1" x="1571"/>
        <item m="1" x="1608"/>
        <item m="1" x="1296"/>
        <item m="1" x="1392"/>
        <item m="1" x="1400"/>
        <item m="1" x="1266"/>
        <item m="1" x="1236"/>
        <item m="1" x="1265"/>
        <item m="1" x="1441"/>
        <item m="1" x="1768"/>
        <item m="1" x="1276"/>
        <item m="1" x="1410"/>
        <item m="1" x="1313"/>
        <item m="1" x="1279"/>
        <item m="1" x="1292"/>
        <item m="1" x="1439"/>
        <item m="1" x="1657"/>
        <item m="1" x="1605"/>
        <item m="1" x="1451"/>
        <item m="1" x="914"/>
        <item m="1" x="1464"/>
        <item m="1" x="1670"/>
        <item m="1" x="1477"/>
        <item m="1" x="1640"/>
        <item m="1" x="1170"/>
        <item m="1" x="1659"/>
        <item m="1" x="1503"/>
        <item m="1" x="1491"/>
        <item m="1" x="1129"/>
        <item m="1" x="1352"/>
        <item m="1" x="1336"/>
        <item m="1" x="1767"/>
        <item m="1" x="1178"/>
        <item m="1" x="1686"/>
        <item m="1" x="1197"/>
        <item m="1" x="1658"/>
        <item m="1" x="1537"/>
        <item m="1" x="1192"/>
        <item m="1" x="1701"/>
        <item m="1" x="1109"/>
        <item m="1" x="1548"/>
        <item m="1" x="1365"/>
        <item m="1" x="1226"/>
        <item m="1" x="1401"/>
        <item m="1" x="1417"/>
        <item m="1" x="1731"/>
        <item m="1" x="1328"/>
        <item m="1" x="1725"/>
        <item m="1" x="1139"/>
        <item m="1" x="1740"/>
        <item m="1" x="1092"/>
        <item m="1" x="1150"/>
        <item m="1" x="1687"/>
        <item m="1" x="1117"/>
        <item m="1" x="1474"/>
        <item m="1" x="1488"/>
        <item m="1" x="1450"/>
        <item m="1" x="1158"/>
        <item m="1" x="1452"/>
        <item m="1" x="1510"/>
        <item m="1" x="1523"/>
        <item m="1" x="1479"/>
        <item m="1" x="1175"/>
        <item m="1" x="1773"/>
        <item m="1" x="1107"/>
        <item m="1" x="1202"/>
        <item m="1" x="1492"/>
        <item m="1" x="1535"/>
        <item m="1" x="1409"/>
        <item m="1" x="1513"/>
        <item m="1" x="1504"/>
        <item m="1" x="1198"/>
        <item m="1" x="1119"/>
        <item m="1" x="1104"/>
        <item m="1" x="1337"/>
        <item m="1" x="1561"/>
        <item m="1" x="1280"/>
        <item m="1" x="1140"/>
        <item m="1" x="1585"/>
        <item m="1" x="1558"/>
        <item m="1" x="1572"/>
        <item m="1" x="1110"/>
        <item m="1" x="1606"/>
        <item m="1" x="1225"/>
        <item m="1" x="1315"/>
        <item m="1" x="1322"/>
        <item m="1" x="1307"/>
        <item m="1" x="1362"/>
        <item m="1" x="1538"/>
        <item m="1" x="1549"/>
        <item m="1" x="1494"/>
        <item m="1" x="1189"/>
        <item m="1" x="1283"/>
        <item m="1" x="1331"/>
        <item m="1" x="1425"/>
        <item m="1" x="1643"/>
        <item m="1" x="1465"/>
        <item m="1" x="1126"/>
        <item m="1" x="1688"/>
        <item m="1" x="1481"/>
        <item m="1" x="1200"/>
        <item m="1" x="1216"/>
        <item m="1" x="1466"/>
        <item m="1" x="1353"/>
        <item m="1" x="1384"/>
        <item m="1" x="1346"/>
        <item m="1" x="1098"/>
        <item m="1" x="1134"/>
        <item m="1" x="1373"/>
        <item m="1" x="1711"/>
        <item m="1" x="1463"/>
        <item m="1" x="1710"/>
        <item m="1" x="1113"/>
        <item m="1" x="1252"/>
        <item m="1" x="1122"/>
        <item m="1" x="1396"/>
        <item m="1" x="1456"/>
        <item m="1" x="1726"/>
        <item m="1" x="1256"/>
        <item m="1" x="1718"/>
        <item m="1" x="1378"/>
        <item m="1" x="1402"/>
        <item m="1" x="1386"/>
        <item m="1" x="1390"/>
        <item m="1" x="1419"/>
        <item m="1" x="1143"/>
        <item m="1" x="1387"/>
        <item m="1" x="1319"/>
        <item m="1" x="1624"/>
        <item m="1" x="1152"/>
        <item m="1" x="1095"/>
        <item m="1" x="1213"/>
        <item m="1" x="1159"/>
        <item m="1" x="1476"/>
        <item m="1" x="1678"/>
        <item m="1" x="1661"/>
        <item m="1" x="1231"/>
        <item m="1" x="1761"/>
        <item m="1" x="1340"/>
        <item m="1" x="1550"/>
        <item m="1" x="1428"/>
        <item m="1" x="1130"/>
        <item m="1" x="1454"/>
        <item m="1" x="1697"/>
        <item m="1" x="1600"/>
        <item m="1" x="1613"/>
        <item m="1" x="1376"/>
        <item m="1" x="1518"/>
        <item m="1" x="1171"/>
        <item m="1" x="1356"/>
        <item m="1" x="1157"/>
        <item m="1" x="1714"/>
        <item m="1" x="1187"/>
        <item m="1" x="1177"/>
        <item m="1" x="1240"/>
        <item m="1" x="1526"/>
        <item m="1" x="1215"/>
        <item m="1" x="1547"/>
        <item m="1" x="1367"/>
        <item m="1" x="1242"/>
        <item m="1" x="1381"/>
        <item m="1" x="1371"/>
        <item m="1" x="1551"/>
        <item m="1" x="1665"/>
        <item m="1" x="1515"/>
        <item m="1" x="1124"/>
        <item m="1" x="1297"/>
        <item m="1" x="1154"/>
        <item m="1" x="1489"/>
        <item m="1" x="1318"/>
        <item m="1" x="1458"/>
        <item m="1" x="1563"/>
        <item m="1" x="1153"/>
        <item m="1" x="1742"/>
        <item m="1" x="1332"/>
        <item m="1" x="1339"/>
        <item m="1" x="1393"/>
        <item m="1" x="1574"/>
        <item m="1" x="1630"/>
        <item m="1" x="1763"/>
        <item m="1" x="1527"/>
        <item m="1" x="1160"/>
        <item m="1" x="1418"/>
        <item m="1" x="1254"/>
        <item m="1" x="1511"/>
        <item m="1" x="1426"/>
        <item m="1" x="1385"/>
        <item m="1" x="1626"/>
        <item m="1" x="1610"/>
        <item m="1" x="1758"/>
        <item m="1" x="1737"/>
        <item m="1" x="1751"/>
        <item m="1" x="1596"/>
        <item m="1" x="1182"/>
        <item m="1" x="1749"/>
        <item m="1" x="1128"/>
        <item m="1" x="1388"/>
        <item m="1" x="1512"/>
        <item m="1" x="1181"/>
        <item m="1" x="1405"/>
        <item m="1" x="1729"/>
        <item m="1" x="1555"/>
        <item m="1" x="1531"/>
        <item m="1" x="1196"/>
        <item m="1" x="1467"/>
        <item m="1" x="1590"/>
        <item m="1" x="1397"/>
        <item m="1" x="1536"/>
        <item m="1" x="1413"/>
        <item m="1" x="1219"/>
        <item m="1" x="1430"/>
        <item m="1" x="1137"/>
        <item m="1" x="1420"/>
        <item m="1" x="1162"/>
        <item m="1" x="1067"/>
        <item m="1" x="1268"/>
        <item m="1" x="1521"/>
        <item m="1" x="1468"/>
        <item m="1" x="1136"/>
        <item m="1" x="1455"/>
        <item m="1" x="1482"/>
        <item m="1" x="1166"/>
        <item m="1" x="1193"/>
        <item m="1" x="1221"/>
        <item m="1" x="1442"/>
        <item m="1" x="1497"/>
        <item m="1" x="1478"/>
        <item m="1" x="1560"/>
        <item m="1" x="1180"/>
        <item m="1" x="1480"/>
        <item m="1" x="1204"/>
        <item m="1" x="1167"/>
        <item m="1" x="1540"/>
        <item m="1" x="1514"/>
        <item m="1" x="1525"/>
        <item m="1" x="1421"/>
        <item m="1" x="1552"/>
        <item m="1" x="1735"/>
        <item m="1" x="1566"/>
        <item m="1" x="1524"/>
        <item m="1" x="1434"/>
        <item m="1" x="1414"/>
        <item m="1" x="1131"/>
        <item m="1" x="1123"/>
        <item m="1" x="1324"/>
        <item m="1" x="1220"/>
        <item m="1" x="1573"/>
        <item m="1" x="1591"/>
        <item m="1" x="1576"/>
        <item m="1" x="1284"/>
        <item m="1" x="1680"/>
        <item m="1" x="1595"/>
        <item m="1" x="1598"/>
        <item m="1" x="1646"/>
        <item m="1" x="1357"/>
        <item m="1" x="1349"/>
        <item m="1" x="1612"/>
        <item m="1" x="1629"/>
        <item m="1" x="1361"/>
        <item m="1" x="1691"/>
        <item m="1" x="1607"/>
        <item m="1" x="1069"/>
        <item m="1" x="1116"/>
        <item m="1" x="1168"/>
        <item m="1" x="1662"/>
        <item m="1" x="1627"/>
        <item m="1" x="1399"/>
        <item m="1" x="1404"/>
        <item m="1" x="1389"/>
        <item m="1" x="1258"/>
        <item m="1" x="1099"/>
        <item m="1" x="1368"/>
        <item m="1" x="1294"/>
        <item m="1" x="1227"/>
        <item m="1" x="1732"/>
        <item m="1" x="1274"/>
        <item m="1" x="1621"/>
        <item m="1" x="1383"/>
        <item m="1" x="1679"/>
        <item m="1" x="1341"/>
        <item m="1" x="1185"/>
        <item m="1" x="1756"/>
        <item m="1" x="1443"/>
        <item m="1" x="1660"/>
        <item m="1" x="1746"/>
        <item m="1" x="1744"/>
        <item m="1" x="1641"/>
        <item m="1" x="1457"/>
        <item m="1" x="1432"/>
        <item m="1" x="1320"/>
        <item m="1" x="1470"/>
        <item m="1" x="1329"/>
        <item m="1" x="1769"/>
        <item m="1" x="1395"/>
        <item m="1" x="1505"/>
        <item m="1" x="1519"/>
        <item m="1" x="1144"/>
        <item m="1" x="1528"/>
        <item m="1" x="1209"/>
        <item m="1" x="1766"/>
        <item m="1" x="1093"/>
        <item m="1" x="1533"/>
        <item m="1" x="1774"/>
        <item m="1" x="1483"/>
        <item m="1" x="1118"/>
        <item m="1" x="1554"/>
        <item m="1" x="1247"/>
        <item m="1" x="1568"/>
        <item m="1" x="1261"/>
        <item m="1" x="1557"/>
        <item m="1" x="1765"/>
        <item m="1" x="1161"/>
        <item m="1" x="1440"/>
        <item m="1" x="1246"/>
        <item m="1" x="1138"/>
        <item m="1" x="1578"/>
        <item m="1" x="1290"/>
        <item m="1" x="1593"/>
        <item m="1" x="1775"/>
        <item m="1" x="1302"/>
        <item m="1" x="1096"/>
        <item m="1" x="1614"/>
        <item m="1" x="1149"/>
        <item m="1" x="1495"/>
        <item m="1" x="1631"/>
        <item m="1" x="1493"/>
        <item m="1" x="1211"/>
        <item m="1" x="1303"/>
        <item m="1" x="1222"/>
        <item m="1" x="1188"/>
        <item m="1" x="1176"/>
        <item m="1" x="1498"/>
        <item m="1" x="1601"/>
        <item m="1" x="1199"/>
        <item m="1" x="1648"/>
        <item m="1" x="1049"/>
        <item m="1" x="1681"/>
        <item m="1" x="1664"/>
        <item m="1" x="1347"/>
        <item m="1" x="1249"/>
        <item m="1" x="1702"/>
        <item m="1" x="1229"/>
        <item m="1" x="1589"/>
        <item m="1" x="1705"/>
        <item m="1" x="1692"/>
        <item m="1" x="1111"/>
        <item m="1" x="1435"/>
        <item m="1" x="1530"/>
        <item m="1" x="1120"/>
        <item m="1" x="1415"/>
        <item m="1" x="1721"/>
        <item m="1" x="1263"/>
        <item m="1" x="1375"/>
        <item m="1" x="1422"/>
        <item m="1" x="1444"/>
        <item m="1" x="1205"/>
        <item m="1" x="1506"/>
        <item m="1" x="1604"/>
        <item m="1" x="1218"/>
        <item m="1" x="1471"/>
        <item m="1" x="1105"/>
        <item m="1" x="1645"/>
        <item m="1" x="1364"/>
        <item m="1" x="1625"/>
        <item m="1" x="1459"/>
        <item m="1" x="1115"/>
        <item m="1" x="1305"/>
        <item m="1" x="1736"/>
        <item m="1" x="1304"/>
        <item m="1" x="1655"/>
        <item m="1" x="1757"/>
        <item m="1" x="1771"/>
        <item m="1" x="1748"/>
        <item m="1" x="1484"/>
        <item m="1" x="1507"/>
        <item m="1" x="1051"/>
        <item m="1" x="1499"/>
        <item m="1" x="1061"/>
        <item m="1" x="1431"/>
        <item m="1" x="1520"/>
        <item m="1" x="1063"/>
        <item m="1" x="1429"/>
        <item m="1" x="1070"/>
        <item m="1" x="909"/>
        <item m="1" x="1543"/>
        <item m="1" x="1141"/>
        <item m="1" x="1206"/>
        <item m="1" x="1469"/>
        <item m="1" x="1556"/>
        <item m="1" x="1565"/>
        <item m="1" x="1321"/>
        <item m="1" x="1496"/>
        <item m="1" x="1449"/>
        <item m="1" x="1135"/>
        <item m="1" x="1179"/>
        <item m="1" x="982"/>
        <item m="1" x="1068"/>
        <item m="1" x="1581"/>
        <item m="1" x="1203"/>
        <item m="1" x="1517"/>
        <item m="1" x="1298"/>
        <item m="1" x="1286"/>
        <item m="1" x="1217"/>
        <item m="1" x="1250"/>
        <item m="1" x="1057"/>
        <item m="1" x="1062"/>
        <item m="1" x="1278"/>
        <item m="1" x="1071"/>
        <item m="1" x="1293"/>
        <item m="1" x="994"/>
        <item m="1" x="1475"/>
        <item m="1" x="1072"/>
        <item m="1" x="1580"/>
        <item m="1" x="1065"/>
        <item m="1" x="1073"/>
        <item m="1" x="1074"/>
        <item m="1" x="1243"/>
        <item m="1" x="1047"/>
        <item m="1" x="1048"/>
        <item m="1" x="1060"/>
        <item m="1" x="1314"/>
        <item m="1" x="1077"/>
        <item m="1" x="1078"/>
        <item m="1" x="1053"/>
        <item m="1" x="1050"/>
        <item m="1" x="1059"/>
        <item m="1" x="1075"/>
        <item m="1" x="1054"/>
        <item m="1" x="1011"/>
        <item m="1" x="1064"/>
        <item m="1" x="1076"/>
        <item m="1" x="1079"/>
        <item m="1" x="972"/>
        <item m="1" x="1058"/>
        <item m="1" x="948"/>
        <item m="1" x="1034"/>
        <item m="1" x="1066"/>
        <item m="1" x="1052"/>
        <item m="1" x="1025"/>
        <item m="1" x="1014"/>
        <item m="1" x="1055"/>
        <item m="1" x="1056"/>
        <item m="1" x="1017"/>
        <item m="1" x="1033"/>
        <item m="1" x="1080"/>
        <item m="1" x="757"/>
        <item m="1" x="1018"/>
        <item m="1" x="1081"/>
        <item m="1" x="1082"/>
        <item m="1" x="949"/>
        <item m="1" x="1009"/>
        <item m="1" x="896"/>
        <item m="1" x="1031"/>
        <item m="1" x="1019"/>
        <item m="1" x="1040"/>
        <item m="1" x="1015"/>
        <item m="1" x="1016"/>
        <item m="1" x="983"/>
        <item m="1" x="1027"/>
        <item m="1" x="1035"/>
        <item m="1" x="1083"/>
        <item m="1" x="1026"/>
        <item m="1" x="1010"/>
        <item m="1" x="890"/>
        <item m="1" x="1021"/>
        <item m="1" x="1084"/>
        <item m="1" x="1085"/>
        <item m="1" x="876"/>
        <item m="1" x="1013"/>
        <item m="1" x="799"/>
        <item m="1" x="1029"/>
        <item m="1" x="986"/>
        <item m="1" x="1086"/>
        <item m="1" x="977"/>
        <item m="1" x="1087"/>
        <item m="1" x="1012"/>
        <item m="1" x="1020"/>
        <item m="1" x="1024"/>
        <item m="1" x="988"/>
        <item m="1" x="1030"/>
        <item m="1" x="1022"/>
        <item m="1" x="1028"/>
        <item m="1" x="1023"/>
        <item m="1" x="1032"/>
        <item m="1" x="1036"/>
        <item m="1" x="1037"/>
        <item m="1" x="1038"/>
        <item m="1" x="1039"/>
        <item m="1" x="939"/>
        <item m="1" x="1041"/>
        <item m="1" x="950"/>
        <item m="1" x="1042"/>
        <item m="1" x="1043"/>
        <item m="1" x="973"/>
        <item m="1" x="987"/>
        <item m="1" x="975"/>
        <item m="1" x="978"/>
        <item m="1" x="979"/>
        <item m="1" x="1044"/>
        <item m="1" x="1045"/>
        <item m="1" x="980"/>
        <item m="1" x="984"/>
        <item m="1" x="1046"/>
        <item m="1" x="974"/>
        <item m="1" x="897"/>
        <item m="1" x="985"/>
        <item m="1" x="990"/>
        <item m="1" x="992"/>
        <item m="1" x="981"/>
        <item m="1" x="991"/>
        <item m="1" x="989"/>
        <item m="1" x="976"/>
        <item m="1" x="955"/>
        <item m="1" x="891"/>
        <item m="1" x="953"/>
        <item m="1" x="993"/>
        <item m="1" x="995"/>
        <item m="1" x="996"/>
        <item m="1" x="997"/>
        <item m="1" x="952"/>
        <item m="1" x="998"/>
        <item m="1" x="942"/>
        <item m="1" x="943"/>
        <item m="1" x="999"/>
        <item m="1" x="1000"/>
        <item m="1" x="1001"/>
        <item m="1" x="1002"/>
        <item m="1" x="910"/>
        <item m="1" x="1003"/>
        <item m="1" x="936"/>
        <item m="1" x="1004"/>
        <item m="1" x="1005"/>
        <item m="1" x="884"/>
        <item m="1" x="1006"/>
        <item m="1" x="886"/>
        <item m="1" x="944"/>
        <item m="1" x="945"/>
        <item m="1" x="1007"/>
        <item m="1" x="806"/>
        <item m="1" x="956"/>
        <item m="1" x="937"/>
        <item m="1" x="1008"/>
        <item m="1" x="867"/>
        <item m="1" x="800"/>
        <item m="1" x="946"/>
        <item m="1" x="947"/>
        <item m="1" x="810"/>
        <item m="1" x="940"/>
        <item m="1" x="941"/>
        <item m="1" x="888"/>
        <item m="1" x="906"/>
        <item m="1" x="758"/>
        <item m="1" x="913"/>
        <item m="1" x="825"/>
        <item m="1" x="938"/>
        <item m="1" x="895"/>
        <item m="1" x="951"/>
        <item m="1" x="954"/>
        <item m="1" x="957"/>
        <item m="1" x="958"/>
        <item m="1" x="959"/>
        <item m="1" x="901"/>
        <item m="1" x="960"/>
        <item m="1" x="961"/>
        <item m="1" x="904"/>
        <item m="1" x="902"/>
        <item m="1" x="962"/>
        <item m="1" x="963"/>
        <item m="1" x="894"/>
        <item m="1" x="964"/>
        <item m="1" x="916"/>
        <item m="1" x="965"/>
        <item m="1" x="966"/>
        <item m="1" x="967"/>
        <item m="1" x="893"/>
        <item m="1" x="915"/>
        <item m="1" x="887"/>
        <item m="1" x="889"/>
        <item m="1" x="968"/>
        <item m="1" x="898"/>
        <item m="1" x="899"/>
        <item m="1" x="905"/>
        <item m="1" x="969"/>
        <item m="1" x="912"/>
        <item m="1" x="856"/>
        <item m="1" x="970"/>
        <item m="1" x="900"/>
        <item m="1" x="903"/>
        <item m="1" x="907"/>
        <item m="1" x="908"/>
        <item m="1" x="911"/>
        <item m="1" x="885"/>
        <item m="1" x="861"/>
        <item m="1" x="971"/>
        <item m="1" x="892"/>
        <item m="1" x="917"/>
        <item m="1" x="918"/>
        <item m="1" x="919"/>
        <item m="1" x="920"/>
        <item m="1" x="871"/>
        <item m="1" x="921"/>
        <item m="1" x="922"/>
        <item m="1" x="923"/>
        <item m="1" x="924"/>
        <item m="1" x="925"/>
        <item m="1" x="874"/>
        <item m="1" x="926"/>
        <item m="1" x="927"/>
        <item m="1" x="792"/>
        <item m="1" x="869"/>
        <item m="1" x="928"/>
        <item m="1" x="862"/>
        <item m="1" x="684"/>
        <item m="1" x="929"/>
        <item m="1" x="865"/>
        <item m="1" x="930"/>
        <item m="1" x="866"/>
        <item m="1" x="875"/>
        <item m="1" x="931"/>
        <item m="1" x="655"/>
        <item m="1" x="870"/>
        <item m="1" x="872"/>
        <item m="1" x="857"/>
        <item m="1" x="863"/>
        <item m="1" x="932"/>
        <item m="1" x="843"/>
        <item m="1" x="612"/>
        <item m="1" x="864"/>
        <item m="1" x="933"/>
        <item m="1" x="805"/>
        <item m="1" x="934"/>
        <item m="1" x="837"/>
        <item m="1" x="717"/>
        <item m="1" x="860"/>
        <item m="1" x="935"/>
        <item m="1" x="796"/>
        <item m="1" x="868"/>
        <item m="1" x="812"/>
        <item m="1" x="858"/>
        <item m="1" x="859"/>
        <item m="1" x="826"/>
        <item m="1" x="873"/>
        <item m="1" x="842"/>
        <item m="1" x="835"/>
        <item m="1" x="714"/>
        <item m="1" x="836"/>
        <item m="1" x="877"/>
        <item m="1" x="878"/>
        <item m="1" x="833"/>
        <item m="1" x="839"/>
        <item m="1" x="879"/>
        <item m="1" x="844"/>
        <item m="1" x="830"/>
        <item m="1" x="834"/>
        <item m="1" x="880"/>
        <item m="1" x="881"/>
        <item m="1" x="829"/>
        <item m="1" x="882"/>
        <item m="1" x="883"/>
        <item m="1" x="831"/>
        <item m="1" x="841"/>
        <item m="1" x="726"/>
        <item m="1" x="828"/>
        <item m="1" x="760"/>
        <item m="1" x="845"/>
        <item m="1" x="840"/>
        <item m="1" x="832"/>
        <item m="1" x="785"/>
        <item m="1" x="838"/>
        <item m="1" x="790"/>
        <item m="1" x="519"/>
        <item m="1" x="846"/>
        <item m="1" x="847"/>
        <item m="1" x="791"/>
        <item m="1" x="804"/>
        <item m="1" x="848"/>
        <item m="1" x="849"/>
        <item m="1" x="783"/>
        <item m="1" x="784"/>
        <item m="1" x="850"/>
        <item m="1" x="811"/>
        <item m="1" x="787"/>
        <item m="1" x="798"/>
        <item m="1" x="851"/>
        <item m="1" x="754"/>
        <item m="1" x="852"/>
        <item m="1" x="722"/>
        <item m="1" x="794"/>
        <item m="1" x="853"/>
        <item m="1" x="854"/>
        <item m="1" x="855"/>
        <item m="1" x="808"/>
        <item m="1" x="797"/>
        <item m="1" x="807"/>
        <item m="1" x="764"/>
        <item m="1" x="789"/>
        <item m="1" x="793"/>
        <item m="1" x="809"/>
        <item m="1" x="786"/>
        <item m="1" x="795"/>
        <item m="1" x="802"/>
        <item m="1" x="788"/>
        <item m="1" x="801"/>
        <item m="1" x="803"/>
        <item m="1" x="813"/>
        <item m="1" x="814"/>
        <item m="1" x="815"/>
        <item m="1" x="816"/>
        <item m="1" x="817"/>
        <item m="1" x="744"/>
        <item m="1" x="762"/>
        <item m="1" x="818"/>
        <item m="1" x="819"/>
        <item m="1" x="747"/>
        <item m="1" x="820"/>
        <item m="1" x="751"/>
        <item m="1" x="821"/>
        <item m="1" x="577"/>
        <item m="1" x="674"/>
        <item m="1" x="822"/>
        <item m="1" x="823"/>
        <item m="1" x="752"/>
        <item m="1" x="824"/>
        <item m="1" x="756"/>
        <item m="1" x="716"/>
        <item m="1" x="745"/>
        <item m="1" x="749"/>
        <item m="1" x="750"/>
        <item m="1" x="759"/>
        <item m="1" x="746"/>
        <item m="1" x="748"/>
        <item m="1" x="743"/>
        <item m="1" x="742"/>
        <item m="1" x="761"/>
        <item m="1" x="753"/>
        <item m="1" x="755"/>
        <item m="1" x="763"/>
        <item m="1" x="765"/>
        <item m="1" x="766"/>
        <item m="1" x="719"/>
        <item m="1" x="721"/>
        <item m="1" x="681"/>
        <item m="1" x="767"/>
        <item m="1" x="768"/>
        <item m="1" x="713"/>
        <item m="1" x="718"/>
        <item m="1" x="769"/>
        <item m="1" x="723"/>
        <item m="1" x="770"/>
        <item m="1" x="771"/>
        <item m="1" x="772"/>
        <item m="1" x="773"/>
        <item m="1" x="774"/>
        <item m="1" x="775"/>
        <item m="1" x="776"/>
        <item m="1" x="777"/>
        <item h="1" m="1" x="778"/>
        <item m="1" x="779"/>
        <item m="1" x="683"/>
        <item m="1" x="704"/>
        <item m="1" x="780"/>
        <item m="1" x="709"/>
        <item m="1" x="781"/>
        <item m="1" x="685"/>
        <item m="1" x="715"/>
        <item m="1" x="724"/>
        <item m="1" x="720"/>
        <item m="1" x="710"/>
        <item m="1" x="711"/>
        <item m="1" x="782"/>
        <item m="1" x="706"/>
        <item m="1" x="708"/>
        <item m="1" x="705"/>
        <item m="1" x="675"/>
        <item m="1" x="725"/>
        <item m="1" x="707"/>
        <item m="1" x="712"/>
        <item m="1" x="727"/>
        <item m="1" x="693"/>
        <item m="1" x="728"/>
        <item m="1" x="691"/>
        <item m="1" x="729"/>
        <item m="1" x="730"/>
        <item m="1" x="731"/>
        <item m="1" x="678"/>
        <item m="1" x="581"/>
        <item m="1" x="732"/>
        <item m="1" x="733"/>
        <item m="1" x="574"/>
        <item m="1" x="734"/>
        <item m="1" x="451"/>
        <item m="1" x="694"/>
        <item m="1" x="735"/>
        <item m="1" x="663"/>
        <item m="1" x="615"/>
        <item m="1" x="616"/>
        <item m="1" x="687"/>
        <item m="1" x="736"/>
        <item m="1" x="654"/>
        <item m="1" x="737"/>
        <item m="1" x="738"/>
        <item m="1" x="618"/>
        <item m="1" x="682"/>
        <item m="1" x="680"/>
        <item m="1" x="650"/>
        <item m="1" x="739"/>
        <item m="1" x="740"/>
        <item m="1" x="676"/>
        <item m="1" x="741"/>
        <item m="1" x="448"/>
        <item m="1" x="692"/>
        <item m="1" x="688"/>
        <item m="1" x="689"/>
        <item m="1" x="677"/>
        <item m="1" x="679"/>
        <item m="1" x="651"/>
        <item m="1" x="653"/>
        <item m="1" x="686"/>
        <item m="1" x="557"/>
        <item m="1" x="690"/>
        <item m="1" x="643"/>
        <item m="1" x="695"/>
        <item m="1" x="660"/>
        <item m="1" x="696"/>
        <item m="1" x="697"/>
        <item m="1" x="657"/>
        <item m="1" x="698"/>
        <item m="1" x="699"/>
        <item m="1" x="700"/>
        <item m="1" x="658"/>
        <item m="1" x="644"/>
        <item m="1" x="661"/>
        <item m="1" x="662"/>
        <item m="1" x="701"/>
        <item m="1" x="646"/>
        <item m="1" x="649"/>
        <item m="1" x="656"/>
        <item m="1" x="702"/>
        <item m="1" x="659"/>
        <item m="1" x="645"/>
        <item m="1" x="652"/>
        <item m="1" x="626"/>
        <item m="1" x="647"/>
        <item m="1" x="703"/>
        <item m="1" x="624"/>
        <item m="1" x="609"/>
        <item m="1" x="648"/>
        <item m="1" x="622"/>
        <item m="1" x="619"/>
        <item m="1" x="664"/>
        <item m="1" x="665"/>
        <item m="1" x="666"/>
        <item m="1" x="667"/>
        <item m="1" x="668"/>
        <item m="1" x="625"/>
        <item m="1" x="602"/>
        <item m="1" x="617"/>
        <item m="1" x="548"/>
        <item m="1" x="669"/>
        <item m="1" x="543"/>
        <item m="1" x="583"/>
        <item m="1" x="670"/>
        <item m="1" x="578"/>
        <item m="1" x="613"/>
        <item m="1" x="671"/>
        <item m="1" x="672"/>
        <item m="1" x="604"/>
        <item m="1" x="610"/>
        <item m="1" x="611"/>
        <item m="1" x="614"/>
        <item m="1" x="623"/>
        <item m="1" x="606"/>
        <item m="1" x="620"/>
        <item m="1" x="547"/>
        <item m="1" x="605"/>
        <item m="1" x="621"/>
        <item m="1" x="607"/>
        <item m="1" x="608"/>
        <item m="1" x="673"/>
        <item m="1" x="603"/>
        <item m="1" x="539"/>
        <item m="1" x="627"/>
        <item m="1" x="580"/>
        <item m="1" x="554"/>
        <item m="1" x="628"/>
        <item m="1" x="586"/>
        <item m="1" x="550"/>
        <item m="1" x="527"/>
        <item m="1" x="629"/>
        <item m="1" x="571"/>
        <item m="1" x="630"/>
        <item m="1" x="631"/>
        <item m="1" x="576"/>
        <item m="1" x="556"/>
        <item m="1" x="632"/>
        <item m="1" x="633"/>
        <item m="1" x="540"/>
        <item m="1" x="575"/>
        <item m="1" x="634"/>
        <item m="1" x="590"/>
        <item m="1" x="635"/>
        <item m="1" x="636"/>
        <item m="1" x="589"/>
        <item m="1" x="637"/>
        <item m="1" x="638"/>
        <item m="1" x="639"/>
        <item m="1" x="640"/>
        <item m="1" x="522"/>
        <item m="1" x="591"/>
        <item m="1" x="641"/>
        <item m="1" x="588"/>
        <item m="1" x="642"/>
        <item m="1" x="582"/>
        <item m="1" x="542"/>
        <item m="1" x="559"/>
        <item m="1" x="572"/>
        <item m="1" x="584"/>
        <item m="1" x="587"/>
        <item m="1" x="585"/>
        <item m="1" x="499"/>
        <item m="1" x="579"/>
        <item m="1" x="573"/>
        <item m="1" x="601"/>
        <item m="1" x="592"/>
        <item m="1" x="549"/>
        <item m="1" x="593"/>
        <item m="1" x="502"/>
        <item m="1" x="516"/>
        <item m="1" x="545"/>
        <item m="1" x="546"/>
        <item m="1" x="551"/>
        <item m="1" x="594"/>
        <item m="1" x="555"/>
        <item m="1" x="595"/>
        <item m="1" x="596"/>
        <item m="1" x="558"/>
        <item m="1" x="541"/>
        <item m="1" x="514"/>
        <item m="1" x="597"/>
        <item m="1" x="504"/>
        <item m="1" x="530"/>
        <item m="1" x="503"/>
        <item m="1" x="598"/>
        <item m="1" x="599"/>
        <item m="1" x="600"/>
        <item m="1" x="560"/>
        <item m="1" x="518"/>
        <item m="1" x="528"/>
        <item m="1" x="488"/>
        <item m="1" x="552"/>
        <item m="1" x="477"/>
        <item m="1" x="544"/>
        <item m="1" x="553"/>
        <item m="1" x="561"/>
        <item m="1" x="517"/>
        <item m="1" x="481"/>
        <item m="1" x="562"/>
        <item m="1" x="513"/>
        <item m="1" x="563"/>
        <item m="1" x="505"/>
        <item m="1" x="525"/>
        <item m="1" x="564"/>
        <item m="1" x="565"/>
        <item m="1" x="497"/>
        <item m="1" x="498"/>
        <item m="1" x="506"/>
        <item m="1" x="500"/>
        <item m="1" x="507"/>
        <item m="1" x="521"/>
        <item m="1" x="523"/>
        <item m="1" x="566"/>
        <item m="1" x="529"/>
        <item m="1" x="508"/>
        <item m="1" x="509"/>
        <item m="1" x="567"/>
        <item m="1" x="510"/>
        <item m="1" x="512"/>
        <item m="1" x="515"/>
        <item m="1" x="568"/>
        <item m="1" x="569"/>
        <item m="1" x="570"/>
        <item m="1" x="404"/>
        <item m="1" x="511"/>
        <item m="1" x="501"/>
        <item m="1" x="446"/>
        <item m="1" x="520"/>
        <item m="1" x="524"/>
        <item m="1" x="526"/>
        <item m="1" x="435"/>
        <item m="1" x="531"/>
        <item m="1" x="470"/>
        <item m="1" x="475"/>
        <item m="1" x="437"/>
        <item m="1" x="532"/>
        <item m="1" x="441"/>
        <item m="1" x="533"/>
        <item m="1" x="534"/>
        <item m="1" x="535"/>
        <item m="1" x="536"/>
        <item m="1" x="452"/>
        <item m="1" x="468"/>
        <item m="1" x="537"/>
        <item m="1" x="436"/>
        <item m="1" x="538"/>
        <item m="1" x="418"/>
        <item m="1" x="482"/>
        <item m="1" x="483"/>
        <item m="1" x="467"/>
        <item m="1" x="484"/>
        <item m="1" x="487"/>
        <item m="1" x="480"/>
        <item m="1" x="469"/>
        <item m="1" x="472"/>
        <item m="1" x="465"/>
        <item m="1" x="438"/>
        <item m="1" x="474"/>
        <item m="1" x="476"/>
        <item m="1" x="473"/>
        <item m="1" x="478"/>
        <item m="1" x="479"/>
        <item m="1" x="485"/>
        <item m="1" x="466"/>
        <item m="1" x="410"/>
        <item m="1" x="471"/>
        <item m="1" x="453"/>
        <item m="1" x="337"/>
        <item m="1" x="486"/>
        <item m="1" x="489"/>
        <item m="1" x="408"/>
        <item m="1" x="490"/>
        <item m="1" x="491"/>
        <item m="1" x="492"/>
        <item m="1" x="444"/>
        <item m="1" x="447"/>
        <item m="1" x="440"/>
        <item m="1" x="443"/>
        <item m="1" x="403"/>
        <item m="1" x="419"/>
        <item m="1" x="402"/>
        <item m="1" x="412"/>
        <item m="1" x="493"/>
        <item m="1" x="494"/>
        <item m="1" x="495"/>
        <item m="1" x="454"/>
        <item m="1" x="496"/>
        <item m="1" x="456"/>
        <item sd="0" x="23"/>
        <item m="1" x="411"/>
        <item m="1" x="450"/>
        <item m="1" x="449"/>
        <item m="1" x="455"/>
        <item m="1" x="439"/>
        <item m="1" x="442"/>
        <item m="1" x="445"/>
        <item m="1" x="413"/>
        <item m="1" x="422"/>
        <item sd="0" x="4"/>
        <item m="1" x="457"/>
        <item m="1" x="458"/>
        <item m="1" x="392"/>
        <item m="1" x="423"/>
        <item m="1" x="420"/>
        <item m="1" x="421"/>
        <item m="1" x="459"/>
        <item m="1" x="460"/>
        <item m="1" x="415"/>
        <item m="1" x="461"/>
        <item m="1" x="462"/>
        <item m="1" x="401"/>
        <item m="1" x="463"/>
        <item m="1" x="384"/>
        <item m="1" x="388"/>
        <item m="1" x="406"/>
        <item m="1" x="405"/>
        <item m="1" x="464"/>
        <item m="1" x="380"/>
        <item m="1" x="387"/>
        <item m="1" x="416"/>
        <item m="1" x="339"/>
        <item m="1" x="409"/>
        <item m="1" x="373"/>
        <item m="1" x="407"/>
        <item m="1" x="383"/>
        <item m="1" x="417"/>
        <item m="1" x="414"/>
        <item m="1" x="424"/>
        <item m="1" x="425"/>
        <item m="1" x="289"/>
        <item m="1" x="385"/>
        <item m="1" x="426"/>
        <item m="1" x="427"/>
        <item m="1" x="428"/>
        <item m="1" x="389"/>
        <item m="1" x="381"/>
        <item m="1" x="382"/>
        <item m="1" x="429"/>
        <item m="1" x="378"/>
        <item m="1" x="430"/>
        <item m="1" x="386"/>
        <item m="1" x="393"/>
        <item m="1" x="379"/>
        <item m="1" x="431"/>
        <item m="1" x="432"/>
        <item m="1" x="433"/>
        <item m="1" x="372"/>
        <item m="1" x="375"/>
        <item m="1" x="394"/>
        <item m="1" x="397"/>
        <item m="1" x="350"/>
        <item m="1" x="391"/>
        <item m="1" x="434"/>
        <item m="1" x="395"/>
        <item m="1" x="390"/>
        <item m="1" x="376"/>
        <item m="1" x="352"/>
        <item m="1" x="332"/>
        <item m="1" x="336"/>
        <item m="1" x="374"/>
        <item m="1" x="341"/>
        <item m="1" x="351"/>
        <item m="1" x="355"/>
        <item m="1" x="377"/>
        <item m="1" x="396"/>
        <item m="1" x="334"/>
        <item m="1" x="340"/>
        <item m="1" x="342"/>
        <item m="1" x="345"/>
        <item m="1" x="347"/>
        <item m="1" x="398"/>
        <item m="1" x="346"/>
        <item m="1" x="348"/>
        <item m="1" x="349"/>
        <item m="1" x="343"/>
        <item m="1" x="344"/>
        <item m="1" x="354"/>
        <item m="1" x="356"/>
        <item m="1" x="304"/>
        <item m="1" x="399"/>
        <item m="1" x="335"/>
        <item m="1" x="309"/>
        <item m="1" x="400"/>
        <item m="1" x="353"/>
        <item m="1" x="320"/>
        <item m="1" x="321"/>
        <item m="1" x="338"/>
        <item m="1" x="365"/>
        <item m="1" x="357"/>
        <item m="1" x="333"/>
        <item m="1" x="236"/>
        <item m="1" x="358"/>
        <item m="1" x="359"/>
        <item m="1" x="360"/>
        <item m="1" x="361"/>
        <item m="1" x="306"/>
        <item m="1" x="287"/>
        <item m="1" x="307"/>
        <item m="1" x="311"/>
        <item m="1" x="362"/>
        <item m="1" x="363"/>
        <item m="1" x="364"/>
        <item m="1" x="366"/>
        <item m="1" x="367"/>
        <item m="1" x="310"/>
        <item m="1" x="368"/>
        <item m="1" x="369"/>
        <item m="1" x="305"/>
        <item m="1" x="315"/>
        <item m="1" x="312"/>
        <item m="1" x="370"/>
        <item m="1" x="371"/>
        <item m="1" x="319"/>
        <item m="1" x="313"/>
        <item m="1" x="314"/>
        <item m="1" x="295"/>
        <item m="1" x="282"/>
        <item m="1" x="308"/>
        <item m="1" x="290"/>
        <item m="1" x="316"/>
        <item m="1" x="317"/>
        <item m="1" x="286"/>
        <item m="1" x="318"/>
        <item m="1" x="284"/>
        <item m="1" x="285"/>
        <item m="1" x="322"/>
        <item m="1" x="278"/>
        <item m="1" x="157"/>
        <item m="1" x="323"/>
        <item m="1" x="154"/>
        <item m="1" x="324"/>
        <item m="1" x="325"/>
        <item m="1" x="293"/>
        <item m="1" x="281"/>
        <item m="1" x="291"/>
        <item m="1" x="160"/>
        <item m="1" x="283"/>
        <item m="1" x="253"/>
        <item m="1" x="326"/>
        <item m="1" x="327"/>
        <item m="1" x="328"/>
        <item m="1" x="280"/>
        <item m="1" x="329"/>
        <item m="1" x="262"/>
        <item m="1" x="288"/>
        <item m="1" x="294"/>
        <item m="1" x="279"/>
        <item m="1" x="330"/>
        <item m="1" x="259"/>
        <item m="1" x="331"/>
        <item m="1" x="208"/>
        <item m="1" x="292"/>
        <item m="1" x="252"/>
        <item m="1" x="232"/>
        <item m="1" x="251"/>
        <item m="1" x="296"/>
        <item m="1" x="297"/>
        <item m="1" x="250"/>
        <item m="1" x="298"/>
        <item m="1" x="299"/>
        <item m="1" x="249"/>
        <item m="1" x="300"/>
        <item m="1" x="264"/>
        <item m="1" x="301"/>
        <item m="1" x="260"/>
        <item m="1" x="261"/>
        <item m="1" x="263"/>
        <item m="1" x="177"/>
        <item m="1" x="266"/>
        <item m="1" x="302"/>
        <item m="1" x="254"/>
        <item m="1" x="229"/>
        <item m="1" x="170"/>
        <item m="1" x="248"/>
        <item m="1" x="255"/>
        <item m="1" x="303"/>
        <item m="1" x="268"/>
        <item m="1" x="256"/>
        <item m="1" x="258"/>
        <item m="1" x="265"/>
        <item m="1" x="247"/>
        <item m="1" x="257"/>
        <item m="1" x="267"/>
        <item m="1" x="219"/>
        <item m="1" x="237"/>
        <item m="1" x="228"/>
        <item m="1" x="234"/>
        <item m="1" x="218"/>
        <item m="1" x="269"/>
        <item m="1" x="233"/>
        <item m="1" x="203"/>
        <item m="1" x="270"/>
        <item m="1" x="271"/>
        <item m="1" x="272"/>
        <item m="1" x="273"/>
        <item m="1" x="188"/>
        <item m="1" x="235"/>
        <item m="1" x="202"/>
        <item m="1" x="230"/>
        <item m="1" x="274"/>
        <item m="1" x="275"/>
        <item m="1" x="220"/>
        <item m="1" x="276"/>
        <item m="1" x="227"/>
        <item m="1" x="277"/>
        <item m="1" x="222"/>
        <item m="1" x="238"/>
        <item m="1" x="223"/>
        <item m="1" x="225"/>
        <item m="1" x="231"/>
        <item m="1" x="239"/>
        <item m="1" x="224"/>
        <item m="1" x="226"/>
        <item m="1" x="221"/>
        <item m="1" x="240"/>
        <item m="1" x="173"/>
        <item m="1" x="156"/>
        <item m="1" x="241"/>
        <item m="1" x="198"/>
        <item m="1" x="242"/>
        <item m="1" x="123"/>
        <item m="1" x="159"/>
        <item m="1" x="186"/>
        <item m="1" x="205"/>
        <item m="1" x="200"/>
        <item m="1" x="243"/>
        <item m="1" x="244"/>
        <item m="1" x="82"/>
        <item m="1" x="155"/>
        <item m="1" x="196"/>
        <item m="1" x="180"/>
        <item m="1" x="207"/>
        <item m="1" x="201"/>
        <item m="1" x="245"/>
        <item m="1" x="206"/>
        <item m="1" x="199"/>
        <item m="1" x="204"/>
        <item m="1" x="246"/>
        <item m="1" x="185"/>
        <item m="1" x="197"/>
        <item m="1" x="187"/>
        <item m="1" x="209"/>
        <item m="1" x="182"/>
        <item m="1" x="210"/>
        <item m="1" x="174"/>
        <item m="1" x="175"/>
        <item m="1" x="211"/>
        <item m="1" x="179"/>
        <item m="1" x="212"/>
        <item m="1" x="114"/>
        <item m="1" x="128"/>
        <item m="1" x="213"/>
        <item m="1" x="214"/>
        <item m="1" x="181"/>
        <item m="1" x="215"/>
        <item m="1" x="216"/>
        <item m="1" x="137"/>
        <item m="1" x="171"/>
        <item m="1" x="217"/>
        <item m="1" x="183"/>
        <item m="1" x="190"/>
        <item m="1" x="191"/>
        <item m="1" x="189"/>
        <item m="1" x="172"/>
        <item m="1" x="176"/>
        <item m="1" x="152"/>
        <item m="1" x="84"/>
        <item m="1" x="161"/>
        <item m="1" x="178"/>
        <item m="1" x="141"/>
        <item m="1" x="184"/>
        <item m="1" x="192"/>
        <item m="1" x="193"/>
        <item m="1" x="148"/>
        <item m="1" x="150"/>
        <item m="1" x="125"/>
        <item m="1" x="194"/>
        <item m="1" x="195"/>
        <item m="1" x="153"/>
        <item m="1" x="120"/>
        <item m="1" x="127"/>
        <item m="1" x="158"/>
        <item m="1" x="147"/>
        <item m="1" x="129"/>
        <item m="1" x="151"/>
        <item m="1" x="149"/>
        <item m="1" x="138"/>
        <item m="1" x="126"/>
        <item m="1" x="162"/>
        <item m="1" x="116"/>
        <item m="1" x="163"/>
        <item m="1" x="164"/>
        <item m="1" x="51"/>
        <item m="1" x="165"/>
        <item m="1" x="53"/>
        <item m="1" x="121"/>
        <item m="1" x="131"/>
        <item m="1" x="124"/>
        <item m="1" x="130"/>
        <item m="1" x="133"/>
        <item m="1" x="166"/>
        <item m="1" x="107"/>
        <item m="1" x="109"/>
        <item m="1" x="135"/>
        <item m="1" x="167"/>
        <item m="1" x="168"/>
        <item m="1" x="140"/>
        <item m="1" x="136"/>
        <item m="1" x="169"/>
        <item m="1" x="122"/>
        <item m="1" x="132"/>
        <item m="1" x="139"/>
        <item m="1" x="134"/>
        <item m="1" x="87"/>
        <item m="1" x="142"/>
        <item m="1" x="143"/>
        <item m="1" x="144"/>
        <item m="1" x="145"/>
        <item m="1" x="112"/>
        <item m="1" x="77"/>
        <item m="1" x="111"/>
        <item m="1" x="89"/>
        <item m="1" x="108"/>
        <item m="1" x="110"/>
        <item m="1" x="146"/>
        <item m="1" x="115"/>
        <item m="1" x="88"/>
        <item m="1" x="79"/>
        <item m="1" x="113"/>
        <item m="1" x="44"/>
        <item m="1" x="43"/>
        <item m="1" x="80"/>
        <item m="1" x="78"/>
        <item m="1" x="85"/>
        <item m="1" x="50"/>
        <item m="1" x="92"/>
        <item m="1" x="90"/>
        <item m="1" x="47"/>
        <item m="1" x="117"/>
        <item m="1" x="86"/>
        <item m="1" x="52"/>
        <item m="1" x="93"/>
        <item m="1" x="81"/>
        <item m="1" x="118"/>
        <item m="1" x="119"/>
        <item m="1" x="76"/>
        <item x="2"/>
        <item m="1" x="91"/>
        <item m="1" x="83"/>
        <item x="7"/>
        <item m="1" x="42"/>
        <item m="1" x="38"/>
        <item x="5"/>
        <item m="1" x="94"/>
        <item m="1" x="95"/>
        <item m="1" x="96"/>
        <item m="1" x="97"/>
        <item m="1" x="56"/>
        <item m="1" x="49"/>
        <item m="1" x="40"/>
        <item m="1" x="98"/>
        <item m="1" x="99"/>
        <item m="1" x="100"/>
        <item m="1" x="101"/>
        <item m="1" x="39"/>
        <item m="1" x="102"/>
        <item m="1" x="103"/>
        <item m="1" x="58"/>
        <item m="1" x="104"/>
        <item m="1" x="105"/>
        <item m="1" x="106"/>
        <item m="1" x="54"/>
        <item m="1" x="55"/>
        <item m="1" x="41"/>
        <item m="1" x="48"/>
        <item m="1" x="57"/>
        <item x="1"/>
        <item m="1" x="45"/>
        <item m="1" x="59"/>
        <item m="1" x="46"/>
        <item x="24"/>
        <item m="1" x="60"/>
        <item m="1" x="61"/>
        <item m="1" x="62"/>
        <item x="12"/>
        <item m="1" x="63"/>
        <item m="1" x="64"/>
        <item m="1" x="65"/>
        <item m="1" x="66"/>
        <item m="1" x="67"/>
        <item x="15"/>
        <item x="22"/>
        <item m="1" x="68"/>
        <item x="16"/>
        <item m="1" x="69"/>
        <item x="0"/>
        <item m="1" x="70"/>
        <item x="9"/>
        <item x="14"/>
        <item m="1" x="71"/>
        <item m="1" x="72"/>
        <item m="1" x="73"/>
        <item m="1" x="74"/>
        <item x="20"/>
        <item m="1" x="75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8">
        <item x="4"/>
        <item m="1" x="170"/>
        <item x="8"/>
        <item m="1" x="146"/>
        <item m="1" x="79"/>
        <item x="11"/>
        <item m="1" x="67"/>
        <item m="1" x="68"/>
        <item x="20"/>
        <item x="9"/>
        <item m="1" x="30"/>
        <item x="3"/>
        <item m="1" x="47"/>
        <item x="14"/>
        <item m="1" x="168"/>
        <item m="1" x="171"/>
        <item m="1" x="24"/>
        <item m="1" x="94"/>
        <item m="1" x="204"/>
        <item m="1" x="196"/>
        <item m="1" x="54"/>
        <item m="1" x="175"/>
        <item x="6"/>
        <item m="1" x="158"/>
        <item m="1" x="81"/>
        <item m="1" x="160"/>
        <item m="1" x="179"/>
        <item m="1" x="167"/>
        <item m="1" x="33"/>
        <item m="1" x="142"/>
        <item m="1" x="140"/>
        <item x="0"/>
        <item m="1" x="108"/>
        <item m="1" x="132"/>
        <item m="1" x="185"/>
        <item m="1" x="106"/>
        <item m="1" x="119"/>
        <item m="1" x="178"/>
        <item m="1" x="154"/>
        <item m="1" x="143"/>
        <item m="1" x="134"/>
        <item m="1" x="147"/>
        <item m="1" x="207"/>
        <item m="1" x="95"/>
        <item m="1" x="89"/>
        <item x="10"/>
        <item m="1" x="192"/>
        <item m="1" x="120"/>
        <item m="1" x="190"/>
        <item x="18"/>
        <item m="1" x="193"/>
        <item m="1" x="198"/>
        <item m="1" x="214"/>
        <item m="1" x="157"/>
        <item m="1" x="209"/>
        <item m="1" x="213"/>
        <item m="1" x="153"/>
        <item m="1" x="32"/>
        <item m="1" x="182"/>
        <item m="1" x="135"/>
        <item m="1" x="212"/>
        <item m="1" x="180"/>
        <item m="1" x="144"/>
        <item x="16"/>
        <item m="1" x="122"/>
        <item m="1" x="138"/>
        <item x="13"/>
        <item m="1" x="195"/>
        <item m="1" x="206"/>
        <item m="1" x="49"/>
        <item m="1" x="65"/>
        <item x="12"/>
        <item m="1" x="46"/>
        <item m="1" x="71"/>
        <item m="1" x="45"/>
        <item m="1" x="215"/>
        <item m="1" x="211"/>
        <item m="1" x="202"/>
        <item m="1" x="188"/>
        <item m="1" x="60"/>
        <item m="1" x="162"/>
        <item m="1" x="136"/>
        <item m="1" x="52"/>
        <item m="1" x="208"/>
        <item m="1" x="210"/>
        <item m="1" x="22"/>
        <item m="1" x="166"/>
        <item m="1" x="61"/>
        <item m="1" x="63"/>
        <item m="1" x="127"/>
        <item m="1" x="163"/>
        <item m="1" x="152"/>
        <item m="1" x="62"/>
        <item m="1" x="121"/>
        <item m="1" x="177"/>
        <item m="1" x="181"/>
        <item m="1" x="187"/>
        <item m="1" x="137"/>
        <item m="1" x="191"/>
        <item m="1" x="197"/>
        <item m="1" x="44"/>
        <item m="1" x="189"/>
        <item m="1" x="186"/>
        <item m="1" x="116"/>
        <item m="1" x="150"/>
        <item m="1" x="200"/>
        <item m="1" x="91"/>
        <item m="1" x="57"/>
        <item m="1" x="141"/>
        <item x="5"/>
        <item m="1" x="216"/>
        <item m="1" x="48"/>
        <item m="1" x="83"/>
        <item m="1" x="70"/>
        <item m="1" x="148"/>
        <item m="1" x="173"/>
        <item m="1" x="69"/>
        <item m="1" x="41"/>
        <item m="1" x="58"/>
        <item m="1" x="109"/>
        <item m="1" x="55"/>
        <item m="1" x="184"/>
        <item m="1" x="72"/>
        <item m="1" x="59"/>
        <item m="1" x="161"/>
        <item m="1" x="159"/>
        <item m="1" x="123"/>
        <item m="1" x="82"/>
        <item x="1"/>
        <item m="1" x="183"/>
        <item m="1" x="199"/>
        <item m="1" x="126"/>
        <item m="1" x="176"/>
        <item m="1" x="203"/>
        <item m="1" x="205"/>
        <item m="1" x="23"/>
        <item m="1" x="35"/>
        <item m="1" x="90"/>
        <item m="1" x="194"/>
        <item m="1" x="103"/>
        <item m="1" x="28"/>
        <item m="1" x="101"/>
        <item m="1" x="129"/>
        <item m="1" x="128"/>
        <item m="1" x="217"/>
        <item m="1" x="131"/>
        <item x="7"/>
        <item m="1" x="201"/>
        <item m="1" x="110"/>
        <item m="1" x="174"/>
        <item m="1" x="155"/>
        <item m="1" x="117"/>
        <item m="1" x="27"/>
        <item m="1" x="56"/>
        <item m="1" x="151"/>
        <item m="1" x="172"/>
        <item m="1" x="42"/>
        <item m="1" x="38"/>
        <item m="1" x="169"/>
        <item m="1" x="78"/>
        <item m="1" x="74"/>
        <item m="1" x="139"/>
        <item m="1" x="164"/>
        <item m="1" x="87"/>
        <item m="1" x="165"/>
        <item m="1" x="156"/>
        <item m="1" x="149"/>
        <item m="1" x="107"/>
        <item m="1" x="37"/>
        <item m="1" x="66"/>
        <item m="1" x="145"/>
        <item m="1" x="77"/>
        <item m="1" x="102"/>
        <item m="1" x="105"/>
        <item m="1" x="130"/>
        <item x="2"/>
        <item m="1" x="112"/>
        <item m="1" x="133"/>
        <item m="1" x="113"/>
        <item m="1" x="125"/>
        <item m="1" x="111"/>
        <item m="1" x="104"/>
        <item m="1" x="118"/>
        <item m="1" x="124"/>
        <item m="1" x="99"/>
        <item m="1" x="115"/>
        <item m="1" x="114"/>
        <item m="1" x="75"/>
        <item m="1" x="26"/>
        <item m="1" x="51"/>
        <item m="1" x="29"/>
        <item m="1" x="64"/>
        <item m="1" x="98"/>
        <item m="1" x="97"/>
        <item m="1" x="96"/>
        <item m="1" x="100"/>
        <item m="1" x="80"/>
        <item m="1" x="31"/>
        <item x="15"/>
        <item m="1" x="85"/>
        <item m="1" x="92"/>
        <item m="1" x="93"/>
        <item m="1" x="84"/>
        <item m="1" x="86"/>
        <item m="1" x="88"/>
        <item m="1" x="76"/>
        <item m="1" x="73"/>
        <item m="1" x="40"/>
        <item m="1" x="53"/>
        <item x="17"/>
        <item m="1" x="50"/>
        <item m="1" x="25"/>
        <item m="1" x="36"/>
        <item m="1" x="39"/>
        <item m="1" x="43"/>
        <item m="1" x="21"/>
        <item m="1" x="34"/>
        <item x="19"/>
      </items>
    </pivotField>
    <pivotField axis="axisCol" compact="0" outline="0" subtotalTop="0" showAll="0" includeNewItemsInFilter="1" defaultSubtotal="0">
      <items count="26">
        <item x="24"/>
        <item x="4"/>
        <item m="1" x="25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  <item x="22"/>
        <item x="23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6">
        <item x="34"/>
        <item x="4"/>
        <item m="1" x="35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7">
    <field x="31"/>
    <field x="1"/>
    <field x="2"/>
    <field x="4"/>
    <field x="5"/>
    <field x="6"/>
    <field x="7"/>
  </colFields>
  <colItems count="59">
    <i>
      <x/>
      <x/>
      <x v="1348"/>
    </i>
    <i r="2">
      <x v="1745"/>
      <x v="31"/>
      <x v="10"/>
      <x/>
      <x v="20"/>
    </i>
    <i r="1">
      <x v="1"/>
      <x v="1348"/>
    </i>
    <i r="2">
      <x v="1726"/>
      <x v="128"/>
      <x v="6"/>
      <x v="26"/>
      <x v="14"/>
    </i>
    <i r="1">
      <x v="2"/>
      <x v="1348"/>
    </i>
    <i r="2"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2">
      <x v="1775"/>
      <x v="49"/>
      <x v="24"/>
      <x v="2"/>
      <x v="35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348"/>
    </i>
    <i r="2"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348"/>
    </i>
    <i r="2"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2">
      <x v="1774"/>
      <x v="5"/>
      <x v="16"/>
      <x v="4"/>
      <x v="34"/>
    </i>
    <i r="2">
      <x v="1776"/>
      <x v="217"/>
      <x v="25"/>
      <x v="1"/>
      <x v="17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369">
      <pivotArea type="all" dataOnly="0" outline="0" fieldPosition="0"/>
    </format>
    <format dxfId="11368">
      <pivotArea type="all" dataOnly="0" outline="0" fieldPosition="0"/>
    </format>
    <format dxfId="11367">
      <pivotArea dataOnly="0" outline="0" fieldPosition="0">
        <references count="1">
          <reference field="31" count="0" defaultSubtotal="1"/>
        </references>
      </pivotArea>
    </format>
    <format dxfId="11366">
      <pivotArea type="all" dataOnly="0" outline="0" fieldPosition="0"/>
    </format>
    <format dxfId="11365">
      <pivotArea type="all" dataOnly="0" outline="0" fieldPosition="0"/>
    </format>
    <format dxfId="1136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36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type="all" dataOnly="0" outline="0" fieldPosition="0"/>
    </format>
    <format dxfId="11358">
      <pivotArea outline="0" collapsedLevelsAreSubtotals="1" fieldPosition="0"/>
    </format>
    <format dxfId="11357">
      <pivotArea type="origin" dataOnly="0" labelOnly="1" outline="0" fieldPosition="0"/>
    </format>
    <format dxfId="11356">
      <pivotArea field="1" type="button" dataOnly="0" labelOnly="1" outline="0" axis="axisRow" fieldPosition="0"/>
    </format>
    <format dxfId="11355">
      <pivotArea dataOnly="0" labelOnly="1" outline="0" fieldPosition="0">
        <references count="1">
          <reference field="1" count="0"/>
        </references>
      </pivotArea>
    </format>
    <format dxfId="11354">
      <pivotArea dataOnly="0" labelOnly="1" grandRow="1" outline="0" fieldPosition="0"/>
    </format>
    <format dxfId="11353">
      <pivotArea type="topRight" dataOnly="0" labelOnly="1" outline="0" fieldPosition="0"/>
    </format>
    <format dxfId="11352">
      <pivotArea type="all" dataOnly="0" outline="0" fieldPosition="0"/>
    </format>
    <format dxfId="11351">
      <pivotArea outline="0" collapsedLevelsAreSubtotals="1" fieldPosition="0"/>
    </format>
    <format dxfId="11350">
      <pivotArea type="origin" dataOnly="0" labelOnly="1" outline="0" fieldPosition="0"/>
    </format>
    <format dxfId="11349">
      <pivotArea field="1" type="button" dataOnly="0" labelOnly="1" outline="0" axis="axisRow" fieldPosition="0"/>
    </format>
    <format dxfId="11348">
      <pivotArea dataOnly="0" labelOnly="1" outline="0" fieldPosition="0">
        <references count="1">
          <reference field="1" count="0"/>
        </references>
      </pivotArea>
    </format>
    <format dxfId="11347">
      <pivotArea dataOnly="0" labelOnly="1" grandRow="1" outline="0" fieldPosition="0"/>
    </format>
    <format dxfId="11346">
      <pivotArea type="topRight" dataOnly="0" labelOnly="1" outline="0" fieldPosition="0"/>
    </format>
    <format dxfId="11345">
      <pivotArea type="all" dataOnly="0" outline="0" fieldPosition="0"/>
    </format>
    <format dxfId="11344">
      <pivotArea outline="0" collapsedLevelsAreSubtotals="1" fieldPosition="0"/>
    </format>
    <format dxfId="11343">
      <pivotArea type="origin" dataOnly="0" labelOnly="1" outline="0" fieldPosition="0"/>
    </format>
    <format dxfId="11342">
      <pivotArea field="1" type="button" dataOnly="0" labelOnly="1" outline="0" axis="axisRow" fieldPosition="0"/>
    </format>
    <format dxfId="11341">
      <pivotArea dataOnly="0" labelOnly="1" outline="0" fieldPosition="0">
        <references count="1">
          <reference field="1" count="0"/>
        </references>
      </pivotArea>
    </format>
    <format dxfId="11340">
      <pivotArea dataOnly="0" labelOnly="1" grandRow="1" outline="0" fieldPosition="0"/>
    </format>
    <format dxfId="1133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36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3" firstHeaderRow="1" firstDataRow="3" firstDataCol="1"/>
  <pivotFields count="45">
    <pivotField axis="axisRow" compact="0" numFmtId="196" outline="0" subtotalTop="0" showAll="0" includeNewItemsInFilter="1">
      <items count="29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8">
      <pivotArea type="all" dataOnly="0" outline="0" fieldPosition="0"/>
    </format>
    <format dxfId="11337">
      <pivotArea dataOnly="0" outline="0" fieldPosition="0">
        <references count="1">
          <reference field="31" count="0" defaultSubtotal="1"/>
        </references>
      </pivotArea>
    </format>
    <format dxfId="1133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36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4" firstHeaderRow="1" firstDataRow="3" firstDataCol="1"/>
  <pivotFields count="45">
    <pivotField axis="axisRow" compact="0" outline="0" subtotalTop="0" showAll="0" includeNewItemsInFilter="1" defaultSubtotal="0">
      <items count="28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5">
      <pivotArea type="all" dataOnly="0" outline="0" fieldPosition="0"/>
    </format>
    <format dxfId="11334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6" dataDxfId="11374" headerRowBorderDxfId="11375" tableBorderDxfId="11373" totalsRowBorderDxfId="11372">
  <autoFilter ref="AF57:AG63" xr:uid="{DB76BF14-1222-4E97-B8EC-45E38231C349}"/>
  <tableColumns count="2">
    <tableColumn id="1" xr3:uid="{88CB56C2-8982-4B65-B5CA-D6D34A4F29EC}" name="月底結帳" dataDxfId="11371"/>
    <tableColumn id="2" xr3:uid="{D25E1405-4098-40D0-8132-6F845E1EA419}" name="欄1" dataDxfId="11370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1559436.5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62"/>
      <c r="C38" s="1562"/>
      <c r="D38" s="1563"/>
      <c r="E38" s="1562"/>
      <c r="F38" s="1562"/>
      <c r="G38" s="1563"/>
      <c r="H38" s="1562"/>
      <c r="I38" s="1562"/>
      <c r="J38" s="1563"/>
      <c r="K38" s="1562"/>
      <c r="L38" s="1562"/>
      <c r="M38" s="1563"/>
      <c r="N38" s="1562"/>
      <c r="O38" s="1562"/>
      <c r="P38" s="1563"/>
      <c r="Q38" s="1562"/>
      <c r="R38" s="1562"/>
      <c r="S38" s="1563"/>
      <c r="T38" s="1562"/>
      <c r="U38" s="1562"/>
      <c r="V38" s="1563"/>
      <c r="W38" s="1562"/>
      <c r="X38" s="1562"/>
      <c r="Y38" s="1563"/>
      <c r="Z38" s="1562"/>
      <c r="AA38" s="1562"/>
      <c r="AB38" s="1563"/>
      <c r="AC38" s="1562"/>
      <c r="AD38" s="1562"/>
      <c r="AE38" s="1563"/>
      <c r="AF38" s="1562"/>
      <c r="AG38" s="1562"/>
      <c r="AH38" s="1563"/>
      <c r="AI38" s="1562"/>
      <c r="AJ38" s="1562"/>
      <c r="AK38" s="1563"/>
      <c r="AL38" s="1562"/>
      <c r="AM38" s="1562"/>
      <c r="AN38" s="1563"/>
      <c r="AO38" s="1562"/>
      <c r="AP38" s="1562"/>
      <c r="AQ38" s="1563"/>
      <c r="AR38" s="1562"/>
      <c r="AS38" s="1562"/>
      <c r="AT38" s="1563"/>
      <c r="AU38" s="1562"/>
      <c r="AV38" s="1562"/>
      <c r="AW38" s="1563"/>
      <c r="AX38" s="1562"/>
      <c r="AY38" s="1562"/>
      <c r="AZ38" s="1563"/>
      <c r="BA38" s="1562"/>
      <c r="BB38" s="1562"/>
      <c r="BC38" s="1563"/>
      <c r="BD38" s="1575"/>
      <c r="BE38" s="1562"/>
      <c r="BF38" s="1563"/>
      <c r="BG38" s="1562"/>
      <c r="BH38" s="1562"/>
      <c r="BI38" s="1563"/>
      <c r="BJ38" s="1582"/>
      <c r="BK38" s="1583"/>
      <c r="BL38" s="1584"/>
      <c r="BM38" s="1582"/>
      <c r="BN38" s="1583"/>
      <c r="BO38" s="1584"/>
      <c r="BP38" s="1582"/>
      <c r="BQ38" s="1583"/>
      <c r="BR38" s="1584"/>
      <c r="BS38" s="1582"/>
      <c r="BT38" s="1583"/>
      <c r="BU38" s="1584"/>
      <c r="BV38" s="1582"/>
      <c r="BW38" s="1583"/>
      <c r="BX38" s="1584"/>
      <c r="BY38" s="1575"/>
      <c r="BZ38" s="1562"/>
      <c r="CA38" s="1563"/>
      <c r="CB38" s="1582"/>
      <c r="CC38" s="1583"/>
      <c r="CD38" s="1584"/>
      <c r="CE38" s="1582"/>
      <c r="CF38" s="1583"/>
      <c r="CG38" s="1584"/>
      <c r="CH38" s="1575"/>
      <c r="CI38" s="1562"/>
      <c r="CJ38" s="1563"/>
      <c r="CK38" s="1575"/>
      <c r="CL38" s="1562"/>
      <c r="CM38" s="1563"/>
      <c r="CN38" s="1575"/>
      <c r="CO38" s="1562"/>
      <c r="CP38" s="1563"/>
      <c r="CQ38" s="1575"/>
      <c r="CR38" s="1562"/>
      <c r="CS38" s="1563"/>
      <c r="CT38" s="1575"/>
      <c r="CU38" s="1562"/>
      <c r="CV38" s="1563"/>
      <c r="CW38" s="24"/>
      <c r="CX38" s="39"/>
    </row>
    <row r="39" spans="1:109" s="40" customFormat="1" ht="26.25" customHeight="1" thickBot="1">
      <c r="A39" s="58"/>
      <c r="B39" s="1560"/>
      <c r="C39" s="1560"/>
      <c r="D39" s="1561"/>
      <c r="E39" s="1560"/>
      <c r="F39" s="1560"/>
      <c r="G39" s="1561"/>
      <c r="H39" s="1560"/>
      <c r="I39" s="1560"/>
      <c r="J39" s="1561"/>
      <c r="K39" s="1560"/>
      <c r="L39" s="1560"/>
      <c r="M39" s="1561"/>
      <c r="N39" s="1560"/>
      <c r="O39" s="1560"/>
      <c r="P39" s="1561"/>
      <c r="Q39" s="1560"/>
      <c r="R39" s="1560"/>
      <c r="S39" s="1561"/>
      <c r="T39" s="1560"/>
      <c r="U39" s="1560"/>
      <c r="V39" s="1561"/>
      <c r="W39" s="1560"/>
      <c r="X39" s="1560"/>
      <c r="Y39" s="1561"/>
      <c r="Z39" s="1560"/>
      <c r="AA39" s="1560"/>
      <c r="AB39" s="1561"/>
      <c r="AC39" s="1560"/>
      <c r="AD39" s="1560"/>
      <c r="AE39" s="1561"/>
      <c r="AF39" s="1560"/>
      <c r="AG39" s="1560"/>
      <c r="AH39" s="1561"/>
      <c r="AI39" s="1560"/>
      <c r="AJ39" s="1560"/>
      <c r="AK39" s="1561"/>
      <c r="AL39" s="1560"/>
      <c r="AM39" s="1560"/>
      <c r="AN39" s="1561"/>
      <c r="AO39" s="1560"/>
      <c r="AP39" s="1560"/>
      <c r="AQ39" s="1561"/>
      <c r="AR39" s="1560"/>
      <c r="AS39" s="1560"/>
      <c r="AT39" s="1561"/>
      <c r="AU39" s="1560"/>
      <c r="AV39" s="1560"/>
      <c r="AW39" s="1561"/>
      <c r="AX39" s="1560"/>
      <c r="AY39" s="1560"/>
      <c r="AZ39" s="1561"/>
      <c r="BA39" s="1560"/>
      <c r="BB39" s="1560"/>
      <c r="BC39" s="1561"/>
      <c r="BD39" s="1576"/>
      <c r="BE39" s="1577"/>
      <c r="BF39" s="1578"/>
      <c r="BG39" s="1560"/>
      <c r="BH39" s="1560"/>
      <c r="BI39" s="1561"/>
      <c r="BJ39" s="1585"/>
      <c r="BK39" s="1586"/>
      <c r="BL39" s="1587"/>
      <c r="BM39" s="1585"/>
      <c r="BN39" s="1586"/>
      <c r="BO39" s="1587"/>
      <c r="BP39" s="1585"/>
      <c r="BQ39" s="1586"/>
      <c r="BR39" s="1587"/>
      <c r="BS39" s="1585"/>
      <c r="BT39" s="1586"/>
      <c r="BU39" s="1587"/>
      <c r="BV39" s="1585"/>
      <c r="BW39" s="1586"/>
      <c r="BX39" s="1587"/>
      <c r="BY39" s="1588"/>
      <c r="BZ39" s="1589"/>
      <c r="CA39" s="1590"/>
      <c r="CB39" s="1585"/>
      <c r="CC39" s="1586"/>
      <c r="CD39" s="1587"/>
      <c r="CE39" s="1585"/>
      <c r="CF39" s="1586"/>
      <c r="CG39" s="1587"/>
      <c r="CH39" s="1588"/>
      <c r="CI39" s="1589"/>
      <c r="CJ39" s="1590"/>
      <c r="CK39" s="1576"/>
      <c r="CL39" s="1577"/>
      <c r="CM39" s="1578"/>
      <c r="CN39" s="1576"/>
      <c r="CO39" s="1577"/>
      <c r="CP39" s="1578"/>
      <c r="CQ39" s="1588"/>
      <c r="CR39" s="1589"/>
      <c r="CS39" s="1590"/>
      <c r="CT39" s="1588"/>
      <c r="CU39" s="1589"/>
      <c r="CV39" s="1590"/>
      <c r="CW39" s="25"/>
      <c r="CX39" s="39"/>
    </row>
    <row r="40" spans="1:109" s="40" customFormat="1" ht="26.25" customHeight="1" thickBot="1">
      <c r="A40" s="59"/>
      <c r="B40" s="1564"/>
      <c r="C40" s="1565"/>
      <c r="D40" s="1566"/>
      <c r="E40" s="1564"/>
      <c r="F40" s="1565"/>
      <c r="G40" s="1566"/>
      <c r="H40" s="1564"/>
      <c r="I40" s="1565"/>
      <c r="J40" s="1566"/>
      <c r="K40" s="1564"/>
      <c r="L40" s="1565"/>
      <c r="M40" s="1566"/>
      <c r="N40" s="1564"/>
      <c r="O40" s="1565"/>
      <c r="P40" s="1566"/>
      <c r="Q40" s="1564"/>
      <c r="R40" s="1565"/>
      <c r="S40" s="1566"/>
      <c r="T40" s="1564"/>
      <c r="U40" s="1565"/>
      <c r="V40" s="1566"/>
      <c r="W40" s="1564"/>
      <c r="X40" s="1565"/>
      <c r="Y40" s="1566"/>
      <c r="Z40" s="1564"/>
      <c r="AA40" s="1565"/>
      <c r="AB40" s="1566"/>
      <c r="AC40" s="1564"/>
      <c r="AD40" s="1565"/>
      <c r="AE40" s="1566"/>
      <c r="AF40" s="1564"/>
      <c r="AG40" s="1565"/>
      <c r="AH40" s="1566"/>
      <c r="AI40" s="1564"/>
      <c r="AJ40" s="1565"/>
      <c r="AK40" s="1566"/>
      <c r="AL40" s="1564"/>
      <c r="AM40" s="1565"/>
      <c r="AN40" s="1566"/>
      <c r="AO40" s="1564"/>
      <c r="AP40" s="1565"/>
      <c r="AQ40" s="1566"/>
      <c r="AR40" s="1564"/>
      <c r="AS40" s="1565"/>
      <c r="AT40" s="1566"/>
      <c r="AU40" s="1564"/>
      <c r="AV40" s="1565"/>
      <c r="AW40" s="1566"/>
      <c r="AX40" s="1564"/>
      <c r="AY40" s="1565"/>
      <c r="AZ40" s="1566"/>
      <c r="BA40" s="1564"/>
      <c r="BB40" s="1565"/>
      <c r="BC40" s="1566"/>
      <c r="BD40" s="1579"/>
      <c r="BE40" s="1580"/>
      <c r="BF40" s="1581"/>
      <c r="BG40" s="1564"/>
      <c r="BH40" s="1565"/>
      <c r="BI40" s="1566"/>
      <c r="BJ40" s="1579"/>
      <c r="BK40" s="1580"/>
      <c r="BL40" s="1581"/>
      <c r="BM40" s="1579"/>
      <c r="BN40" s="1580"/>
      <c r="BO40" s="1581"/>
      <c r="BP40" s="1579"/>
      <c r="BQ40" s="1580"/>
      <c r="BR40" s="1581"/>
      <c r="BS40" s="1579"/>
      <c r="BT40" s="1580"/>
      <c r="BU40" s="1581"/>
      <c r="BV40" s="1579"/>
      <c r="BW40" s="1580"/>
      <c r="BX40" s="1581"/>
      <c r="BY40" s="1579"/>
      <c r="BZ40" s="1580"/>
      <c r="CA40" s="1581"/>
      <c r="CB40" s="1579"/>
      <c r="CC40" s="1580"/>
      <c r="CD40" s="1581"/>
      <c r="CE40" s="1579"/>
      <c r="CF40" s="1580"/>
      <c r="CG40" s="1581"/>
      <c r="CH40" s="1579"/>
      <c r="CI40" s="1580"/>
      <c r="CJ40" s="1581"/>
      <c r="CK40" s="1579"/>
      <c r="CL40" s="1580"/>
      <c r="CM40" s="1581"/>
      <c r="CN40" s="1579"/>
      <c r="CO40" s="1580"/>
      <c r="CP40" s="1581"/>
      <c r="CQ40" s="1579"/>
      <c r="CR40" s="1580"/>
      <c r="CS40" s="1581"/>
      <c r="CT40" s="1579"/>
      <c r="CU40" s="1580"/>
      <c r="CV40" s="1581"/>
      <c r="CX40" s="41"/>
    </row>
    <row r="41" spans="1:109" s="27" customFormat="1" ht="26.25" hidden="1" customHeight="1" thickTop="1" thickBot="1">
      <c r="A41" s="26"/>
      <c r="B41" s="1571">
        <f>B38-B39-B60</f>
        <v>0</v>
      </c>
      <c r="C41" s="1572"/>
      <c r="D41" s="1573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71">
        <f>BD38-BD39-BD60</f>
        <v>0</v>
      </c>
      <c r="BE41" s="1572"/>
      <c r="BF41" s="1573"/>
      <c r="BG41" s="498">
        <f>BG38-BG39-BG60</f>
        <v>0</v>
      </c>
      <c r="BH41" s="499"/>
      <c r="BI41" s="500"/>
      <c r="BJ41" s="1571">
        <f>BJ38-BJ39-BJ60</f>
        <v>0</v>
      </c>
      <c r="BK41" s="1572"/>
      <c r="BL41" s="1573"/>
      <c r="BM41" s="1571">
        <f>BM38-BM39-BM60</f>
        <v>0</v>
      </c>
      <c r="BN41" s="1572"/>
      <c r="BO41" s="1573"/>
      <c r="BP41" s="1571">
        <f>BP38-BP39-BP60</f>
        <v>0</v>
      </c>
      <c r="BQ41" s="1572"/>
      <c r="BR41" s="1573"/>
      <c r="BS41" s="1571">
        <f>BS38-BS39-BS60</f>
        <v>0</v>
      </c>
      <c r="BT41" s="1572"/>
      <c r="BU41" s="1573"/>
      <c r="BV41" s="1571">
        <f>BV38-BV39-BV60</f>
        <v>0</v>
      </c>
      <c r="BW41" s="1572"/>
      <c r="BX41" s="1573"/>
      <c r="BY41" s="1571">
        <f>BY38-BY39-BY60</f>
        <v>0</v>
      </c>
      <c r="BZ41" s="1572"/>
      <c r="CA41" s="1573"/>
      <c r="CB41" s="1571">
        <f>CB38-CB39-CB60</f>
        <v>0</v>
      </c>
      <c r="CC41" s="1572"/>
      <c r="CD41" s="1573"/>
      <c r="CE41" s="1571">
        <f>CE38-CE39-CE60</f>
        <v>0</v>
      </c>
      <c r="CF41" s="1572"/>
      <c r="CG41" s="1573"/>
      <c r="CH41" s="1571">
        <f>CH38-CH39-CH60</f>
        <v>0</v>
      </c>
      <c r="CI41" s="1572"/>
      <c r="CJ41" s="1573"/>
      <c r="CK41" s="1571">
        <f>CK38-CK39-CK60</f>
        <v>0</v>
      </c>
      <c r="CL41" s="1572"/>
      <c r="CM41" s="1573"/>
      <c r="CN41" s="1571">
        <f>CN38-CN39-CN60</f>
        <v>0</v>
      </c>
      <c r="CO41" s="1572"/>
      <c r="CP41" s="1573"/>
      <c r="CQ41" s="1571">
        <f>CQ38-CQ39-CQ60</f>
        <v>0</v>
      </c>
      <c r="CR41" s="1572"/>
      <c r="CS41" s="1573"/>
      <c r="CT41" s="1571">
        <f>CT38-CT39-CT60</f>
        <v>0</v>
      </c>
      <c r="CU41" s="1572"/>
      <c r="CV41" s="1573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69">
        <f>SUM(B60:D60)</f>
        <v>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1568">
        <f>SUM(BJ60:BL60)</f>
        <v>0</v>
      </c>
      <c r="BK61" s="1569"/>
      <c r="BL61" s="1570"/>
      <c r="BM61" s="1568">
        <f>SUM(BM60:BO60)</f>
        <v>0</v>
      </c>
      <c r="BN61" s="1569"/>
      <c r="BO61" s="1570"/>
      <c r="BP61" s="1568">
        <f>SUM(BP60:BR60)</f>
        <v>0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28"/>
      <c r="CX61" s="28"/>
      <c r="CY61" s="28"/>
      <c r="CZ61" s="159"/>
      <c r="DA61" s="159"/>
      <c r="DB61" s="159"/>
      <c r="DC61" s="1574"/>
      <c r="DD61" s="1574"/>
      <c r="DE61" s="1574"/>
    </row>
    <row r="62" spans="1:109" ht="50.25" customHeight="1" thickTop="1">
      <c r="B62" s="1567">
        <f>SUM(B61:CV61)</f>
        <v>0</v>
      </c>
      <c r="C62" s="1567"/>
      <c r="D62" s="1567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11333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K22" activePane="bottomRight" state="frozen"/>
      <selection activeCell="G1" sqref="G1"/>
      <selection pane="topRight" activeCell="G1" sqref="G1"/>
      <selection pane="bottomLeft" activeCell="G1" sqref="G1"/>
      <selection pane="bottomRight" activeCell="BV39" sqref="BV39:BX39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79" width="6.5" style="4" customWidth="1"/>
    <col min="80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57">
        <f>'實驗紗&amp;非當月生產'!P2</f>
        <v>1559436.5</v>
      </c>
    </row>
    <row r="2" spans="1:197" s="137" customFormat="1" ht="17.45" customHeight="1" thickBot="1">
      <c r="A2" s="412"/>
      <c r="B2" s="1540">
        <v>4</v>
      </c>
      <c r="C2" s="1540"/>
      <c r="D2" s="1540"/>
      <c r="E2" s="1540">
        <v>5</v>
      </c>
      <c r="F2" s="1540"/>
      <c r="G2" s="1540"/>
      <c r="H2" s="1540">
        <v>6</v>
      </c>
      <c r="I2" s="1540"/>
      <c r="J2" s="1540"/>
      <c r="K2" s="1540">
        <v>7</v>
      </c>
      <c r="L2" s="1540"/>
      <c r="M2" s="1540"/>
      <c r="N2" s="1540">
        <v>8</v>
      </c>
      <c r="O2" s="1540"/>
      <c r="P2" s="1540"/>
      <c r="Q2" s="1540">
        <v>9</v>
      </c>
      <c r="R2" s="1540"/>
      <c r="S2" s="1540"/>
      <c r="T2" s="1540">
        <v>10</v>
      </c>
      <c r="U2" s="1540"/>
      <c r="V2" s="1540"/>
      <c r="W2" s="1540">
        <v>11</v>
      </c>
      <c r="X2" s="1540"/>
      <c r="Y2" s="1540"/>
      <c r="Z2" s="1540">
        <v>12</v>
      </c>
      <c r="AA2" s="1540"/>
      <c r="AB2" s="1540"/>
      <c r="AC2" s="1540">
        <v>13</v>
      </c>
      <c r="AD2" s="1540"/>
      <c r="AE2" s="1540"/>
      <c r="AF2" s="1540">
        <v>14</v>
      </c>
      <c r="AG2" s="1540"/>
      <c r="AH2" s="1540"/>
      <c r="AI2" s="1540">
        <v>15</v>
      </c>
      <c r="AJ2" s="1540"/>
      <c r="AK2" s="1540"/>
      <c r="AL2" s="1540">
        <v>16</v>
      </c>
      <c r="AM2" s="1540"/>
      <c r="AN2" s="1540"/>
      <c r="AO2" s="1540">
        <v>17</v>
      </c>
      <c r="AP2" s="1540"/>
      <c r="AQ2" s="1540"/>
      <c r="AR2" s="1540">
        <v>18</v>
      </c>
      <c r="AS2" s="1540"/>
      <c r="AT2" s="1540"/>
      <c r="AU2" s="1540">
        <v>19</v>
      </c>
      <c r="AV2" s="1540"/>
      <c r="AW2" s="1540"/>
      <c r="AX2" s="1540">
        <v>20</v>
      </c>
      <c r="AY2" s="1540"/>
      <c r="AZ2" s="1540"/>
      <c r="BA2" s="1540">
        <v>21</v>
      </c>
      <c r="BB2" s="1540"/>
      <c r="BC2" s="1540"/>
      <c r="BD2" s="1540">
        <v>22</v>
      </c>
      <c r="BE2" s="1540"/>
      <c r="BF2" s="1540"/>
      <c r="BG2" s="1540">
        <v>23</v>
      </c>
      <c r="BH2" s="1540"/>
      <c r="BI2" s="1540"/>
      <c r="BJ2" s="1540">
        <v>24</v>
      </c>
      <c r="BK2" s="1540"/>
      <c r="BL2" s="1540"/>
      <c r="BM2" s="1540">
        <v>25</v>
      </c>
      <c r="BN2" s="1540"/>
      <c r="BO2" s="1540"/>
      <c r="BP2" s="1540">
        <v>26</v>
      </c>
      <c r="BQ2" s="1540"/>
      <c r="BR2" s="1540"/>
      <c r="BS2" s="1540">
        <v>27</v>
      </c>
      <c r="BT2" s="1540"/>
      <c r="BU2" s="1540"/>
      <c r="BV2" s="1540">
        <v>28</v>
      </c>
      <c r="BW2" s="1540"/>
      <c r="BX2" s="1540"/>
      <c r="BY2" s="1540">
        <v>29</v>
      </c>
      <c r="BZ2" s="1540"/>
      <c r="CA2" s="1540"/>
      <c r="CB2" s="1540">
        <v>30</v>
      </c>
      <c r="CC2" s="1540"/>
      <c r="CD2" s="1540"/>
      <c r="CE2" s="1540">
        <v>31</v>
      </c>
      <c r="CF2" s="1540"/>
      <c r="CG2" s="1540"/>
      <c r="CH2" s="1540">
        <v>32</v>
      </c>
      <c r="CI2" s="1540"/>
      <c r="CJ2" s="1540"/>
      <c r="CK2" s="1540">
        <v>33</v>
      </c>
      <c r="CL2" s="1540"/>
      <c r="CM2" s="1540"/>
      <c r="CN2" s="1540">
        <v>34</v>
      </c>
      <c r="CO2" s="1540"/>
      <c r="CP2" s="1540"/>
      <c r="CQ2" s="1540">
        <v>35</v>
      </c>
      <c r="CR2" s="1540"/>
      <c r="CS2" s="1540"/>
      <c r="CT2" s="1540">
        <v>36</v>
      </c>
      <c r="CU2" s="1540"/>
      <c r="CV2" s="1540"/>
      <c r="CW2" s="1540">
        <v>37</v>
      </c>
      <c r="CX2" s="1540"/>
      <c r="CY2" s="1540"/>
      <c r="CZ2" s="1540">
        <v>38</v>
      </c>
      <c r="DA2" s="1540"/>
      <c r="DB2" s="1540"/>
      <c r="DC2" s="1540">
        <v>39</v>
      </c>
      <c r="DD2" s="1540"/>
      <c r="DE2" s="1540"/>
      <c r="DF2" s="1540">
        <v>40</v>
      </c>
      <c r="DG2" s="1540"/>
      <c r="DH2" s="1540"/>
      <c r="DI2" s="1540">
        <v>41</v>
      </c>
      <c r="DJ2" s="1540"/>
      <c r="DK2" s="1540"/>
      <c r="DL2" s="1540">
        <v>42</v>
      </c>
      <c r="DM2" s="1540"/>
      <c r="DN2" s="1540"/>
      <c r="DO2" s="1540">
        <v>43</v>
      </c>
      <c r="DP2" s="1540"/>
      <c r="DQ2" s="1540"/>
      <c r="DR2" s="1540">
        <v>44</v>
      </c>
      <c r="DS2" s="1540"/>
      <c r="DT2" s="1540"/>
      <c r="DU2" s="1540">
        <v>45</v>
      </c>
      <c r="DV2" s="1540"/>
      <c r="DW2" s="1540"/>
      <c r="DX2" s="1540">
        <v>46</v>
      </c>
      <c r="DY2" s="1540"/>
      <c r="DZ2" s="1540"/>
      <c r="EA2" s="1540">
        <v>47</v>
      </c>
      <c r="EB2" s="1540"/>
      <c r="EC2" s="1540"/>
      <c r="ED2" s="1540">
        <v>48</v>
      </c>
      <c r="EE2" s="1540"/>
      <c r="EF2" s="1540"/>
      <c r="EG2" s="1540">
        <v>49</v>
      </c>
      <c r="EH2" s="1540"/>
      <c r="EI2" s="1540"/>
      <c r="EJ2" s="1540">
        <v>50</v>
      </c>
      <c r="EK2" s="1540"/>
      <c r="EL2" s="1540"/>
      <c r="EM2" s="1540">
        <v>51</v>
      </c>
      <c r="EN2" s="1540"/>
      <c r="EO2" s="1540"/>
      <c r="EP2" s="1540">
        <v>52</v>
      </c>
      <c r="EQ2" s="1540"/>
      <c r="ER2" s="1540"/>
      <c r="ES2" s="1540">
        <v>53</v>
      </c>
      <c r="ET2" s="1540"/>
      <c r="EU2" s="1540"/>
      <c r="EV2" s="1540">
        <v>54</v>
      </c>
      <c r="EW2" s="1540"/>
      <c r="EX2" s="1540"/>
      <c r="EY2" s="1540">
        <v>55</v>
      </c>
      <c r="EZ2" s="1540"/>
      <c r="FA2" s="1540"/>
      <c r="FB2" s="1540">
        <v>56</v>
      </c>
      <c r="FC2" s="1540"/>
      <c r="FD2" s="1540"/>
      <c r="FE2" s="1540">
        <v>57</v>
      </c>
      <c r="FF2" s="1540"/>
      <c r="FG2" s="1540"/>
      <c r="FH2" s="1540">
        <v>58</v>
      </c>
      <c r="FI2" s="1540"/>
      <c r="FJ2" s="1540"/>
      <c r="FK2" s="1540">
        <v>59</v>
      </c>
      <c r="FL2" s="1540"/>
      <c r="FM2" s="1540"/>
      <c r="FN2" s="1540">
        <v>60</v>
      </c>
      <c r="FO2" s="1540"/>
      <c r="FP2" s="1540"/>
      <c r="FQ2" s="1540">
        <v>61</v>
      </c>
      <c r="FR2" s="1540"/>
      <c r="FS2" s="1540"/>
      <c r="FT2" s="1540">
        <v>62</v>
      </c>
      <c r="FU2" s="1540"/>
      <c r="FV2" s="1540"/>
      <c r="FW2" s="1540">
        <v>63</v>
      </c>
      <c r="FX2" s="1540"/>
      <c r="FY2" s="1540"/>
      <c r="FZ2" s="1540">
        <v>64</v>
      </c>
      <c r="GA2" s="1540"/>
      <c r="GB2" s="1540"/>
      <c r="GC2" s="1540">
        <v>65</v>
      </c>
      <c r="GD2" s="1540"/>
      <c r="GE2" s="1540"/>
      <c r="GF2" s="1540">
        <v>66</v>
      </c>
      <c r="GG2" s="1540"/>
      <c r="GH2" s="1540"/>
      <c r="GI2" s="1540">
        <v>67</v>
      </c>
      <c r="GJ2" s="1540"/>
      <c r="GK2" s="1540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 t="s">
        <v>17634</v>
      </c>
      <c r="U3" s="600"/>
      <c r="V3" s="601">
        <v>70</v>
      </c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 t="s">
        <v>17244</v>
      </c>
      <c r="AS3" s="600"/>
      <c r="AT3" s="601">
        <v>95</v>
      </c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599" t="s">
        <v>17356</v>
      </c>
      <c r="BB3" s="600"/>
      <c r="BC3" s="601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846" t="s">
        <v>17295</v>
      </c>
      <c r="BZ3" s="600"/>
      <c r="CA3" s="601">
        <v>141</v>
      </c>
      <c r="CB3" s="599"/>
      <c r="CC3" s="600"/>
      <c r="CD3" s="601"/>
      <c r="CE3" s="599"/>
      <c r="CF3" s="600"/>
      <c r="CG3" s="601"/>
      <c r="CH3" s="1645"/>
      <c r="CI3" s="1646"/>
      <c r="CJ3" s="1647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 t="s">
        <v>1985</v>
      </c>
      <c r="U4" s="603"/>
      <c r="V4" s="604">
        <v>600</v>
      </c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 t="s">
        <v>17247</v>
      </c>
      <c r="AS4" s="603"/>
      <c r="AT4" s="604">
        <v>700</v>
      </c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605" t="s">
        <v>15134</v>
      </c>
      <c r="BB4" s="603"/>
      <c r="BC4" s="604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847" t="s">
        <v>869</v>
      </c>
      <c r="BZ4" s="603"/>
      <c r="CA4" s="604">
        <v>600</v>
      </c>
      <c r="CB4" s="605"/>
      <c r="CC4" s="603"/>
      <c r="CD4" s="604"/>
      <c r="CE4" s="605"/>
      <c r="CF4" s="603"/>
      <c r="CG4" s="604"/>
      <c r="CH4" s="1648"/>
      <c r="CI4" s="1649"/>
      <c r="CJ4" s="1650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07">
        <v>0</v>
      </c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/>
      <c r="AM6" s="608">
        <f>AN$3*AN$4*216*24*60*AL6/9000000</f>
        <v>0</v>
      </c>
      <c r="AN6" s="610"/>
      <c r="AO6" s="611"/>
      <c r="AP6" s="608">
        <f>AQ$3*AQ$4*216*24*60*AO6/9000000</f>
        <v>0</v>
      </c>
      <c r="AQ6" s="609"/>
      <c r="AR6" s="607">
        <v>1</v>
      </c>
      <c r="AS6" s="608">
        <f>AT$3*AT$4*216*24*60*AR6/9000000</f>
        <v>2298.2399999999998</v>
      </c>
      <c r="AT6" s="610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>
        <v>0</v>
      </c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/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07">
        <v>0</v>
      </c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/>
      <c r="AM7" s="608">
        <f t="shared" ref="AM7:AM35" si="32">AN$3*AN$4*216*24*60*AL7/9000000</f>
        <v>0</v>
      </c>
      <c r="AN7" s="609"/>
      <c r="AO7" s="611"/>
      <c r="AP7" s="608">
        <f t="shared" ref="AP7:AP35" si="33">AQ$3*AQ$4*216*24*60*AO7/9000000</f>
        <v>0</v>
      </c>
      <c r="AQ7" s="610"/>
      <c r="AR7" s="607">
        <v>1</v>
      </c>
      <c r="AS7" s="608">
        <f t="shared" ref="AS7:AS36" si="34">AT$3*AT$4*216*24*60*AR7/9000000</f>
        <v>2298.2399999999998</v>
      </c>
      <c r="AT7" s="609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>
        <v>0</v>
      </c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/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07">
        <v>0</v>
      </c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/>
      <c r="AM8" s="608">
        <f t="shared" si="32"/>
        <v>0</v>
      </c>
      <c r="AN8" s="609"/>
      <c r="AO8" s="611"/>
      <c r="AP8" s="608">
        <f t="shared" si="33"/>
        <v>0</v>
      </c>
      <c r="AQ8" s="610"/>
      <c r="AR8" s="607">
        <v>1</v>
      </c>
      <c r="AS8" s="608">
        <f t="shared" si="34"/>
        <v>2298.2399999999998</v>
      </c>
      <c r="AT8" s="609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>
        <v>0.5</v>
      </c>
      <c r="BZ8" s="608">
        <f t="shared" si="6"/>
        <v>1461.8879999999999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/>
      <c r="CI8" s="608">
        <f t="shared" si="9"/>
        <v>0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07">
        <v>0</v>
      </c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/>
      <c r="AM9" s="608">
        <f t="shared" si="32"/>
        <v>0</v>
      </c>
      <c r="AN9" s="609"/>
      <c r="AO9" s="611"/>
      <c r="AP9" s="608">
        <f t="shared" si="33"/>
        <v>0</v>
      </c>
      <c r="AQ9" s="610"/>
      <c r="AR9" s="607">
        <v>1</v>
      </c>
      <c r="AS9" s="608">
        <f t="shared" si="34"/>
        <v>2298.2399999999998</v>
      </c>
      <c r="AT9" s="609">
        <v>8203</v>
      </c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>
        <v>1</v>
      </c>
      <c r="BZ9" s="608">
        <f t="shared" si="6"/>
        <v>2923.7759999999998</v>
      </c>
      <c r="CA9" s="609">
        <v>1200</v>
      </c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/>
      <c r="CI9" s="608">
        <f t="shared" si="9"/>
        <v>0</v>
      </c>
      <c r="CJ9" s="609"/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07">
        <v>0</v>
      </c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/>
      <c r="AM10" s="608">
        <f t="shared" si="32"/>
        <v>0</v>
      </c>
      <c r="AN10" s="609"/>
      <c r="AO10" s="611"/>
      <c r="AP10" s="608">
        <f t="shared" si="33"/>
        <v>0</v>
      </c>
      <c r="AQ10" s="610"/>
      <c r="AR10" s="611">
        <v>1</v>
      </c>
      <c r="AS10" s="608">
        <f t="shared" si="34"/>
        <v>2298.2399999999998</v>
      </c>
      <c r="AT10" s="609">
        <v>2250</v>
      </c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>
        <v>1</v>
      </c>
      <c r="BZ10" s="608">
        <f t="shared" si="6"/>
        <v>2923.7759999999998</v>
      </c>
      <c r="CA10" s="610">
        <v>2400</v>
      </c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/>
      <c r="CI10" s="608">
        <f t="shared" si="9"/>
        <v>0</v>
      </c>
      <c r="CJ10" s="610"/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07">
        <v>0</v>
      </c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/>
      <c r="AM11" s="608">
        <f t="shared" si="32"/>
        <v>0</v>
      </c>
      <c r="AN11" s="610"/>
      <c r="AO11" s="611"/>
      <c r="AP11" s="608">
        <f t="shared" si="33"/>
        <v>0</v>
      </c>
      <c r="AQ11" s="610"/>
      <c r="AR11" s="611">
        <v>1</v>
      </c>
      <c r="AS11" s="608">
        <f t="shared" si="34"/>
        <v>2298.2399999999998</v>
      </c>
      <c r="AT11" s="610">
        <v>2199</v>
      </c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>
        <v>1</v>
      </c>
      <c r="BZ11" s="608">
        <f t="shared" si="6"/>
        <v>2923.7759999999998</v>
      </c>
      <c r="CA11" s="610">
        <v>1800</v>
      </c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/>
      <c r="CI11" s="608">
        <f t="shared" si="9"/>
        <v>0</v>
      </c>
      <c r="CJ11" s="610"/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>
        <v>0</v>
      </c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/>
      <c r="AM12" s="608">
        <f t="shared" si="32"/>
        <v>0</v>
      </c>
      <c r="AN12" s="609"/>
      <c r="AO12" s="611"/>
      <c r="AP12" s="608">
        <f t="shared" si="33"/>
        <v>0</v>
      </c>
      <c r="AQ12" s="610"/>
      <c r="AR12" s="611">
        <v>1</v>
      </c>
      <c r="AS12" s="608">
        <f t="shared" si="34"/>
        <v>2298.2399999999998</v>
      </c>
      <c r="AT12" s="609">
        <v>1590</v>
      </c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07">
        <v>1</v>
      </c>
      <c r="BZ12" s="608">
        <f t="shared" si="6"/>
        <v>2923.7759999999998</v>
      </c>
      <c r="CA12" s="610">
        <v>4203</v>
      </c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/>
      <c r="CI12" s="608">
        <f t="shared" si="9"/>
        <v>0</v>
      </c>
      <c r="CJ12" s="610"/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>
        <v>0</v>
      </c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/>
      <c r="AM13" s="608">
        <f t="shared" si="32"/>
        <v>0</v>
      </c>
      <c r="AN13" s="617"/>
      <c r="AO13" s="611"/>
      <c r="AP13" s="608">
        <f t="shared" si="33"/>
        <v>0</v>
      </c>
      <c r="AQ13" s="610"/>
      <c r="AR13" s="611">
        <v>1</v>
      </c>
      <c r="AS13" s="608">
        <f t="shared" si="34"/>
        <v>2298.2399999999998</v>
      </c>
      <c r="AT13" s="617">
        <v>2910</v>
      </c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>
        <v>1</v>
      </c>
      <c r="BZ13" s="608">
        <f t="shared" si="6"/>
        <v>2923.7759999999998</v>
      </c>
      <c r="CA13" s="610">
        <v>1944</v>
      </c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/>
      <c r="CI13" s="608">
        <f t="shared" si="9"/>
        <v>0</v>
      </c>
      <c r="CJ13" s="610"/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>
        <v>0</v>
      </c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/>
      <c r="AM14" s="608">
        <f t="shared" si="32"/>
        <v>0</v>
      </c>
      <c r="AN14" s="617"/>
      <c r="AO14" s="611"/>
      <c r="AP14" s="608">
        <f t="shared" si="33"/>
        <v>0</v>
      </c>
      <c r="AQ14" s="610"/>
      <c r="AR14" s="611">
        <v>1</v>
      </c>
      <c r="AS14" s="608">
        <f t="shared" si="34"/>
        <v>2298.2399999999998</v>
      </c>
      <c r="AT14" s="617">
        <v>750</v>
      </c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11">
        <v>1</v>
      </c>
      <c r="BZ14" s="608">
        <f t="shared" si="6"/>
        <v>2923.7759999999998</v>
      </c>
      <c r="CA14" s="610">
        <v>1656</v>
      </c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/>
      <c r="CI14" s="608">
        <f t="shared" si="9"/>
        <v>0</v>
      </c>
      <c r="CJ14" s="610"/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>
        <v>0</v>
      </c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/>
      <c r="AM15" s="608">
        <f t="shared" si="32"/>
        <v>0</v>
      </c>
      <c r="AN15" s="609"/>
      <c r="AO15" s="611"/>
      <c r="AP15" s="608">
        <f t="shared" si="33"/>
        <v>0</v>
      </c>
      <c r="AQ15" s="609"/>
      <c r="AR15" s="611">
        <v>1</v>
      </c>
      <c r="AS15" s="608">
        <f t="shared" si="34"/>
        <v>2298.2399999999998</v>
      </c>
      <c r="AT15" s="609">
        <v>1458</v>
      </c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11">
        <v>1</v>
      </c>
      <c r="BZ15" s="608">
        <f t="shared" si="6"/>
        <v>2923.7759999999998</v>
      </c>
      <c r="CA15" s="610">
        <v>3606</v>
      </c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/>
      <c r="CI15" s="608">
        <f t="shared" si="9"/>
        <v>0</v>
      </c>
      <c r="CJ15" s="610"/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>
        <v>0</v>
      </c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/>
      <c r="AM16" s="608">
        <f t="shared" si="32"/>
        <v>0</v>
      </c>
      <c r="AN16" s="609"/>
      <c r="AO16" s="611"/>
      <c r="AP16" s="608">
        <f t="shared" si="33"/>
        <v>0</v>
      </c>
      <c r="AQ16" s="609"/>
      <c r="AR16" s="607">
        <v>1</v>
      </c>
      <c r="AS16" s="608">
        <f t="shared" si="34"/>
        <v>2298.2399999999998</v>
      </c>
      <c r="AT16" s="609">
        <v>3000</v>
      </c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>
        <v>1</v>
      </c>
      <c r="BZ16" s="608">
        <f t="shared" si="6"/>
        <v>2923.7759999999998</v>
      </c>
      <c r="CA16" s="610">
        <v>2688</v>
      </c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/>
      <c r="CI16" s="608">
        <f t="shared" si="9"/>
        <v>0</v>
      </c>
      <c r="CJ16" s="610"/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>
        <v>0</v>
      </c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/>
      <c r="AM17" s="608">
        <f t="shared" si="32"/>
        <v>0</v>
      </c>
      <c r="AN17" s="617"/>
      <c r="AO17" s="611"/>
      <c r="AP17" s="608">
        <f t="shared" si="33"/>
        <v>0</v>
      </c>
      <c r="AQ17" s="617"/>
      <c r="AR17" s="607">
        <v>1</v>
      </c>
      <c r="AS17" s="608">
        <f t="shared" si="34"/>
        <v>2298.2399999999998</v>
      </c>
      <c r="AT17" s="617">
        <v>750</v>
      </c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>
        <v>1</v>
      </c>
      <c r="BZ17" s="608">
        <f t="shared" si="6"/>
        <v>2923.7759999999998</v>
      </c>
      <c r="CA17" s="610">
        <v>1800</v>
      </c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/>
      <c r="CI17" s="608">
        <f t="shared" si="9"/>
        <v>0</v>
      </c>
      <c r="CJ17" s="610"/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>
        <v>0</v>
      </c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/>
      <c r="AM18" s="608">
        <f t="shared" si="32"/>
        <v>0</v>
      </c>
      <c r="AN18" s="609"/>
      <c r="AO18" s="607"/>
      <c r="AP18" s="608">
        <f t="shared" si="33"/>
        <v>0</v>
      </c>
      <c r="AQ18" s="610"/>
      <c r="AR18" s="607">
        <v>1</v>
      </c>
      <c r="AS18" s="608">
        <f t="shared" si="34"/>
        <v>2298.2399999999998</v>
      </c>
      <c r="AT18" s="609">
        <v>2109</v>
      </c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07">
        <v>1</v>
      </c>
      <c r="BZ18" s="608">
        <f t="shared" si="6"/>
        <v>2923.7759999999998</v>
      </c>
      <c r="CA18" s="610">
        <v>2880</v>
      </c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/>
      <c r="CI18" s="608">
        <f t="shared" si="9"/>
        <v>0</v>
      </c>
      <c r="CJ18" s="610"/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>
        <v>0</v>
      </c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07">
        <v>1</v>
      </c>
      <c r="AS19" s="608">
        <f t="shared" si="34"/>
        <v>2298.2399999999998</v>
      </c>
      <c r="AT19" s="609">
        <v>2250</v>
      </c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07">
        <v>1</v>
      </c>
      <c r="BZ19" s="608">
        <f t="shared" si="6"/>
        <v>2923.7759999999998</v>
      </c>
      <c r="CA19" s="610">
        <v>4681</v>
      </c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/>
      <c r="CI19" s="608">
        <f t="shared" si="9"/>
        <v>0</v>
      </c>
      <c r="CJ19" s="610"/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>
        <v>0</v>
      </c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07">
        <v>1</v>
      </c>
      <c r="AS20" s="608">
        <f t="shared" si="34"/>
        <v>2298.2399999999998</v>
      </c>
      <c r="AT20" s="609">
        <v>2908</v>
      </c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07">
        <v>1</v>
      </c>
      <c r="BZ20" s="608">
        <f t="shared" si="6"/>
        <v>2923.7759999999998</v>
      </c>
      <c r="CA20" s="610">
        <v>1968</v>
      </c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/>
      <c r="CI20" s="608">
        <f t="shared" si="9"/>
        <v>0</v>
      </c>
      <c r="CJ20" s="610"/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>
        <v>0</v>
      </c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07">
        <v>1</v>
      </c>
      <c r="AS21" s="608">
        <f t="shared" si="34"/>
        <v>2298.2399999999998</v>
      </c>
      <c r="AT21" s="609">
        <v>750</v>
      </c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>
        <v>1</v>
      </c>
      <c r="BZ21" s="608">
        <f t="shared" si="6"/>
        <v>2923.7759999999998</v>
      </c>
      <c r="CA21" s="610">
        <v>2592</v>
      </c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/>
      <c r="CI21" s="608">
        <f t="shared" si="9"/>
        <v>0</v>
      </c>
      <c r="CJ21" s="610"/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>
        <v>0</v>
      </c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>
        <v>1</v>
      </c>
      <c r="AS22" s="608">
        <f t="shared" si="34"/>
        <v>2298.2399999999998</v>
      </c>
      <c r="AT22" s="609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>
        <v>1</v>
      </c>
      <c r="BZ22" s="608">
        <f t="shared" si="6"/>
        <v>2923.7759999999998</v>
      </c>
      <c r="CA22" s="610">
        <v>2136</v>
      </c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/>
      <c r="CI22" s="608">
        <f t="shared" si="9"/>
        <v>0</v>
      </c>
      <c r="CJ22" s="610"/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>
        <v>0</v>
      </c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11">
        <v>0</v>
      </c>
      <c r="AS23" s="608">
        <f t="shared" si="34"/>
        <v>0</v>
      </c>
      <c r="AT23" s="609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>
        <v>1</v>
      </c>
      <c r="BZ23" s="608">
        <f t="shared" si="6"/>
        <v>2923.7759999999998</v>
      </c>
      <c r="CA23" s="610">
        <v>857</v>
      </c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/>
      <c r="CI23" s="608">
        <f t="shared" si="9"/>
        <v>0</v>
      </c>
      <c r="CJ23" s="610"/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customHeight="1">
      <c r="A24" s="606">
        <v>19</v>
      </c>
      <c r="B24" s="607">
        <v>1</v>
      </c>
      <c r="C24" s="608">
        <f t="shared" si="28"/>
        <v>1045.0944</v>
      </c>
      <c r="D24" s="617">
        <v>288</v>
      </c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>
        <v>1</v>
      </c>
      <c r="L24" s="608">
        <f t="shared" si="71"/>
        <v>1430.7840000000001</v>
      </c>
      <c r="M24" s="617">
        <v>1200</v>
      </c>
      <c r="N24" s="607">
        <v>1</v>
      </c>
      <c r="O24" s="608">
        <f t="shared" si="62"/>
        <v>1860.0192</v>
      </c>
      <c r="P24" s="617"/>
      <c r="Q24" s="607">
        <v>0</v>
      </c>
      <c r="R24" s="608">
        <f t="shared" si="68"/>
        <v>0</v>
      </c>
      <c r="S24" s="617"/>
      <c r="T24" s="607">
        <v>0</v>
      </c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>
        <v>0</v>
      </c>
      <c r="AS24" s="608">
        <f t="shared" si="34"/>
        <v>0</v>
      </c>
      <c r="AT24" s="609"/>
      <c r="AU24" s="611">
        <v>0</v>
      </c>
      <c r="AV24" s="608">
        <f t="shared" si="35"/>
        <v>0</v>
      </c>
      <c r="AW24" s="610"/>
      <c r="AX24" s="611">
        <v>0</v>
      </c>
      <c r="AY24" s="608">
        <f t="shared" si="36"/>
        <v>0</v>
      </c>
      <c r="AZ24" s="609"/>
      <c r="BA24" s="611">
        <v>0.5</v>
      </c>
      <c r="BB24" s="608">
        <f t="shared" si="37"/>
        <v>1503.36</v>
      </c>
      <c r="BC24" s="609">
        <v>930</v>
      </c>
      <c r="BD24" s="607">
        <v>0</v>
      </c>
      <c r="BE24" s="608">
        <f t="shared" si="38"/>
        <v>0</v>
      </c>
      <c r="BF24" s="609"/>
      <c r="BG24" s="607">
        <v>0</v>
      </c>
      <c r="BH24" s="608">
        <f t="shared" si="39"/>
        <v>0</v>
      </c>
      <c r="BI24" s="617"/>
      <c r="BJ24" s="607">
        <v>1</v>
      </c>
      <c r="BK24" s="608">
        <f t="shared" si="64"/>
        <v>1693.44</v>
      </c>
      <c r="BL24" s="610">
        <v>2250</v>
      </c>
      <c r="BM24" s="607">
        <v>0.5</v>
      </c>
      <c r="BN24" s="608">
        <f t="shared" si="65"/>
        <v>846.72</v>
      </c>
      <c r="BO24" s="610">
        <v>1290</v>
      </c>
      <c r="BP24" s="607">
        <v>0</v>
      </c>
      <c r="BQ24" s="608">
        <f t="shared" si="66"/>
        <v>0</v>
      </c>
      <c r="BR24" s="609"/>
      <c r="BS24" s="607">
        <v>0</v>
      </c>
      <c r="BT24" s="608">
        <f t="shared" si="67"/>
        <v>0</v>
      </c>
      <c r="BU24" s="609"/>
      <c r="BV24" s="607">
        <v>1</v>
      </c>
      <c r="BW24" s="608">
        <f t="shared" si="5"/>
        <v>2965.248</v>
      </c>
      <c r="BX24" s="609">
        <v>1530</v>
      </c>
      <c r="BY24" s="607">
        <v>1</v>
      </c>
      <c r="BZ24" s="608">
        <f t="shared" si="6"/>
        <v>2923.7759999999998</v>
      </c>
      <c r="CA24" s="610">
        <v>600</v>
      </c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/>
      <c r="CI24" s="608">
        <f t="shared" si="9"/>
        <v>0</v>
      </c>
      <c r="CJ24" s="610"/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7</v>
      </c>
      <c r="GM24" s="613">
        <f>GL24+'33J'!BK24+'M80(20250122封存)'!CX24+MPS!AY24+TMT!CX24</f>
        <v>13.5</v>
      </c>
      <c r="GN24" s="614"/>
    </row>
    <row r="25" spans="1:197" s="616" customFormat="1" ht="14.25" customHeight="1">
      <c r="A25" s="606">
        <v>20</v>
      </c>
      <c r="B25" s="607">
        <v>1</v>
      </c>
      <c r="C25" s="608">
        <f t="shared" si="28"/>
        <v>1045.0944</v>
      </c>
      <c r="D25" s="617">
        <v>144</v>
      </c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>
        <v>1</v>
      </c>
      <c r="L25" s="608">
        <f t="shared" si="71"/>
        <v>1430.7840000000001</v>
      </c>
      <c r="M25" s="617">
        <v>912</v>
      </c>
      <c r="N25" s="607">
        <v>1</v>
      </c>
      <c r="O25" s="608">
        <f t="shared" si="62"/>
        <v>1860.0192</v>
      </c>
      <c r="P25" s="617">
        <v>750</v>
      </c>
      <c r="Q25" s="607">
        <v>0</v>
      </c>
      <c r="R25" s="608">
        <f t="shared" si="68"/>
        <v>0</v>
      </c>
      <c r="S25" s="617"/>
      <c r="T25" s="607">
        <v>0</v>
      </c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07">
        <v>0</v>
      </c>
      <c r="AS25" s="608">
        <f t="shared" si="34"/>
        <v>0</v>
      </c>
      <c r="AT25" s="609"/>
      <c r="AU25" s="611">
        <v>0</v>
      </c>
      <c r="AV25" s="608">
        <f t="shared" si="35"/>
        <v>0</v>
      </c>
      <c r="AW25" s="610"/>
      <c r="AX25" s="611">
        <v>0</v>
      </c>
      <c r="AY25" s="608">
        <f t="shared" si="36"/>
        <v>0</v>
      </c>
      <c r="AZ25" s="609"/>
      <c r="BA25" s="611">
        <v>0</v>
      </c>
      <c r="BB25" s="608">
        <f t="shared" si="37"/>
        <v>0</v>
      </c>
      <c r="BC25" s="609"/>
      <c r="BD25" s="607">
        <v>0</v>
      </c>
      <c r="BE25" s="608">
        <f t="shared" si="38"/>
        <v>0</v>
      </c>
      <c r="BF25" s="609"/>
      <c r="BG25" s="607">
        <v>0</v>
      </c>
      <c r="BH25" s="608">
        <f t="shared" si="39"/>
        <v>0</v>
      </c>
      <c r="BI25" s="617"/>
      <c r="BJ25" s="607">
        <v>1</v>
      </c>
      <c r="BK25" s="608">
        <f t="shared" si="64"/>
        <v>1693.44</v>
      </c>
      <c r="BL25" s="610">
        <v>2250</v>
      </c>
      <c r="BM25" s="607">
        <v>0.5</v>
      </c>
      <c r="BN25" s="608">
        <f t="shared" si="65"/>
        <v>846.72</v>
      </c>
      <c r="BO25" s="610">
        <v>750</v>
      </c>
      <c r="BP25" s="607">
        <v>0</v>
      </c>
      <c r="BQ25" s="608">
        <f t="shared" si="66"/>
        <v>0</v>
      </c>
      <c r="BR25" s="609"/>
      <c r="BS25" s="607">
        <v>0</v>
      </c>
      <c r="BT25" s="608">
        <f t="shared" si="67"/>
        <v>0</v>
      </c>
      <c r="BU25" s="609"/>
      <c r="BV25" s="607">
        <v>1</v>
      </c>
      <c r="BW25" s="608">
        <f t="shared" si="5"/>
        <v>2965.248</v>
      </c>
      <c r="BX25" s="609">
        <v>2303</v>
      </c>
      <c r="BY25" s="607">
        <v>0</v>
      </c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/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5.5</v>
      </c>
      <c r="GM25" s="613">
        <f>GL25+'33J'!BK25+'M80(20250122封存)'!CX25+MPS!AY25+TMT!CX25</f>
        <v>12</v>
      </c>
      <c r="GN25" s="614"/>
    </row>
    <row r="26" spans="1:197" s="616" customFormat="1" ht="14.25" customHeight="1">
      <c r="A26" s="606">
        <v>21</v>
      </c>
      <c r="B26" s="607">
        <v>1</v>
      </c>
      <c r="C26" s="608">
        <f t="shared" si="28"/>
        <v>1045.0944</v>
      </c>
      <c r="D26" s="617">
        <v>960</v>
      </c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>
        <v>1</v>
      </c>
      <c r="L26" s="608">
        <f t="shared" si="71"/>
        <v>1430.7840000000001</v>
      </c>
      <c r="M26" s="617">
        <v>1488</v>
      </c>
      <c r="N26" s="607">
        <v>1</v>
      </c>
      <c r="O26" s="608">
        <f t="shared" si="62"/>
        <v>1860.0192</v>
      </c>
      <c r="P26" s="609">
        <v>2250</v>
      </c>
      <c r="Q26" s="607">
        <v>0</v>
      </c>
      <c r="R26" s="608">
        <f t="shared" si="68"/>
        <v>0</v>
      </c>
      <c r="S26" s="609">
        <v>1075</v>
      </c>
      <c r="T26" s="607">
        <v>0</v>
      </c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07">
        <v>0</v>
      </c>
      <c r="AS26" s="608">
        <f t="shared" si="34"/>
        <v>0</v>
      </c>
      <c r="AT26" s="609">
        <v>1572</v>
      </c>
      <c r="AU26" s="607">
        <v>0</v>
      </c>
      <c r="AV26" s="608">
        <f t="shared" si="35"/>
        <v>0</v>
      </c>
      <c r="AW26" s="610"/>
      <c r="AX26" s="607">
        <v>0</v>
      </c>
      <c r="AY26" s="608">
        <f t="shared" si="36"/>
        <v>0</v>
      </c>
      <c r="AZ26" s="609"/>
      <c r="BA26" s="607">
        <v>0</v>
      </c>
      <c r="BB26" s="608">
        <f t="shared" si="37"/>
        <v>0</v>
      </c>
      <c r="BC26" s="609"/>
      <c r="BD26" s="607">
        <v>0</v>
      </c>
      <c r="BE26" s="608">
        <f t="shared" si="38"/>
        <v>0</v>
      </c>
      <c r="BF26" s="609"/>
      <c r="BG26" s="607">
        <v>0</v>
      </c>
      <c r="BH26" s="608">
        <f t="shared" si="39"/>
        <v>0</v>
      </c>
      <c r="BI26" s="617"/>
      <c r="BJ26" s="607">
        <v>1</v>
      </c>
      <c r="BK26" s="608">
        <f t="shared" si="64"/>
        <v>1693.44</v>
      </c>
      <c r="BL26" s="610"/>
      <c r="BM26" s="607">
        <v>0.5</v>
      </c>
      <c r="BN26" s="608">
        <f t="shared" si="65"/>
        <v>846.72</v>
      </c>
      <c r="BO26" s="610"/>
      <c r="BP26" s="607">
        <v>0</v>
      </c>
      <c r="BQ26" s="608">
        <f t="shared" si="66"/>
        <v>0</v>
      </c>
      <c r="BR26" s="609">
        <v>113</v>
      </c>
      <c r="BS26" s="607">
        <v>0</v>
      </c>
      <c r="BT26" s="608">
        <f t="shared" si="67"/>
        <v>0</v>
      </c>
      <c r="BU26" s="609"/>
      <c r="BV26" s="607">
        <v>1</v>
      </c>
      <c r="BW26" s="608">
        <f t="shared" si="5"/>
        <v>2965.248</v>
      </c>
      <c r="BX26" s="609">
        <v>3000</v>
      </c>
      <c r="BY26" s="607">
        <v>0</v>
      </c>
      <c r="BZ26" s="608">
        <f t="shared" si="6"/>
        <v>0</v>
      </c>
      <c r="CA26" s="610">
        <v>48</v>
      </c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/>
      <c r="CI26" s="608">
        <f t="shared" si="9"/>
        <v>0</v>
      </c>
      <c r="CJ26" s="610"/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5.5</v>
      </c>
      <c r="GM26" s="613">
        <f>GL26+'33J'!BK26+'M80(20250122封存)'!CX26+MPS!AY26+TMT!CX26</f>
        <v>12</v>
      </c>
      <c r="GN26" s="614"/>
    </row>
    <row r="27" spans="1:197" s="616" customFormat="1" ht="14.25" customHeight="1">
      <c r="A27" s="606">
        <v>22</v>
      </c>
      <c r="B27" s="607">
        <v>1</v>
      </c>
      <c r="C27" s="608">
        <f t="shared" si="28"/>
        <v>1045.0944</v>
      </c>
      <c r="D27" s="617">
        <v>696</v>
      </c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>
        <v>0.5</v>
      </c>
      <c r="L27" s="608">
        <f t="shared" si="71"/>
        <v>715.39200000000005</v>
      </c>
      <c r="M27" s="617">
        <v>1193</v>
      </c>
      <c r="N27" s="607">
        <v>1</v>
      </c>
      <c r="O27" s="608">
        <f t="shared" si="62"/>
        <v>1860.0192</v>
      </c>
      <c r="P27" s="609">
        <v>2070</v>
      </c>
      <c r="Q27" s="607">
        <v>0</v>
      </c>
      <c r="R27" s="608">
        <f t="shared" si="68"/>
        <v>0</v>
      </c>
      <c r="S27" s="609"/>
      <c r="T27" s="607">
        <v>0</v>
      </c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07">
        <v>0</v>
      </c>
      <c r="AS27" s="608">
        <f t="shared" si="34"/>
        <v>0</v>
      </c>
      <c r="AT27" s="609"/>
      <c r="AU27" s="607">
        <v>0</v>
      </c>
      <c r="AV27" s="608">
        <f t="shared" si="35"/>
        <v>0</v>
      </c>
      <c r="AW27" s="610"/>
      <c r="AX27" s="607">
        <v>0</v>
      </c>
      <c r="AY27" s="608">
        <f t="shared" si="36"/>
        <v>0</v>
      </c>
      <c r="AZ27" s="609"/>
      <c r="BA27" s="607">
        <v>0</v>
      </c>
      <c r="BB27" s="608">
        <f t="shared" si="37"/>
        <v>0</v>
      </c>
      <c r="BC27" s="609">
        <v>599</v>
      </c>
      <c r="BD27" s="607">
        <v>0</v>
      </c>
      <c r="BE27" s="608">
        <f t="shared" si="38"/>
        <v>0</v>
      </c>
      <c r="BF27" s="609"/>
      <c r="BG27" s="607">
        <v>0</v>
      </c>
      <c r="BH27" s="608">
        <f t="shared" si="39"/>
        <v>0</v>
      </c>
      <c r="BI27" s="617"/>
      <c r="BJ27" s="607">
        <v>0.5</v>
      </c>
      <c r="BK27" s="608">
        <f t="shared" si="64"/>
        <v>846.72</v>
      </c>
      <c r="BL27" s="610">
        <v>750</v>
      </c>
      <c r="BM27" s="607">
        <v>0.5</v>
      </c>
      <c r="BN27" s="608">
        <f t="shared" si="65"/>
        <v>846.72</v>
      </c>
      <c r="BO27" s="610">
        <v>1417</v>
      </c>
      <c r="BP27" s="607">
        <v>0</v>
      </c>
      <c r="BQ27" s="608">
        <f t="shared" si="66"/>
        <v>0</v>
      </c>
      <c r="BR27" s="609"/>
      <c r="BS27" s="607">
        <v>0</v>
      </c>
      <c r="BT27" s="608">
        <f t="shared" si="67"/>
        <v>0</v>
      </c>
      <c r="BU27" s="609"/>
      <c r="BV27" s="607">
        <v>1</v>
      </c>
      <c r="BW27" s="608">
        <f t="shared" si="5"/>
        <v>2965.248</v>
      </c>
      <c r="BX27" s="609">
        <v>2250</v>
      </c>
      <c r="BY27" s="607">
        <v>0</v>
      </c>
      <c r="BZ27" s="608">
        <f t="shared" si="6"/>
        <v>0</v>
      </c>
      <c r="CA27" s="610">
        <v>321</v>
      </c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07"/>
      <c r="CI27" s="608">
        <f t="shared" si="9"/>
        <v>0</v>
      </c>
      <c r="CJ27" s="610"/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4.5</v>
      </c>
      <c r="GM27" s="613">
        <f>GL27+'33J'!BK27+'M80(20250122封存)'!CX27+MPS!AY27+TMT!CX27</f>
        <v>11</v>
      </c>
      <c r="GN27" s="614"/>
    </row>
    <row r="28" spans="1:197" s="616" customFormat="1" ht="14.25" customHeight="1">
      <c r="A28" s="606">
        <v>23</v>
      </c>
      <c r="B28" s="607">
        <v>1</v>
      </c>
      <c r="C28" s="608">
        <f t="shared" si="28"/>
        <v>1045.0944</v>
      </c>
      <c r="D28" s="617">
        <v>2081</v>
      </c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>
        <v>0.5</v>
      </c>
      <c r="L28" s="608">
        <f t="shared" si="71"/>
        <v>715.39200000000005</v>
      </c>
      <c r="M28" s="617">
        <v>600</v>
      </c>
      <c r="N28" s="607">
        <v>1</v>
      </c>
      <c r="O28" s="608">
        <f t="shared" si="62"/>
        <v>1860.0192</v>
      </c>
      <c r="P28" s="609"/>
      <c r="Q28" s="607">
        <v>0</v>
      </c>
      <c r="R28" s="608">
        <f t="shared" si="68"/>
        <v>0</v>
      </c>
      <c r="S28" s="609"/>
      <c r="T28" s="607">
        <v>0</v>
      </c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07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07">
        <v>0</v>
      </c>
      <c r="AS28" s="608">
        <f t="shared" si="34"/>
        <v>0</v>
      </c>
      <c r="AT28" s="609"/>
      <c r="AU28" s="607">
        <v>0</v>
      </c>
      <c r="AV28" s="608">
        <f t="shared" si="35"/>
        <v>0</v>
      </c>
      <c r="AW28" s="610"/>
      <c r="AX28" s="607">
        <v>0</v>
      </c>
      <c r="AY28" s="608">
        <f t="shared" si="36"/>
        <v>0</v>
      </c>
      <c r="AZ28" s="609"/>
      <c r="BA28" s="607">
        <v>0</v>
      </c>
      <c r="BB28" s="608">
        <f t="shared" si="37"/>
        <v>0</v>
      </c>
      <c r="BC28" s="609"/>
      <c r="BD28" s="607">
        <v>0</v>
      </c>
      <c r="BE28" s="608">
        <f t="shared" si="38"/>
        <v>0</v>
      </c>
      <c r="BF28" s="609"/>
      <c r="BG28" s="607">
        <v>0</v>
      </c>
      <c r="BH28" s="608">
        <f t="shared" si="39"/>
        <v>0</v>
      </c>
      <c r="BI28" s="617"/>
      <c r="BJ28" s="607">
        <v>0.5</v>
      </c>
      <c r="BK28" s="608">
        <f t="shared" si="64"/>
        <v>846.72</v>
      </c>
      <c r="BL28" s="610">
        <v>674</v>
      </c>
      <c r="BM28" s="607">
        <v>0.5</v>
      </c>
      <c r="BN28" s="608">
        <f t="shared" si="65"/>
        <v>846.72</v>
      </c>
      <c r="BO28" s="610"/>
      <c r="BP28" s="607">
        <v>0</v>
      </c>
      <c r="BQ28" s="608">
        <f t="shared" si="66"/>
        <v>0</v>
      </c>
      <c r="BR28" s="609"/>
      <c r="BS28" s="607">
        <v>0</v>
      </c>
      <c r="BT28" s="608">
        <f t="shared" si="67"/>
        <v>0</v>
      </c>
      <c r="BU28" s="609"/>
      <c r="BV28" s="607">
        <v>1</v>
      </c>
      <c r="BW28" s="608">
        <f t="shared" si="5"/>
        <v>2965.248</v>
      </c>
      <c r="BX28" s="609">
        <v>1500</v>
      </c>
      <c r="BY28" s="607">
        <v>0</v>
      </c>
      <c r="BZ28" s="608">
        <f t="shared" si="6"/>
        <v>0</v>
      </c>
      <c r="CA28" s="610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/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4.5</v>
      </c>
      <c r="GM28" s="613">
        <f>GL28+'33J'!BK28+'M80(20250122封存)'!CX28+MPS!AY28+TMT!CX28</f>
        <v>11.5</v>
      </c>
      <c r="GN28" s="614"/>
    </row>
    <row r="29" spans="1:197" s="616" customFormat="1" ht="14.25" customHeight="1">
      <c r="A29" s="606">
        <v>24</v>
      </c>
      <c r="B29" s="607">
        <v>1</v>
      </c>
      <c r="C29" s="608">
        <f t="shared" si="28"/>
        <v>1045.0944</v>
      </c>
      <c r="D29" s="617">
        <v>624</v>
      </c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>
        <v>0.5</v>
      </c>
      <c r="L29" s="608">
        <f t="shared" si="71"/>
        <v>715.39200000000005</v>
      </c>
      <c r="M29" s="617"/>
      <c r="N29" s="607">
        <v>0</v>
      </c>
      <c r="O29" s="608">
        <f t="shared" si="62"/>
        <v>0</v>
      </c>
      <c r="P29" s="609">
        <v>600</v>
      </c>
      <c r="Q29" s="607">
        <v>0</v>
      </c>
      <c r="R29" s="608">
        <f t="shared" si="68"/>
        <v>0</v>
      </c>
      <c r="S29" s="609"/>
      <c r="T29" s="607">
        <v>0</v>
      </c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07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>
        <v>0</v>
      </c>
      <c r="AS29" s="608">
        <f t="shared" si="34"/>
        <v>0</v>
      </c>
      <c r="AT29" s="609"/>
      <c r="AU29" s="607">
        <v>0</v>
      </c>
      <c r="AV29" s="608">
        <f t="shared" si="35"/>
        <v>0</v>
      </c>
      <c r="AW29" s="610"/>
      <c r="AX29" s="607">
        <v>0</v>
      </c>
      <c r="AY29" s="608">
        <f t="shared" si="36"/>
        <v>0</v>
      </c>
      <c r="AZ29" s="609"/>
      <c r="BA29" s="607">
        <v>0</v>
      </c>
      <c r="BB29" s="608">
        <f t="shared" si="37"/>
        <v>0</v>
      </c>
      <c r="BC29" s="609"/>
      <c r="BD29" s="607">
        <v>0</v>
      </c>
      <c r="BE29" s="608">
        <f t="shared" si="38"/>
        <v>0</v>
      </c>
      <c r="BF29" s="609"/>
      <c r="BG29" s="607">
        <v>0</v>
      </c>
      <c r="BH29" s="608">
        <f t="shared" si="39"/>
        <v>0</v>
      </c>
      <c r="BI29" s="617"/>
      <c r="BJ29" s="607">
        <v>0.5</v>
      </c>
      <c r="BK29" s="608">
        <f>BL$3*BL$4*216*24*60*BJ29/9000000</f>
        <v>846.72</v>
      </c>
      <c r="BL29" s="610"/>
      <c r="BM29" s="607">
        <v>0.5</v>
      </c>
      <c r="BN29" s="608">
        <f>BO$3*BO$4*216*24*60*BM29/9000000</f>
        <v>846.72</v>
      </c>
      <c r="BO29" s="610"/>
      <c r="BP29" s="607">
        <v>0</v>
      </c>
      <c r="BQ29" s="608">
        <f t="shared" si="66"/>
        <v>0</v>
      </c>
      <c r="BR29" s="609"/>
      <c r="BS29" s="607">
        <v>0</v>
      </c>
      <c r="BT29" s="608">
        <f t="shared" si="67"/>
        <v>0</v>
      </c>
      <c r="BU29" s="609"/>
      <c r="BV29" s="607">
        <v>1</v>
      </c>
      <c r="BW29" s="608">
        <f t="shared" si="5"/>
        <v>2965.248</v>
      </c>
      <c r="BX29" s="609">
        <v>1500</v>
      </c>
      <c r="BY29" s="607">
        <v>0</v>
      </c>
      <c r="BZ29" s="608">
        <f t="shared" si="6"/>
        <v>0</v>
      </c>
      <c r="CA29" s="610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/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3.5</v>
      </c>
      <c r="GM29" s="613">
        <f>GL29+'33J'!BK29+'M80(20250122封存)'!CX29+MPS!AY29+TMT!CX29</f>
        <v>10.5</v>
      </c>
      <c r="GN29" s="614"/>
    </row>
    <row r="30" spans="1:197" s="616" customFormat="1" ht="14.25" customHeight="1">
      <c r="A30" s="606">
        <v>25</v>
      </c>
      <c r="B30" s="611">
        <v>1</v>
      </c>
      <c r="C30" s="608">
        <f t="shared" si="28"/>
        <v>1045.0944</v>
      </c>
      <c r="D30" s="617">
        <v>648</v>
      </c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>
        <v>0.5</v>
      </c>
      <c r="L30" s="608">
        <f t="shared" si="71"/>
        <v>715.39200000000005</v>
      </c>
      <c r="M30" s="617"/>
      <c r="N30" s="611">
        <v>0</v>
      </c>
      <c r="O30" s="608">
        <f t="shared" si="62"/>
        <v>0</v>
      </c>
      <c r="P30" s="609"/>
      <c r="Q30" s="611">
        <v>0</v>
      </c>
      <c r="R30" s="608">
        <f t="shared" si="68"/>
        <v>0</v>
      </c>
      <c r="S30" s="609">
        <v>190</v>
      </c>
      <c r="T30" s="607">
        <v>0</v>
      </c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11">
        <v>0</v>
      </c>
      <c r="AS30" s="608">
        <f t="shared" si="34"/>
        <v>0</v>
      </c>
      <c r="AT30" s="609"/>
      <c r="AU30" s="611">
        <v>0</v>
      </c>
      <c r="AV30" s="608">
        <f t="shared" si="35"/>
        <v>0</v>
      </c>
      <c r="AW30" s="610"/>
      <c r="AX30" s="611">
        <v>0</v>
      </c>
      <c r="AY30" s="608">
        <f t="shared" si="36"/>
        <v>0</v>
      </c>
      <c r="AZ30" s="609"/>
      <c r="BA30" s="611">
        <v>0</v>
      </c>
      <c r="BB30" s="608">
        <f t="shared" si="37"/>
        <v>0</v>
      </c>
      <c r="BC30" s="609"/>
      <c r="BD30" s="607">
        <v>0</v>
      </c>
      <c r="BE30" s="608">
        <f t="shared" si="38"/>
        <v>0</v>
      </c>
      <c r="BF30" s="609"/>
      <c r="BG30" s="611">
        <v>0</v>
      </c>
      <c r="BH30" s="608">
        <f t="shared" si="39"/>
        <v>0</v>
      </c>
      <c r="BI30" s="617"/>
      <c r="BJ30" s="611">
        <v>0</v>
      </c>
      <c r="BK30" s="608">
        <f t="shared" ref="BK30:BK36" si="75">BL$3*BL$4*216*24*60*BJ30/9000000</f>
        <v>0</v>
      </c>
      <c r="BL30" s="610"/>
      <c r="BM30" s="611">
        <v>0</v>
      </c>
      <c r="BN30" s="608">
        <f t="shared" ref="BN30:BN36" si="76">BO$3*BO$4*216*24*60*BM30/9000000</f>
        <v>0</v>
      </c>
      <c r="BO30" s="610"/>
      <c r="BP30" s="611">
        <v>0</v>
      </c>
      <c r="BQ30" s="608">
        <f t="shared" si="66"/>
        <v>0</v>
      </c>
      <c r="BR30" s="609"/>
      <c r="BS30" s="607">
        <v>0</v>
      </c>
      <c r="BT30" s="608">
        <f t="shared" si="67"/>
        <v>0</v>
      </c>
      <c r="BU30" s="609"/>
      <c r="BV30" s="607">
        <v>1</v>
      </c>
      <c r="BW30" s="608">
        <f t="shared" si="5"/>
        <v>2965.248</v>
      </c>
      <c r="BX30" s="609">
        <v>3750</v>
      </c>
      <c r="BY30" s="607">
        <v>0</v>
      </c>
      <c r="BZ30" s="608">
        <f t="shared" si="6"/>
        <v>0</v>
      </c>
      <c r="CA30" s="610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/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2.5</v>
      </c>
      <c r="GM30" s="613">
        <f>GL30+'33J'!BK30+'M80(20250122封存)'!CX30+MPS!AY30+TMT!CX30</f>
        <v>9.5</v>
      </c>
      <c r="GN30" s="614"/>
    </row>
    <row r="31" spans="1:197" s="616" customFormat="1" ht="14.25" customHeight="1">
      <c r="A31" s="606">
        <v>26</v>
      </c>
      <c r="B31" s="611">
        <v>1</v>
      </c>
      <c r="C31" s="608">
        <f t="shared" si="28"/>
        <v>1045.0944</v>
      </c>
      <c r="D31" s="617">
        <v>552</v>
      </c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>
        <v>0</v>
      </c>
      <c r="L31" s="608">
        <f t="shared" si="71"/>
        <v>0</v>
      </c>
      <c r="M31" s="617"/>
      <c r="N31" s="611">
        <v>0</v>
      </c>
      <c r="O31" s="608">
        <f t="shared" si="62"/>
        <v>0</v>
      </c>
      <c r="P31" s="609"/>
      <c r="Q31" s="611">
        <v>0</v>
      </c>
      <c r="R31" s="608">
        <f t="shared" si="68"/>
        <v>0</v>
      </c>
      <c r="S31" s="609"/>
      <c r="T31" s="611">
        <v>1</v>
      </c>
      <c r="U31" s="608">
        <f t="shared" si="63"/>
        <v>1451.52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11">
        <v>0</v>
      </c>
      <c r="AS31" s="608">
        <f t="shared" si="34"/>
        <v>0</v>
      </c>
      <c r="AT31" s="609"/>
      <c r="AU31" s="611">
        <v>0</v>
      </c>
      <c r="AV31" s="608">
        <f t="shared" si="35"/>
        <v>0</v>
      </c>
      <c r="AW31" s="610"/>
      <c r="AX31" s="611">
        <v>0</v>
      </c>
      <c r="AY31" s="608">
        <f t="shared" si="36"/>
        <v>0</v>
      </c>
      <c r="AZ31" s="609"/>
      <c r="BA31" s="611">
        <v>0</v>
      </c>
      <c r="BB31" s="608">
        <f t="shared" si="37"/>
        <v>0</v>
      </c>
      <c r="BC31" s="609"/>
      <c r="BD31" s="611">
        <v>0</v>
      </c>
      <c r="BE31" s="608">
        <f t="shared" si="38"/>
        <v>0</v>
      </c>
      <c r="BF31" s="609"/>
      <c r="BG31" s="611">
        <v>0</v>
      </c>
      <c r="BH31" s="608">
        <f t="shared" si="39"/>
        <v>0</v>
      </c>
      <c r="BI31" s="617"/>
      <c r="BJ31" s="611">
        <v>0</v>
      </c>
      <c r="BK31" s="608">
        <f t="shared" si="75"/>
        <v>0</v>
      </c>
      <c r="BL31" s="610"/>
      <c r="BM31" s="611">
        <v>0</v>
      </c>
      <c r="BN31" s="608">
        <f t="shared" si="76"/>
        <v>0</v>
      </c>
      <c r="BO31" s="610"/>
      <c r="BP31" s="611">
        <v>0</v>
      </c>
      <c r="BQ31" s="608">
        <f t="shared" si="66"/>
        <v>0</v>
      </c>
      <c r="BR31" s="609"/>
      <c r="BS31" s="607">
        <v>0</v>
      </c>
      <c r="BT31" s="608">
        <f t="shared" si="67"/>
        <v>0</v>
      </c>
      <c r="BU31" s="609"/>
      <c r="BV31" s="611">
        <v>1</v>
      </c>
      <c r="BW31" s="608">
        <f t="shared" si="5"/>
        <v>2965.248</v>
      </c>
      <c r="BX31" s="609">
        <v>2951</v>
      </c>
      <c r="BY31" s="607">
        <v>0</v>
      </c>
      <c r="BZ31" s="608">
        <f t="shared" si="6"/>
        <v>0</v>
      </c>
      <c r="CA31" s="610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3</v>
      </c>
      <c r="GM31" s="613">
        <f>GL31+'33J'!BK31+'M80(20250122封存)'!CX31+MPS!AY31+TMT!CX31</f>
        <v>10</v>
      </c>
      <c r="GN31" s="614"/>
    </row>
    <row r="32" spans="1:197" s="616" customFormat="1" ht="14.25" customHeight="1">
      <c r="A32" s="606">
        <v>27</v>
      </c>
      <c r="B32" s="611">
        <v>1</v>
      </c>
      <c r="C32" s="608">
        <f t="shared" si="28"/>
        <v>1045.0944</v>
      </c>
      <c r="D32" s="617">
        <v>1344</v>
      </c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>
        <v>0</v>
      </c>
      <c r="L32" s="608">
        <f t="shared" si="71"/>
        <v>0</v>
      </c>
      <c r="M32" s="617"/>
      <c r="N32" s="611">
        <v>0</v>
      </c>
      <c r="O32" s="608">
        <f t="shared" si="62"/>
        <v>0</v>
      </c>
      <c r="P32" s="609"/>
      <c r="Q32" s="611">
        <v>0</v>
      </c>
      <c r="R32" s="608">
        <f t="shared" si="68"/>
        <v>0</v>
      </c>
      <c r="S32" s="609">
        <v>288</v>
      </c>
      <c r="T32" s="611">
        <v>1</v>
      </c>
      <c r="U32" s="608">
        <f t="shared" si="63"/>
        <v>1451.52</v>
      </c>
      <c r="V32" s="609">
        <v>1120</v>
      </c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11">
        <v>0</v>
      </c>
      <c r="AS32" s="608">
        <f t="shared" si="34"/>
        <v>0</v>
      </c>
      <c r="AT32" s="609"/>
      <c r="AU32" s="611">
        <v>0</v>
      </c>
      <c r="AV32" s="608">
        <f t="shared" si="35"/>
        <v>0</v>
      </c>
      <c r="AW32" s="610"/>
      <c r="AX32" s="611">
        <v>0</v>
      </c>
      <c r="AY32" s="608">
        <f t="shared" si="36"/>
        <v>0</v>
      </c>
      <c r="AZ32" s="609"/>
      <c r="BA32" s="611">
        <v>0</v>
      </c>
      <c r="BB32" s="608">
        <f t="shared" si="37"/>
        <v>0</v>
      </c>
      <c r="BC32" s="609"/>
      <c r="BD32" s="611">
        <v>0</v>
      </c>
      <c r="BE32" s="608">
        <f t="shared" si="38"/>
        <v>0</v>
      </c>
      <c r="BF32" s="609"/>
      <c r="BG32" s="611">
        <v>0</v>
      </c>
      <c r="BH32" s="608">
        <f t="shared" si="39"/>
        <v>0</v>
      </c>
      <c r="BI32" s="617"/>
      <c r="BJ32" s="611">
        <v>0</v>
      </c>
      <c r="BK32" s="608">
        <f t="shared" si="75"/>
        <v>0</v>
      </c>
      <c r="BL32" s="610"/>
      <c r="BM32" s="611">
        <v>0</v>
      </c>
      <c r="BN32" s="608">
        <f t="shared" si="76"/>
        <v>0</v>
      </c>
      <c r="BO32" s="610"/>
      <c r="BP32" s="611">
        <v>0</v>
      </c>
      <c r="BQ32" s="608">
        <f t="shared" si="66"/>
        <v>0</v>
      </c>
      <c r="BR32" s="609"/>
      <c r="BS32" s="611">
        <v>0</v>
      </c>
      <c r="BT32" s="608">
        <f t="shared" si="67"/>
        <v>0</v>
      </c>
      <c r="BU32" s="609"/>
      <c r="BV32" s="611">
        <v>1</v>
      </c>
      <c r="BW32" s="608">
        <f t="shared" si="5"/>
        <v>2965.248</v>
      </c>
      <c r="BX32" s="609">
        <v>2250</v>
      </c>
      <c r="BY32" s="611">
        <v>0</v>
      </c>
      <c r="BZ32" s="608">
        <f t="shared" si="6"/>
        <v>0</v>
      </c>
      <c r="CA32" s="610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3</v>
      </c>
      <c r="GM32" s="613">
        <f>GL32+'33J'!BK32+'M80(20250122封存)'!CX32+MPS!AY32+TMT!CX32</f>
        <v>10</v>
      </c>
      <c r="GN32" s="614"/>
    </row>
    <row r="33" spans="1:196" s="616" customFormat="1" ht="14.25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11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10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11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10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11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07"/>
      <c r="BZ35" s="608">
        <f t="shared" si="6"/>
        <v>0</v>
      </c>
      <c r="CA35" s="610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customHeight="1" thickBo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11"/>
      <c r="AS36" s="608">
        <f t="shared" si="34"/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1">BC$3*BC$4*216*24*60*BA36/9000000</f>
        <v>0</v>
      </c>
      <c r="BC36" s="609"/>
      <c r="BD36" s="607"/>
      <c r="BE36" s="608">
        <f t="shared" ref="BE36" si="82">BF$3*BF$4*216*24*60*BD36/9000000</f>
        <v>0</v>
      </c>
      <c r="BF36" s="609"/>
      <c r="BG36" s="607"/>
      <c r="BH36" s="608">
        <f t="shared" ref="BH36" si="83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07"/>
      <c r="BZ36" s="608">
        <f t="shared" si="6"/>
        <v>0</v>
      </c>
      <c r="CA36" s="610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28217.548800000019</v>
      </c>
      <c r="D37" s="408">
        <f>SUM(D6:D36)</f>
        <v>24662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0.85185185185185186</v>
      </c>
      <c r="L37" s="407">
        <f>SUM(L6:L36)</f>
        <v>32908.031999999999</v>
      </c>
      <c r="M37" s="408">
        <f>SUM(M6:M36)</f>
        <v>30717</v>
      </c>
      <c r="N37" s="620">
        <f>IF(N6="",0,AVERAGE(N6:N36))</f>
        <v>0.85185185185185186</v>
      </c>
      <c r="O37" s="407">
        <f>SUM(O6:O36)</f>
        <v>42780.441600000006</v>
      </c>
      <c r="P37" s="409">
        <f>SUM(P6:P36)</f>
        <v>36788</v>
      </c>
      <c r="Q37" s="620">
        <f>IF(Q6="",0,AVERAGE(Q6:Q36))</f>
        <v>7.407407407407407E-2</v>
      </c>
      <c r="R37" s="407">
        <f>SUM(R6:R36)</f>
        <v>2522.88</v>
      </c>
      <c r="S37" s="408">
        <f>SUM(S6:S36)</f>
        <v>5122</v>
      </c>
      <c r="T37" s="620">
        <f>IF(T6="",0,AVERAGE(T6:T36))</f>
        <v>7.407407407407407E-2</v>
      </c>
      <c r="U37" s="407">
        <f>SUM(U6:U36)</f>
        <v>2903.04</v>
      </c>
      <c r="V37" s="408">
        <f>SUM(V6:V36)</f>
        <v>1120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0.62962962962962965</v>
      </c>
      <c r="AS37" s="407">
        <f>SUM(AS6:AS36)</f>
        <v>39070.07999999998</v>
      </c>
      <c r="AT37" s="409">
        <f>SUM(AT6:AT36)</f>
        <v>32699</v>
      </c>
      <c r="AU37" s="620">
        <f>IF(AU6="",0,AVERAGE(AU6:AU36))</f>
        <v>0.1111111111111111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9.2592592592592587E-2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0.22222222222222221</v>
      </c>
      <c r="BB37" s="407">
        <f>SUM(BB6:BB36)</f>
        <v>18040.320000000003</v>
      </c>
      <c r="BC37" s="409">
        <f>SUM(BC6:BC36)</f>
        <v>15414</v>
      </c>
      <c r="BD37" s="620">
        <f>IF(BD6="",0,AVERAGE(BD6:BD36))</f>
        <v>0.22222222222222221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1.8518518518518517E-2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0.83333333333333337</v>
      </c>
      <c r="BK37" s="407">
        <f>SUM(BK6:BK36)</f>
        <v>38102.399999999994</v>
      </c>
      <c r="BL37" s="409">
        <f>SUM(BL6:BL36)</f>
        <v>34329</v>
      </c>
      <c r="BM37" s="620">
        <f>IF(BM6="",0,AVERAGE(BM6:BM36))</f>
        <v>0.44444444444444442</v>
      </c>
      <c r="BN37" s="407">
        <f>SUM(BN6:BN36)</f>
        <v>20321.28</v>
      </c>
      <c r="BO37" s="409">
        <f>SUM(BO6:BO36)</f>
        <v>13349</v>
      </c>
      <c r="BP37" s="620">
        <f>IF(BP6="",0,AVERAGE(BP6:BP36))</f>
        <v>0.64814814814814814</v>
      </c>
      <c r="BQ37" s="407">
        <f>SUM(BQ6:BQ36)</f>
        <v>55823.039999999986</v>
      </c>
      <c r="BR37" s="409">
        <f>SUM(BR6:BR36)</f>
        <v>48017</v>
      </c>
      <c r="BS37" s="620">
        <f>IF(BS6="",0,AVERAGE(BS6:BS36))</f>
        <v>0.20370370370370369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0.77777777777777779</v>
      </c>
      <c r="BW37" s="407">
        <f>SUM(BW6:BW36)</f>
        <v>62270.207999999999</v>
      </c>
      <c r="BX37" s="409">
        <f>SUM(BX6:BX36)</f>
        <v>50131</v>
      </c>
      <c r="BY37" s="620">
        <f>IF(BY6="",0,AVERAGE(BY6:BY36))</f>
        <v>0.61111111111111116</v>
      </c>
      <c r="BZ37" s="407">
        <f>SUM(BZ6:BZ36)</f>
        <v>48242.303999999982</v>
      </c>
      <c r="CA37" s="409">
        <f>SUM(CA6:CA36)</f>
        <v>37380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7.6666666666666661</v>
      </c>
      <c r="GM37" s="613">
        <f>GL37+'33J'!BK37+'M80(20250122封存)'!CX37+MPS!AY37+TMT!CX37</f>
        <v>13.925925925925924</v>
      </c>
    </row>
    <row r="38" spans="1:196" s="38" customFormat="1" ht="24.75" customHeight="1" thickTop="1">
      <c r="A38" s="60"/>
      <c r="B38" s="1541">
        <v>24662</v>
      </c>
      <c r="C38" s="1541"/>
      <c r="D38" s="1542"/>
      <c r="E38" s="1541"/>
      <c r="F38" s="1541"/>
      <c r="G38" s="1542"/>
      <c r="H38" s="1541"/>
      <c r="I38" s="1541"/>
      <c r="J38" s="1542"/>
      <c r="K38" s="1545">
        <v>30185</v>
      </c>
      <c r="L38" s="1541"/>
      <c r="M38" s="1542"/>
      <c r="N38" s="1545">
        <v>36125</v>
      </c>
      <c r="O38" s="1541"/>
      <c r="P38" s="1542"/>
      <c r="Q38" s="1545">
        <v>3082</v>
      </c>
      <c r="R38" s="1541"/>
      <c r="S38" s="1542"/>
      <c r="T38" s="1545">
        <v>1120</v>
      </c>
      <c r="U38" s="1541"/>
      <c r="V38" s="1542"/>
      <c r="W38" s="1545"/>
      <c r="X38" s="1541"/>
      <c r="Y38" s="1542"/>
      <c r="Z38" s="1545"/>
      <c r="AA38" s="1541"/>
      <c r="AB38" s="1542"/>
      <c r="AC38" s="1545"/>
      <c r="AD38" s="1541"/>
      <c r="AE38" s="1542"/>
      <c r="AF38" s="1545"/>
      <c r="AG38" s="1541"/>
      <c r="AH38" s="1542"/>
      <c r="AI38" s="1545"/>
      <c r="AJ38" s="1541"/>
      <c r="AK38" s="1542"/>
      <c r="AL38" s="1545"/>
      <c r="AM38" s="1541"/>
      <c r="AN38" s="1542"/>
      <c r="AO38" s="1545"/>
      <c r="AP38" s="1541"/>
      <c r="AQ38" s="1542"/>
      <c r="AR38" s="1545">
        <v>31934</v>
      </c>
      <c r="AS38" s="1541"/>
      <c r="AT38" s="1542"/>
      <c r="AU38" s="1545">
        <v>6216</v>
      </c>
      <c r="AV38" s="1541"/>
      <c r="AW38" s="1542"/>
      <c r="AX38" s="1541">
        <v>4283</v>
      </c>
      <c r="AY38" s="1541"/>
      <c r="AZ38" s="1542"/>
      <c r="BA38" s="1541">
        <v>15235</v>
      </c>
      <c r="BB38" s="1541"/>
      <c r="BC38" s="1542"/>
      <c r="BD38" s="1541">
        <v>19316</v>
      </c>
      <c r="BE38" s="1541"/>
      <c r="BF38" s="1542"/>
      <c r="BG38" s="1541">
        <v>2232</v>
      </c>
      <c r="BH38" s="1541"/>
      <c r="BI38" s="1542"/>
      <c r="BJ38" s="1545">
        <v>34329</v>
      </c>
      <c r="BK38" s="1541"/>
      <c r="BL38" s="1542"/>
      <c r="BM38" s="1545">
        <v>13349</v>
      </c>
      <c r="BN38" s="1541"/>
      <c r="BO38" s="1542"/>
      <c r="BP38" s="1541">
        <v>46583</v>
      </c>
      <c r="BQ38" s="1541"/>
      <c r="BR38" s="1542"/>
      <c r="BS38" s="1541">
        <v>8368</v>
      </c>
      <c r="BT38" s="1541"/>
      <c r="BU38" s="1542"/>
      <c r="BV38" s="1541">
        <v>49387</v>
      </c>
      <c r="BW38" s="1541"/>
      <c r="BX38" s="1542"/>
      <c r="BY38" s="1541">
        <v>37059</v>
      </c>
      <c r="BZ38" s="1541"/>
      <c r="CA38" s="1542"/>
      <c r="CB38" s="1541"/>
      <c r="CC38" s="1541"/>
      <c r="CD38" s="1542"/>
      <c r="CE38" s="1541"/>
      <c r="CF38" s="1541"/>
      <c r="CG38" s="1542"/>
      <c r="CH38" s="1541"/>
      <c r="CI38" s="1541"/>
      <c r="CJ38" s="1542"/>
      <c r="CK38" s="1541"/>
      <c r="CL38" s="1541"/>
      <c r="CM38" s="1542"/>
      <c r="CN38" s="1541"/>
      <c r="CO38" s="1541"/>
      <c r="CP38" s="1542"/>
      <c r="CQ38" s="1541"/>
      <c r="CR38" s="1541"/>
      <c r="CS38" s="1542"/>
      <c r="CT38" s="1541"/>
      <c r="CU38" s="1541"/>
      <c r="CV38" s="1542"/>
      <c r="CW38" s="1541"/>
      <c r="CX38" s="1541"/>
      <c r="CY38" s="1542"/>
      <c r="CZ38" s="1541"/>
      <c r="DA38" s="1541"/>
      <c r="DB38" s="1542"/>
      <c r="DC38" s="1541"/>
      <c r="DD38" s="1541"/>
      <c r="DE38" s="1542"/>
      <c r="DF38" s="1541"/>
      <c r="DG38" s="1541"/>
      <c r="DH38" s="1542"/>
      <c r="DI38" s="1541"/>
      <c r="DJ38" s="1541"/>
      <c r="DK38" s="1542"/>
      <c r="DL38" s="1541"/>
      <c r="DM38" s="1541"/>
      <c r="DN38" s="1542"/>
      <c r="DO38" s="1541"/>
      <c r="DP38" s="1541"/>
      <c r="DQ38" s="1542"/>
      <c r="DR38" s="1541"/>
      <c r="DS38" s="1541"/>
      <c r="DT38" s="1542"/>
      <c r="DU38" s="1541"/>
      <c r="DV38" s="1541"/>
      <c r="DW38" s="1542"/>
      <c r="DX38" s="1541"/>
      <c r="DY38" s="1541"/>
      <c r="DZ38" s="1542"/>
      <c r="EA38" s="1541"/>
      <c r="EB38" s="1541"/>
      <c r="EC38" s="1542"/>
      <c r="ED38" s="1541"/>
      <c r="EE38" s="1541"/>
      <c r="EF38" s="1542"/>
      <c r="EG38" s="1541"/>
      <c r="EH38" s="1541"/>
      <c r="EI38" s="1542"/>
      <c r="EJ38" s="1541"/>
      <c r="EK38" s="1541"/>
      <c r="EL38" s="1542"/>
      <c r="EM38" s="1541"/>
      <c r="EN38" s="1541"/>
      <c r="EO38" s="1542"/>
      <c r="EP38" s="1541"/>
      <c r="EQ38" s="1541"/>
      <c r="ER38" s="1542"/>
      <c r="ES38" s="1545"/>
      <c r="ET38" s="1541"/>
      <c r="EU38" s="1542"/>
      <c r="EV38" s="1545"/>
      <c r="EW38" s="1541"/>
      <c r="EX38" s="1542"/>
      <c r="EY38" s="1545"/>
      <c r="EZ38" s="1541"/>
      <c r="FA38" s="1542"/>
      <c r="FB38" s="1545"/>
      <c r="FC38" s="1541"/>
      <c r="FD38" s="1542"/>
      <c r="FE38" s="1545"/>
      <c r="FF38" s="1541"/>
      <c r="FG38" s="1542"/>
      <c r="FH38" s="1545"/>
      <c r="FI38" s="1541"/>
      <c r="FJ38" s="1542"/>
      <c r="FK38" s="1545"/>
      <c r="FL38" s="1541"/>
      <c r="FM38" s="1542"/>
      <c r="FN38" s="1545"/>
      <c r="FO38" s="1541"/>
      <c r="FP38" s="1542"/>
      <c r="FQ38" s="1545"/>
      <c r="FR38" s="1541"/>
      <c r="FS38" s="1542"/>
      <c r="FT38" s="1545"/>
      <c r="FU38" s="1541"/>
      <c r="FV38" s="1542"/>
      <c r="FW38" s="1545"/>
      <c r="FX38" s="1541"/>
      <c r="FY38" s="1542"/>
      <c r="FZ38" s="1545"/>
      <c r="GA38" s="1541"/>
      <c r="GB38" s="1542"/>
      <c r="GC38" s="1545"/>
      <c r="GD38" s="1541"/>
      <c r="GE38" s="1542"/>
      <c r="GF38" s="1545"/>
      <c r="GG38" s="1541"/>
      <c r="GH38" s="1542"/>
      <c r="GI38" s="1545"/>
      <c r="GJ38" s="1541"/>
      <c r="GK38" s="1542"/>
    </row>
    <row r="39" spans="1:196" s="38" customFormat="1" ht="23.25" customHeight="1" thickBot="1">
      <c r="A39" s="61"/>
      <c r="B39" s="1547">
        <v>1142</v>
      </c>
      <c r="C39" s="1547"/>
      <c r="D39" s="1548"/>
      <c r="E39" s="1543"/>
      <c r="F39" s="1543"/>
      <c r="G39" s="1544"/>
      <c r="H39" s="1543"/>
      <c r="I39" s="1543"/>
      <c r="J39" s="1544"/>
      <c r="K39" s="1546">
        <v>3569</v>
      </c>
      <c r="L39" s="1547"/>
      <c r="M39" s="1548"/>
      <c r="N39" s="1546">
        <v>3575</v>
      </c>
      <c r="O39" s="1547"/>
      <c r="P39" s="1548"/>
      <c r="Q39" s="1546"/>
      <c r="R39" s="1547"/>
      <c r="S39" s="1548"/>
      <c r="T39" s="1546"/>
      <c r="U39" s="1547"/>
      <c r="V39" s="1548"/>
      <c r="W39" s="1546"/>
      <c r="X39" s="1547"/>
      <c r="Y39" s="1548"/>
      <c r="Z39" s="1546"/>
      <c r="AA39" s="1547"/>
      <c r="AB39" s="1548"/>
      <c r="AC39" s="1546"/>
      <c r="AD39" s="1547"/>
      <c r="AE39" s="1548"/>
      <c r="AF39" s="1546"/>
      <c r="AG39" s="1547"/>
      <c r="AH39" s="1548"/>
      <c r="AI39" s="1546"/>
      <c r="AJ39" s="1547"/>
      <c r="AK39" s="1548"/>
      <c r="AL39" s="1546"/>
      <c r="AM39" s="1547"/>
      <c r="AN39" s="1548"/>
      <c r="AO39" s="1546"/>
      <c r="AP39" s="1547"/>
      <c r="AQ39" s="1548"/>
      <c r="AR39" s="1546">
        <v>4544</v>
      </c>
      <c r="AS39" s="1547"/>
      <c r="AT39" s="1548"/>
      <c r="AU39" s="1546">
        <v>1296</v>
      </c>
      <c r="AV39" s="1547"/>
      <c r="AW39" s="1548"/>
      <c r="AX39" s="1543">
        <v>653</v>
      </c>
      <c r="AY39" s="1543"/>
      <c r="AZ39" s="1544"/>
      <c r="BA39" s="1543">
        <v>955</v>
      </c>
      <c r="BB39" s="1543"/>
      <c r="BC39" s="1544"/>
      <c r="BD39" s="1543">
        <v>1526</v>
      </c>
      <c r="BE39" s="1543"/>
      <c r="BF39" s="1544"/>
      <c r="BG39" s="1543">
        <v>882</v>
      </c>
      <c r="BH39" s="1543"/>
      <c r="BI39" s="1544"/>
      <c r="BJ39" s="1546">
        <v>3429</v>
      </c>
      <c r="BK39" s="1547"/>
      <c r="BL39" s="1548"/>
      <c r="BM39" s="1546">
        <v>1349</v>
      </c>
      <c r="BN39" s="1547"/>
      <c r="BO39" s="1548"/>
      <c r="BP39" s="1543">
        <v>3653</v>
      </c>
      <c r="BQ39" s="1543"/>
      <c r="BR39" s="1544"/>
      <c r="BS39" s="1543">
        <v>478</v>
      </c>
      <c r="BT39" s="1543"/>
      <c r="BU39" s="1544"/>
      <c r="BV39" s="1543">
        <v>2137</v>
      </c>
      <c r="BW39" s="1543"/>
      <c r="BX39" s="1544"/>
      <c r="BY39" s="1543">
        <v>2403</v>
      </c>
      <c r="BZ39" s="1543"/>
      <c r="CA39" s="1544"/>
      <c r="CB39" s="1543"/>
      <c r="CC39" s="1543"/>
      <c r="CD39" s="1544"/>
      <c r="CE39" s="1543"/>
      <c r="CF39" s="1543"/>
      <c r="CG39" s="1544"/>
      <c r="CH39" s="1543"/>
      <c r="CI39" s="1543"/>
      <c r="CJ39" s="1544"/>
      <c r="CK39" s="1543"/>
      <c r="CL39" s="1543"/>
      <c r="CM39" s="1544"/>
      <c r="CN39" s="1543"/>
      <c r="CO39" s="1543"/>
      <c r="CP39" s="1544"/>
      <c r="CQ39" s="1543"/>
      <c r="CR39" s="1543"/>
      <c r="CS39" s="1544"/>
      <c r="CT39" s="1543"/>
      <c r="CU39" s="1543"/>
      <c r="CV39" s="1544"/>
      <c r="CW39" s="1543"/>
      <c r="CX39" s="1543"/>
      <c r="CY39" s="1544"/>
      <c r="CZ39" s="1543"/>
      <c r="DA39" s="1543"/>
      <c r="DB39" s="1544"/>
      <c r="DC39" s="1543"/>
      <c r="DD39" s="1543"/>
      <c r="DE39" s="1544"/>
      <c r="DF39" s="1543"/>
      <c r="DG39" s="1543"/>
      <c r="DH39" s="1544"/>
      <c r="DI39" s="1543"/>
      <c r="DJ39" s="1543"/>
      <c r="DK39" s="1544"/>
      <c r="DL39" s="1543"/>
      <c r="DM39" s="1543"/>
      <c r="DN39" s="1544"/>
      <c r="DO39" s="1543"/>
      <c r="DP39" s="1543"/>
      <c r="DQ39" s="1544"/>
      <c r="DR39" s="1543"/>
      <c r="DS39" s="1543"/>
      <c r="DT39" s="1544"/>
      <c r="DU39" s="1543"/>
      <c r="DV39" s="1543"/>
      <c r="DW39" s="1544"/>
      <c r="DX39" s="1543"/>
      <c r="DY39" s="1543"/>
      <c r="DZ39" s="1544"/>
      <c r="EA39" s="1543"/>
      <c r="EB39" s="1543"/>
      <c r="EC39" s="1544"/>
      <c r="ED39" s="1543"/>
      <c r="EE39" s="1543"/>
      <c r="EF39" s="1544"/>
      <c r="EG39" s="1543"/>
      <c r="EH39" s="1543"/>
      <c r="EI39" s="1544"/>
      <c r="EJ39" s="1543"/>
      <c r="EK39" s="1543"/>
      <c r="EL39" s="1544"/>
      <c r="EM39" s="1543"/>
      <c r="EN39" s="1543"/>
      <c r="EO39" s="1544"/>
      <c r="EP39" s="1543"/>
      <c r="EQ39" s="1543"/>
      <c r="ER39" s="1544"/>
      <c r="ES39" s="1546"/>
      <c r="ET39" s="1547"/>
      <c r="EU39" s="1548"/>
      <c r="EV39" s="1546"/>
      <c r="EW39" s="1547"/>
      <c r="EX39" s="1548"/>
      <c r="EY39" s="1546"/>
      <c r="EZ39" s="1547"/>
      <c r="FA39" s="1548"/>
      <c r="FB39" s="1546"/>
      <c r="FC39" s="1547"/>
      <c r="FD39" s="1548"/>
      <c r="FE39" s="1546"/>
      <c r="FF39" s="1547"/>
      <c r="FG39" s="1548"/>
      <c r="FH39" s="1546"/>
      <c r="FI39" s="1547"/>
      <c r="FJ39" s="1548"/>
      <c r="FK39" s="1546"/>
      <c r="FL39" s="1547"/>
      <c r="FM39" s="1548"/>
      <c r="FN39" s="1546"/>
      <c r="FO39" s="1547"/>
      <c r="FP39" s="1548"/>
      <c r="FQ39" s="1546"/>
      <c r="FR39" s="1547"/>
      <c r="FS39" s="1548"/>
      <c r="FT39" s="1546"/>
      <c r="FU39" s="1547"/>
      <c r="FV39" s="1548"/>
      <c r="FW39" s="1546"/>
      <c r="FX39" s="1547"/>
      <c r="FY39" s="1548"/>
      <c r="FZ39" s="1546"/>
      <c r="GA39" s="1547"/>
      <c r="GB39" s="1548"/>
      <c r="GC39" s="1546"/>
      <c r="GD39" s="1547"/>
      <c r="GE39" s="1548"/>
      <c r="GF39" s="1549"/>
      <c r="GG39" s="1543"/>
      <c r="GH39" s="1544"/>
      <c r="GI39" s="1549"/>
      <c r="GJ39" s="1543"/>
      <c r="GK39" s="1544"/>
    </row>
    <row r="40" spans="1:196" s="38" customFormat="1" ht="27" customHeight="1" thickBot="1">
      <c r="A40" s="62"/>
      <c r="B40" s="1557">
        <v>100</v>
      </c>
      <c r="C40" s="1558"/>
      <c r="D40" s="1559"/>
      <c r="E40" s="1534"/>
      <c r="F40" s="1534"/>
      <c r="G40" s="1534"/>
      <c r="H40" s="1534"/>
      <c r="I40" s="1534"/>
      <c r="J40" s="1534"/>
      <c r="K40" s="1534"/>
      <c r="L40" s="1534"/>
      <c r="M40" s="1534"/>
      <c r="N40" s="1534"/>
      <c r="O40" s="1534"/>
      <c r="P40" s="1534"/>
      <c r="Q40" s="1534"/>
      <c r="R40" s="1534"/>
      <c r="S40" s="1534"/>
      <c r="T40" s="1534">
        <v>100</v>
      </c>
      <c r="U40" s="1534"/>
      <c r="V40" s="1534"/>
      <c r="W40" s="1534"/>
      <c r="X40" s="1534"/>
      <c r="Y40" s="1534"/>
      <c r="Z40" s="1534"/>
      <c r="AA40" s="1534"/>
      <c r="AB40" s="1534"/>
      <c r="AC40" s="1534"/>
      <c r="AD40" s="1534"/>
      <c r="AE40" s="1534"/>
      <c r="AF40" s="1534"/>
      <c r="AG40" s="1534"/>
      <c r="AH40" s="1534"/>
      <c r="AI40" s="1534"/>
      <c r="AJ40" s="1534"/>
      <c r="AK40" s="1534"/>
      <c r="AL40" s="1534"/>
      <c r="AM40" s="1534"/>
      <c r="AN40" s="1534"/>
      <c r="AO40" s="1534"/>
      <c r="AP40" s="1534"/>
      <c r="AQ40" s="1534"/>
      <c r="AR40" s="1534"/>
      <c r="AS40" s="1534"/>
      <c r="AT40" s="1534"/>
      <c r="AU40" s="1534"/>
      <c r="AV40" s="1534"/>
      <c r="AW40" s="1534"/>
      <c r="AX40" s="1534"/>
      <c r="AY40" s="1534"/>
      <c r="AZ40" s="1534"/>
      <c r="BA40" s="1534"/>
      <c r="BB40" s="1534"/>
      <c r="BC40" s="1534"/>
      <c r="BD40" s="1534"/>
      <c r="BE40" s="1534"/>
      <c r="BF40" s="1534"/>
      <c r="BG40" s="1534"/>
      <c r="BH40" s="1534"/>
      <c r="BI40" s="1534"/>
      <c r="BJ40" s="1534"/>
      <c r="BK40" s="1534"/>
      <c r="BL40" s="1534"/>
      <c r="BM40" s="1534"/>
      <c r="BN40" s="1534"/>
      <c r="BO40" s="1534"/>
      <c r="BP40" s="1534"/>
      <c r="BQ40" s="1534"/>
      <c r="BR40" s="1534"/>
      <c r="BS40" s="1534"/>
      <c r="BT40" s="1534"/>
      <c r="BU40" s="1534"/>
      <c r="BV40" s="1534">
        <v>100</v>
      </c>
      <c r="BW40" s="1534"/>
      <c r="BX40" s="1534"/>
      <c r="BY40" s="1534"/>
      <c r="BZ40" s="1534"/>
      <c r="CA40" s="1534"/>
      <c r="CB40" s="1534"/>
      <c r="CC40" s="1534"/>
      <c r="CD40" s="1534"/>
      <c r="CE40" s="1534"/>
      <c r="CF40" s="1534"/>
      <c r="CG40" s="1534"/>
      <c r="CH40" s="1534"/>
      <c r="CI40" s="1534"/>
      <c r="CJ40" s="1534"/>
      <c r="CK40" s="1534"/>
      <c r="CL40" s="1534"/>
      <c r="CM40" s="1534"/>
      <c r="CN40" s="1534"/>
      <c r="CO40" s="1534"/>
      <c r="CP40" s="1534"/>
      <c r="CQ40" s="1534"/>
      <c r="CR40" s="1534"/>
      <c r="CS40" s="1534"/>
      <c r="CT40" s="1534"/>
      <c r="CU40" s="1534"/>
      <c r="CV40" s="1534"/>
      <c r="CW40" s="1534"/>
      <c r="CX40" s="1534"/>
      <c r="CY40" s="1534"/>
      <c r="CZ40" s="1534"/>
      <c r="DA40" s="1534"/>
      <c r="DB40" s="1534"/>
      <c r="DC40" s="1534"/>
      <c r="DD40" s="1534"/>
      <c r="DE40" s="1534"/>
      <c r="DF40" s="1534"/>
      <c r="DG40" s="1534"/>
      <c r="DH40" s="1534"/>
      <c r="DI40" s="1534"/>
      <c r="DJ40" s="1534"/>
      <c r="DK40" s="1534"/>
      <c r="DL40" s="1534"/>
      <c r="DM40" s="1534"/>
      <c r="DN40" s="1534"/>
      <c r="DO40" s="1534"/>
      <c r="DP40" s="1534"/>
      <c r="DQ40" s="1534"/>
      <c r="DR40" s="1534"/>
      <c r="DS40" s="1534"/>
      <c r="DT40" s="1534"/>
      <c r="DU40" s="1534"/>
      <c r="DV40" s="1534"/>
      <c r="DW40" s="1534"/>
      <c r="DX40" s="1534"/>
      <c r="DY40" s="1534"/>
      <c r="DZ40" s="1534"/>
      <c r="EA40" s="1534"/>
      <c r="EB40" s="1534"/>
      <c r="EC40" s="1534"/>
      <c r="ED40" s="1534"/>
      <c r="EE40" s="1534"/>
      <c r="EF40" s="1534"/>
      <c r="EG40" s="1534"/>
      <c r="EH40" s="1534"/>
      <c r="EI40" s="1534"/>
      <c r="EJ40" s="1534"/>
      <c r="EK40" s="1534"/>
      <c r="EL40" s="1534"/>
      <c r="EM40" s="1534"/>
      <c r="EN40" s="1534"/>
      <c r="EO40" s="1534"/>
      <c r="EP40" s="1534"/>
      <c r="EQ40" s="1534"/>
      <c r="ER40" s="1534"/>
      <c r="ES40" s="1534"/>
      <c r="ET40" s="1534"/>
      <c r="EU40" s="1534"/>
      <c r="EV40" s="1534"/>
      <c r="EW40" s="1534"/>
      <c r="EX40" s="1534"/>
      <c r="EY40" s="1534"/>
      <c r="EZ40" s="1534"/>
      <c r="FA40" s="1534"/>
      <c r="FB40" s="1534"/>
      <c r="FC40" s="1534"/>
      <c r="FD40" s="1534"/>
      <c r="FE40" s="1534"/>
      <c r="FF40" s="1534"/>
      <c r="FG40" s="1534"/>
      <c r="FH40" s="1534"/>
      <c r="FI40" s="1534"/>
      <c r="FJ40" s="1534"/>
      <c r="FK40" s="1534"/>
      <c r="FL40" s="1534"/>
      <c r="FM40" s="1534"/>
      <c r="FN40" s="1534"/>
      <c r="FO40" s="1534"/>
      <c r="FP40" s="1534"/>
      <c r="FQ40" s="1534"/>
      <c r="FR40" s="1534"/>
      <c r="FS40" s="1534"/>
      <c r="FT40" s="1534"/>
      <c r="FU40" s="1534"/>
      <c r="FV40" s="1534"/>
      <c r="FW40" s="1534"/>
      <c r="FX40" s="1534"/>
      <c r="FY40" s="1534"/>
      <c r="FZ40" s="1534"/>
      <c r="GA40" s="1534"/>
      <c r="GB40" s="1534"/>
      <c r="GC40" s="1534"/>
      <c r="GD40" s="1534"/>
      <c r="GE40" s="1534"/>
      <c r="GF40" s="1534"/>
      <c r="GG40" s="1534"/>
      <c r="GH40" s="1534"/>
      <c r="GI40" s="1534"/>
      <c r="GJ40" s="1534"/>
      <c r="GK40" s="1534"/>
      <c r="GM40" s="65"/>
    </row>
    <row r="41" spans="1:196" s="23" customFormat="1" ht="17.25" hidden="1" customHeight="1" thickTop="1" thickBot="1">
      <c r="A41" s="413"/>
      <c r="B41" s="1550">
        <f>B38-B39-B60</f>
        <v>23520</v>
      </c>
      <c r="C41" s="1538"/>
      <c r="D41" s="1551"/>
      <c r="E41" s="1538">
        <f>E38-E39-E60</f>
        <v>0</v>
      </c>
      <c r="F41" s="1538"/>
      <c r="G41" s="1538"/>
      <c r="H41" s="1538">
        <f>H38-H39-H60</f>
        <v>0</v>
      </c>
      <c r="I41" s="1538"/>
      <c r="J41" s="1538"/>
      <c r="K41" s="480">
        <f>K38-K39-K60</f>
        <v>25608</v>
      </c>
      <c r="L41" s="480"/>
      <c r="M41" s="480"/>
      <c r="N41" s="480">
        <f>N38-N39-N60</f>
        <v>32550</v>
      </c>
      <c r="O41" s="480"/>
      <c r="P41" s="480"/>
      <c r="Q41" s="480">
        <f>Q38-Q39-Q60</f>
        <v>2890</v>
      </c>
      <c r="R41" s="480"/>
      <c r="S41" s="480"/>
      <c r="T41" s="480">
        <f>T38-T39-T60</f>
        <v>1120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27390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14070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30150</v>
      </c>
      <c r="BK41" s="480"/>
      <c r="BL41" s="480"/>
      <c r="BM41" s="480">
        <f>BM38-BM39-BM60</f>
        <v>11250</v>
      </c>
      <c r="BN41" s="480"/>
      <c r="BO41" s="480"/>
      <c r="BP41" s="480">
        <f>BP38-BP39-BP60</f>
        <v>42930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47250</v>
      </c>
      <c r="BW41" s="480"/>
      <c r="BX41" s="480"/>
      <c r="BY41" s="480">
        <f>BY38-BY39-BY60</f>
        <v>34656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38">
        <f>FN38-FN39-FN60</f>
        <v>0</v>
      </c>
      <c r="FO41" s="1538"/>
      <c r="FP41" s="1538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38">
        <f>FZ38-FZ39-FZ60</f>
        <v>0</v>
      </c>
      <c r="GA41" s="1538"/>
      <c r="GB41" s="1538"/>
      <c r="GC41" s="1538">
        <f>GC38-GC39-GC60</f>
        <v>0</v>
      </c>
      <c r="GD41" s="1538"/>
      <c r="GE41" s="1538"/>
      <c r="GF41" s="1538">
        <f>GF38-GF39-GF60</f>
        <v>0</v>
      </c>
      <c r="GG41" s="1538"/>
      <c r="GH41" s="1538"/>
      <c r="GI41" s="1538">
        <f>GI38-GI39-GI60</f>
        <v>0</v>
      </c>
      <c r="GJ41" s="1538"/>
      <c r="GK41" s="1538"/>
    </row>
    <row r="42" spans="1:196" ht="15.75" hidden="1" customHeight="1" thickTop="1">
      <c r="B42" s="1539">
        <f>B41-C60</f>
        <v>23520</v>
      </c>
      <c r="C42" s="1539"/>
      <c r="D42" s="1539"/>
      <c r="E42" s="1539">
        <f>E41-F60</f>
        <v>0</v>
      </c>
      <c r="F42" s="1539"/>
      <c r="G42" s="1539"/>
      <c r="H42" s="1539">
        <f>H41-I60</f>
        <v>0</v>
      </c>
      <c r="I42" s="1539"/>
      <c r="J42" s="1539"/>
      <c r="K42" s="481">
        <f>K41-L60</f>
        <v>25608</v>
      </c>
      <c r="L42" s="481"/>
      <c r="M42" s="481"/>
      <c r="N42" s="481">
        <f>N41-O60</f>
        <v>32550</v>
      </c>
      <c r="O42" s="481"/>
      <c r="P42" s="481"/>
      <c r="Q42" s="481">
        <f>Q41-R60</f>
        <v>1762</v>
      </c>
      <c r="R42" s="481"/>
      <c r="S42" s="481"/>
      <c r="T42" s="481">
        <f>T41-U60</f>
        <v>1120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26691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14070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30150</v>
      </c>
      <c r="BK42" s="481"/>
      <c r="BL42" s="481"/>
      <c r="BM42" s="481">
        <f>BM41-BN60</f>
        <v>11250</v>
      </c>
      <c r="BN42" s="481"/>
      <c r="BO42" s="481"/>
      <c r="BP42" s="481">
        <f>BP41-BQ60</f>
        <v>42903</v>
      </c>
      <c r="BQ42" s="481"/>
      <c r="BR42" s="481"/>
      <c r="BS42" s="481">
        <f>BS41-BT60</f>
        <v>7890</v>
      </c>
      <c r="BT42" s="481"/>
      <c r="BU42" s="481"/>
      <c r="BV42" s="481">
        <f>BV41-BW60</f>
        <v>47250</v>
      </c>
      <c r="BW42" s="481"/>
      <c r="BX42" s="481"/>
      <c r="BY42" s="481">
        <f>BY41-BZ60</f>
        <v>34656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39">
        <f>FN41-FO60</f>
        <v>0</v>
      </c>
      <c r="FO42" s="1539"/>
      <c r="FP42" s="1539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39">
        <f>FZ41-GA60</f>
        <v>0</v>
      </c>
      <c r="GA42" s="1539"/>
      <c r="GB42" s="1539"/>
      <c r="GC42" s="1539">
        <f>GC41-GD60</f>
        <v>0</v>
      </c>
      <c r="GD42" s="1539"/>
      <c r="GE42" s="1539"/>
      <c r="GF42" s="1539">
        <f>GF41-GG60</f>
        <v>0</v>
      </c>
      <c r="GG42" s="1539"/>
      <c r="GH42" s="1539"/>
      <c r="GI42" s="1539">
        <f>GI41-GJ60</f>
        <v>0</v>
      </c>
      <c r="GJ42" s="1539"/>
      <c r="GK42" s="1539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5" customFormat="1" ht="16.5" customHeight="1">
      <c r="A46" s="1480"/>
      <c r="B46" s="1481"/>
      <c r="C46" s="1482"/>
      <c r="D46" s="1483"/>
      <c r="E46" s="1481"/>
      <c r="F46" s="1482"/>
      <c r="G46" s="1483"/>
      <c r="H46" s="1484"/>
      <c r="I46" s="1482"/>
      <c r="J46" s="1483"/>
      <c r="K46" s="1484">
        <v>24</v>
      </c>
      <c r="L46" s="1482"/>
      <c r="M46" s="1483"/>
      <c r="N46" s="1484"/>
      <c r="O46" s="1482"/>
      <c r="P46" s="1483"/>
      <c r="Q46" s="1484">
        <v>192</v>
      </c>
      <c r="R46" s="1482">
        <v>1128</v>
      </c>
      <c r="S46" s="1483"/>
      <c r="T46" s="1484"/>
      <c r="U46" s="1482"/>
      <c r="V46" s="1483"/>
      <c r="W46" s="1484"/>
      <c r="X46" s="1482"/>
      <c r="Y46" s="1483"/>
      <c r="Z46" s="1484"/>
      <c r="AA46" s="1482"/>
      <c r="AB46" s="1483"/>
      <c r="AC46" s="1484"/>
      <c r="AD46" s="1482"/>
      <c r="AE46" s="1483"/>
      <c r="AF46" s="1484"/>
      <c r="AG46" s="1482"/>
      <c r="AH46" s="1483"/>
      <c r="AI46" s="1484"/>
      <c r="AJ46" s="1482"/>
      <c r="AK46" s="1483"/>
      <c r="AL46" s="1484"/>
      <c r="AM46" s="1482"/>
      <c r="AN46" s="1483"/>
      <c r="AO46" s="1484"/>
      <c r="AP46" s="1482"/>
      <c r="AQ46" s="1483"/>
      <c r="AR46" s="1484"/>
      <c r="AS46" s="1482">
        <v>699</v>
      </c>
      <c r="AT46" s="1483"/>
      <c r="AU46" s="1484"/>
      <c r="AV46" s="1482"/>
      <c r="AW46" s="1483"/>
      <c r="AX46" s="1484">
        <v>600</v>
      </c>
      <c r="AY46" s="1482"/>
      <c r="AZ46" s="1483"/>
      <c r="BA46" s="1484">
        <v>210</v>
      </c>
      <c r="BB46" s="1482"/>
      <c r="BC46" s="1483"/>
      <c r="BD46" s="1484"/>
      <c r="BE46" s="1482"/>
      <c r="BF46" s="1483"/>
      <c r="BG46" s="1484">
        <v>750</v>
      </c>
      <c r="BH46" s="1482"/>
      <c r="BI46" s="1483"/>
      <c r="BJ46" s="1484">
        <v>750</v>
      </c>
      <c r="BK46" s="1471"/>
      <c r="BL46" s="1483"/>
      <c r="BM46" s="1484">
        <v>750</v>
      </c>
      <c r="BN46" s="1482"/>
      <c r="BO46" s="1483"/>
      <c r="BP46" s="1484"/>
      <c r="BQ46" s="1482">
        <v>27</v>
      </c>
      <c r="BR46" s="1483"/>
      <c r="BS46" s="1484"/>
      <c r="BT46" s="1482"/>
      <c r="BU46" s="1483"/>
      <c r="BV46" s="1473"/>
      <c r="BW46" s="1471"/>
      <c r="BX46" s="1472"/>
      <c r="BY46" s="1473"/>
      <c r="BZ46" s="1471"/>
      <c r="CA46" s="1472"/>
      <c r="CB46" s="1473"/>
      <c r="CC46" s="1471"/>
      <c r="CD46" s="1472"/>
      <c r="CE46" s="1484"/>
      <c r="CF46" s="1482"/>
      <c r="CG46" s="1483"/>
      <c r="CH46" s="1484"/>
      <c r="CI46" s="1482"/>
      <c r="CJ46" s="1483"/>
      <c r="CK46" s="1484"/>
      <c r="CL46" s="1482"/>
      <c r="CM46" s="1483"/>
      <c r="CN46" s="1473"/>
      <c r="CO46" s="1471"/>
      <c r="CP46" s="1472"/>
      <c r="CQ46" s="1473"/>
      <c r="CR46" s="1471"/>
      <c r="CS46" s="1472"/>
      <c r="CT46" s="1473"/>
      <c r="CU46" s="1471"/>
      <c r="CV46" s="1472"/>
      <c r="CW46" s="1473"/>
      <c r="CX46" s="1471"/>
      <c r="CY46" s="1472"/>
      <c r="CZ46" s="1473"/>
      <c r="DA46" s="1471"/>
      <c r="DB46" s="1472"/>
      <c r="DC46" s="1473"/>
      <c r="DD46" s="1471"/>
      <c r="DE46" s="1472"/>
      <c r="DF46" s="1473"/>
      <c r="DG46" s="1471"/>
      <c r="DH46" s="1472"/>
      <c r="DI46" s="1473"/>
      <c r="DJ46" s="1471"/>
      <c r="DK46" s="1472"/>
      <c r="DL46" s="1473"/>
      <c r="DM46" s="1471"/>
      <c r="DN46" s="1472"/>
      <c r="DO46" s="1473"/>
      <c r="DP46" s="1471"/>
      <c r="DQ46" s="1472"/>
      <c r="DR46" s="1473"/>
      <c r="DS46" s="1471"/>
      <c r="DT46" s="1472"/>
      <c r="DU46" s="1473"/>
      <c r="DV46" s="1471"/>
      <c r="DW46" s="1472"/>
      <c r="DX46" s="1473"/>
      <c r="DY46" s="1471"/>
      <c r="DZ46" s="1472"/>
      <c r="EA46" s="1473"/>
      <c r="EB46" s="1471"/>
      <c r="EC46" s="1472"/>
      <c r="ED46" s="1473"/>
      <c r="EE46" s="1471"/>
      <c r="EF46" s="1472"/>
      <c r="EG46" s="1473"/>
      <c r="EH46" s="1471"/>
      <c r="EI46" s="1472"/>
      <c r="EJ46" s="1473"/>
      <c r="EK46" s="1471"/>
      <c r="EL46" s="1472"/>
      <c r="EM46" s="1473"/>
      <c r="EN46" s="1471"/>
      <c r="EO46" s="1472"/>
      <c r="EP46" s="1473"/>
      <c r="EQ46" s="1471"/>
      <c r="ER46" s="1472"/>
      <c r="ES46" s="1473"/>
      <c r="ET46" s="1471"/>
      <c r="EU46" s="1472"/>
      <c r="EV46" s="1473"/>
      <c r="EW46" s="1471"/>
      <c r="EX46" s="1472"/>
      <c r="EY46" s="1473"/>
      <c r="EZ46" s="1471"/>
      <c r="FA46" s="1472"/>
      <c r="FB46" s="1473"/>
      <c r="FC46" s="1471"/>
      <c r="FD46" s="1472"/>
      <c r="FE46" s="1473"/>
      <c r="FF46" s="1471"/>
      <c r="FG46" s="1472"/>
      <c r="FH46" s="1473"/>
      <c r="FI46" s="1471"/>
      <c r="FJ46" s="1472"/>
      <c r="FK46" s="1473"/>
      <c r="FL46" s="1471"/>
      <c r="FM46" s="1472"/>
      <c r="FN46" s="1473"/>
      <c r="FO46" s="1471"/>
      <c r="FP46" s="1472"/>
      <c r="FQ46" s="1473"/>
      <c r="FR46" s="1471"/>
      <c r="FS46" s="1472"/>
      <c r="FT46" s="1473"/>
      <c r="FU46" s="1471"/>
      <c r="FV46" s="1472"/>
      <c r="FW46" s="1473"/>
      <c r="FX46" s="1471"/>
      <c r="FY46" s="1472"/>
      <c r="FZ46" s="1473"/>
      <c r="GA46" s="1471"/>
      <c r="GB46" s="1472"/>
      <c r="GC46" s="1473"/>
      <c r="GD46" s="1471"/>
      <c r="GE46" s="1472"/>
      <c r="GF46" s="1473"/>
      <c r="GG46" s="1471"/>
      <c r="GH46" s="1472"/>
      <c r="GI46" s="1473"/>
      <c r="GJ46" s="1471"/>
      <c r="GK46" s="1472"/>
    </row>
    <row r="47" spans="1:196" s="1475" customFormat="1" ht="16.5" customHeight="1">
      <c r="A47" s="1480"/>
      <c r="B47" s="1485"/>
      <c r="C47" s="1486"/>
      <c r="D47" s="1487"/>
      <c r="E47" s="1485"/>
      <c r="F47" s="1486"/>
      <c r="G47" s="1487"/>
      <c r="H47" s="1488"/>
      <c r="I47" s="1486"/>
      <c r="J47" s="1487"/>
      <c r="K47" s="1488">
        <v>984</v>
      </c>
      <c r="L47" s="1486"/>
      <c r="M47" s="1487"/>
      <c r="N47" s="1488"/>
      <c r="O47" s="1486"/>
      <c r="P47" s="1487"/>
      <c r="Q47" s="1488"/>
      <c r="R47" s="1486"/>
      <c r="S47" s="1487"/>
      <c r="T47" s="1488"/>
      <c r="U47" s="1486"/>
      <c r="V47" s="1487"/>
      <c r="W47" s="1488"/>
      <c r="X47" s="1486"/>
      <c r="Y47" s="1487"/>
      <c r="Z47" s="1488"/>
      <c r="AA47" s="1486"/>
      <c r="AB47" s="1487"/>
      <c r="AC47" s="1488"/>
      <c r="AD47" s="1486"/>
      <c r="AE47" s="1487"/>
      <c r="AF47" s="1488"/>
      <c r="AG47" s="1486"/>
      <c r="AH47" s="1487"/>
      <c r="AI47" s="1488"/>
      <c r="AJ47" s="1486"/>
      <c r="AK47" s="1487"/>
      <c r="AL47" s="1488"/>
      <c r="AM47" s="1486"/>
      <c r="AN47" s="1487"/>
      <c r="AO47" s="1488"/>
      <c r="AP47" s="1486"/>
      <c r="AQ47" s="1487"/>
      <c r="AR47" s="1488"/>
      <c r="AS47" s="1486"/>
      <c r="AT47" s="1487"/>
      <c r="AU47" s="1488"/>
      <c r="AV47" s="1486"/>
      <c r="AW47" s="1487"/>
      <c r="AX47" s="1488">
        <v>600</v>
      </c>
      <c r="AY47" s="1486"/>
      <c r="AZ47" s="1487"/>
      <c r="BA47" s="1488"/>
      <c r="BB47" s="1486"/>
      <c r="BC47" s="1487"/>
      <c r="BD47" s="1488"/>
      <c r="BE47" s="1486"/>
      <c r="BF47" s="1487"/>
      <c r="BG47" s="1488"/>
      <c r="BH47" s="1486"/>
      <c r="BI47" s="1487"/>
      <c r="BJ47" s="1488"/>
      <c r="BK47" s="1486"/>
      <c r="BL47" s="1487"/>
      <c r="BM47" s="1488"/>
      <c r="BN47" s="1477"/>
      <c r="BO47" s="1478"/>
      <c r="BP47" s="1488"/>
      <c r="BQ47" s="1477"/>
      <c r="BR47" s="1478"/>
      <c r="BS47" s="1479"/>
      <c r="BT47" s="1477"/>
      <c r="BU47" s="1478"/>
      <c r="BV47" s="1479"/>
      <c r="BW47" s="1477"/>
      <c r="BX47" s="1478"/>
      <c r="BY47" s="1479"/>
      <c r="BZ47" s="1477"/>
      <c r="CA47" s="1478"/>
      <c r="CB47" s="1479"/>
      <c r="CC47" s="1477"/>
      <c r="CD47" s="1478"/>
      <c r="CE47" s="1479"/>
      <c r="CF47" s="1477"/>
      <c r="CG47" s="1478"/>
      <c r="CH47" s="1479"/>
      <c r="CI47" s="1477"/>
      <c r="CJ47" s="1478"/>
      <c r="CK47" s="1479"/>
      <c r="CL47" s="1477"/>
      <c r="CM47" s="1478"/>
      <c r="CN47" s="1479"/>
      <c r="CO47" s="1477"/>
      <c r="CP47" s="1478"/>
      <c r="CQ47" s="1479"/>
      <c r="CR47" s="1477"/>
      <c r="CS47" s="1478"/>
      <c r="CT47" s="1479"/>
      <c r="CU47" s="1477"/>
      <c r="CV47" s="1478"/>
      <c r="CW47" s="1479"/>
      <c r="CX47" s="1477"/>
      <c r="CY47" s="1478"/>
      <c r="CZ47" s="1479"/>
      <c r="DA47" s="1477"/>
      <c r="DB47" s="1478"/>
      <c r="DC47" s="1479"/>
      <c r="DD47" s="1477"/>
      <c r="DE47" s="1478"/>
      <c r="DF47" s="1479"/>
      <c r="DG47" s="1477"/>
      <c r="DH47" s="1478"/>
      <c r="DI47" s="1479"/>
      <c r="DJ47" s="1477"/>
      <c r="DK47" s="1478"/>
      <c r="DL47" s="1479"/>
      <c r="DM47" s="1477"/>
      <c r="DN47" s="1478"/>
      <c r="DO47" s="1479"/>
      <c r="DP47" s="1477"/>
      <c r="DQ47" s="1478"/>
      <c r="DR47" s="1479"/>
      <c r="DS47" s="1477"/>
      <c r="DT47" s="1478"/>
      <c r="DU47" s="1479"/>
      <c r="DV47" s="1477"/>
      <c r="DW47" s="1478"/>
      <c r="DX47" s="1479"/>
      <c r="DY47" s="1477"/>
      <c r="DZ47" s="1478"/>
      <c r="EA47" s="1479"/>
      <c r="EB47" s="1477"/>
      <c r="EC47" s="1478"/>
      <c r="ED47" s="1479"/>
      <c r="EE47" s="1477"/>
      <c r="EF47" s="1478"/>
      <c r="EG47" s="1479"/>
      <c r="EH47" s="1477"/>
      <c r="EI47" s="1478"/>
      <c r="EJ47" s="1479"/>
      <c r="EK47" s="1477"/>
      <c r="EL47" s="1478"/>
      <c r="EM47" s="1479"/>
      <c r="EN47" s="1477"/>
      <c r="EO47" s="1478"/>
      <c r="EP47" s="1479"/>
      <c r="EQ47" s="1477"/>
      <c r="ER47" s="1478"/>
      <c r="ES47" s="1479"/>
      <c r="ET47" s="1477"/>
      <c r="EU47" s="1478"/>
      <c r="EV47" s="1479"/>
      <c r="EW47" s="1477"/>
      <c r="EX47" s="1478"/>
      <c r="EY47" s="1479"/>
      <c r="EZ47" s="1477"/>
      <c r="FA47" s="1478"/>
      <c r="FB47" s="1479"/>
      <c r="FC47" s="1477"/>
      <c r="FD47" s="1478"/>
      <c r="FE47" s="1479"/>
      <c r="FF47" s="1477"/>
      <c r="FG47" s="1478"/>
      <c r="FH47" s="1479"/>
      <c r="FI47" s="1477"/>
      <c r="FJ47" s="1478"/>
      <c r="FK47" s="1479"/>
      <c r="FL47" s="1477"/>
      <c r="FM47" s="1478"/>
      <c r="FN47" s="1479"/>
      <c r="FO47" s="1477"/>
      <c r="FP47" s="1478"/>
      <c r="FQ47" s="1479"/>
      <c r="FR47" s="1477"/>
      <c r="FS47" s="1478"/>
      <c r="FT47" s="1479"/>
      <c r="FU47" s="1477"/>
      <c r="FV47" s="1478"/>
      <c r="FW47" s="1479"/>
      <c r="FX47" s="1477"/>
      <c r="FY47" s="1478"/>
      <c r="FZ47" s="1479"/>
      <c r="GA47" s="1477"/>
      <c r="GB47" s="1478"/>
      <c r="GC47" s="1479"/>
      <c r="GD47" s="1477"/>
      <c r="GE47" s="1478"/>
      <c r="GF47" s="1479"/>
      <c r="GG47" s="1477"/>
      <c r="GH47" s="1478"/>
      <c r="GI47" s="1479"/>
      <c r="GJ47" s="1477"/>
      <c r="GK47" s="1478"/>
    </row>
    <row r="48" spans="1:196" s="1475" customFormat="1" ht="16.5" customHeight="1">
      <c r="A48" s="1480"/>
      <c r="B48" s="1485"/>
      <c r="C48" s="1486"/>
      <c r="D48" s="1487"/>
      <c r="E48" s="1485"/>
      <c r="F48" s="1486"/>
      <c r="G48" s="1487"/>
      <c r="H48" s="1488"/>
      <c r="I48" s="1486"/>
      <c r="J48" s="1487"/>
      <c r="K48" s="1488"/>
      <c r="L48" s="1486"/>
      <c r="M48" s="1487"/>
      <c r="N48" s="1488"/>
      <c r="O48" s="1486"/>
      <c r="P48" s="1487"/>
      <c r="Q48" s="1488"/>
      <c r="R48" s="1486"/>
      <c r="S48" s="1487"/>
      <c r="T48" s="1488"/>
      <c r="U48" s="1486"/>
      <c r="V48" s="1487"/>
      <c r="W48" s="1488"/>
      <c r="X48" s="1486"/>
      <c r="Y48" s="1487"/>
      <c r="Z48" s="1488"/>
      <c r="AA48" s="1486"/>
      <c r="AB48" s="1487"/>
      <c r="AC48" s="1488"/>
      <c r="AD48" s="1486"/>
      <c r="AE48" s="1487"/>
      <c r="AF48" s="1488"/>
      <c r="AG48" s="1486"/>
      <c r="AH48" s="1487"/>
      <c r="AI48" s="1488"/>
      <c r="AJ48" s="1486"/>
      <c r="AK48" s="1487"/>
      <c r="AL48" s="1488"/>
      <c r="AM48" s="1486"/>
      <c r="AN48" s="1487"/>
      <c r="AO48" s="1488"/>
      <c r="AP48" s="1486"/>
      <c r="AQ48" s="1487"/>
      <c r="AR48" s="1488"/>
      <c r="AS48" s="1486"/>
      <c r="AT48" s="1487"/>
      <c r="AU48" s="1488"/>
      <c r="AV48" s="1486"/>
      <c r="AW48" s="1487"/>
      <c r="AX48" s="1488"/>
      <c r="AY48" s="1486"/>
      <c r="AZ48" s="1487"/>
      <c r="BA48" s="1488"/>
      <c r="BB48" s="1486"/>
      <c r="BC48" s="1487"/>
      <c r="BD48" s="1488"/>
      <c r="BE48" s="1486"/>
      <c r="BF48" s="1487"/>
      <c r="BG48" s="1488"/>
      <c r="BH48" s="1486"/>
      <c r="BI48" s="1487"/>
      <c r="BJ48" s="1488"/>
      <c r="BK48" s="1486"/>
      <c r="BL48" s="1487"/>
      <c r="BM48" s="1488"/>
      <c r="BN48" s="1477"/>
      <c r="BO48" s="1478"/>
      <c r="BP48" s="1479"/>
      <c r="BQ48" s="1477"/>
      <c r="BR48" s="1478"/>
      <c r="BS48" s="1479"/>
      <c r="BT48" s="1477"/>
      <c r="BU48" s="1478"/>
      <c r="BV48" s="1479"/>
      <c r="BW48" s="1477"/>
      <c r="BX48" s="1478"/>
      <c r="BY48" s="1479"/>
      <c r="BZ48" s="1477"/>
      <c r="CA48" s="1478"/>
      <c r="CB48" s="1479"/>
      <c r="CC48" s="1477"/>
      <c r="CD48" s="1478"/>
      <c r="CE48" s="1479"/>
      <c r="CF48" s="1477"/>
      <c r="CG48" s="1478"/>
      <c r="CH48" s="1479"/>
      <c r="CI48" s="1477"/>
      <c r="CJ48" s="1478"/>
      <c r="CK48" s="1479"/>
      <c r="CL48" s="1477"/>
      <c r="CM48" s="1478"/>
      <c r="CN48" s="1479"/>
      <c r="CO48" s="1477"/>
      <c r="CP48" s="1478"/>
      <c r="CQ48" s="1479"/>
      <c r="CR48" s="1477"/>
      <c r="CS48" s="1478"/>
      <c r="CT48" s="1479"/>
      <c r="CU48" s="1477"/>
      <c r="CV48" s="1478"/>
      <c r="CW48" s="1479"/>
      <c r="CX48" s="1477"/>
      <c r="CY48" s="1478"/>
      <c r="CZ48" s="1479"/>
      <c r="DA48" s="1477"/>
      <c r="DB48" s="1478"/>
      <c r="DC48" s="1479"/>
      <c r="DD48" s="1477"/>
      <c r="DE48" s="1478"/>
      <c r="DF48" s="1479"/>
      <c r="DG48" s="1477"/>
      <c r="DH48" s="1478"/>
      <c r="DI48" s="1479"/>
      <c r="DJ48" s="1477"/>
      <c r="DK48" s="1478"/>
      <c r="DL48" s="1479"/>
      <c r="DM48" s="1477"/>
      <c r="DN48" s="1478"/>
      <c r="DO48" s="1479"/>
      <c r="DP48" s="1477"/>
      <c r="DQ48" s="1478"/>
      <c r="DR48" s="1479"/>
      <c r="DS48" s="1477"/>
      <c r="DT48" s="1478"/>
      <c r="DU48" s="1479"/>
      <c r="DV48" s="1477"/>
      <c r="DW48" s="1478"/>
      <c r="DX48" s="1479"/>
      <c r="DY48" s="1477"/>
      <c r="DZ48" s="1478"/>
      <c r="EA48" s="1479"/>
      <c r="EB48" s="1477"/>
      <c r="EC48" s="1478"/>
      <c r="ED48" s="1479"/>
      <c r="EE48" s="1477"/>
      <c r="EF48" s="1478"/>
      <c r="EG48" s="1479"/>
      <c r="EH48" s="1477"/>
      <c r="EI48" s="1478"/>
      <c r="EJ48" s="1479"/>
      <c r="EK48" s="1477"/>
      <c r="EL48" s="1478"/>
      <c r="EM48" s="1479"/>
      <c r="EN48" s="1477"/>
      <c r="EO48" s="1478"/>
      <c r="EP48" s="1479"/>
      <c r="EQ48" s="1477"/>
      <c r="ER48" s="1478"/>
      <c r="ES48" s="1479"/>
      <c r="ET48" s="1477"/>
      <c r="EU48" s="1478"/>
      <c r="EV48" s="1479"/>
      <c r="EW48" s="1477"/>
      <c r="EX48" s="1478"/>
      <c r="EY48" s="1479"/>
      <c r="EZ48" s="1477"/>
      <c r="FA48" s="1478"/>
      <c r="FB48" s="1479"/>
      <c r="FC48" s="1477"/>
      <c r="FD48" s="1478"/>
      <c r="FE48" s="1479"/>
      <c r="FF48" s="1477"/>
      <c r="FG48" s="1478"/>
      <c r="FH48" s="1479"/>
      <c r="FI48" s="1477"/>
      <c r="FJ48" s="1478"/>
      <c r="FK48" s="1479"/>
      <c r="FL48" s="1477"/>
      <c r="FM48" s="1478"/>
      <c r="FN48" s="1479"/>
      <c r="FO48" s="1477"/>
      <c r="FP48" s="1478"/>
      <c r="FQ48" s="1479"/>
      <c r="FR48" s="1477"/>
      <c r="FS48" s="1478"/>
      <c r="FT48" s="1479"/>
      <c r="FU48" s="1477"/>
      <c r="FV48" s="1478"/>
      <c r="FW48" s="1479"/>
      <c r="FX48" s="1477"/>
      <c r="FY48" s="1478"/>
      <c r="FZ48" s="1479"/>
      <c r="GA48" s="1477"/>
      <c r="GB48" s="1478"/>
      <c r="GC48" s="1479"/>
      <c r="GD48" s="1477"/>
      <c r="GE48" s="1478"/>
      <c r="GF48" s="1479"/>
      <c r="GG48" s="1477"/>
      <c r="GH48" s="1478"/>
      <c r="GI48" s="1479"/>
      <c r="GJ48" s="1477"/>
      <c r="GK48" s="1478"/>
    </row>
    <row r="49" spans="1:193" s="1475" customFormat="1" ht="16.5" customHeight="1">
      <c r="A49" s="1480"/>
      <c r="B49" s="1485"/>
      <c r="C49" s="1486"/>
      <c r="D49" s="1487"/>
      <c r="E49" s="1488"/>
      <c r="F49" s="1486"/>
      <c r="G49" s="1487"/>
      <c r="H49" s="1488"/>
      <c r="I49" s="1486"/>
      <c r="J49" s="1487"/>
      <c r="K49" s="1488"/>
      <c r="L49" s="1486"/>
      <c r="M49" s="1487"/>
      <c r="N49" s="1488"/>
      <c r="O49" s="1486"/>
      <c r="P49" s="1487"/>
      <c r="Q49" s="1488"/>
      <c r="R49" s="1486"/>
      <c r="S49" s="1487"/>
      <c r="T49" s="1488"/>
      <c r="U49" s="1486"/>
      <c r="V49" s="1487"/>
      <c r="W49" s="1488"/>
      <c r="X49" s="1486"/>
      <c r="Y49" s="1487"/>
      <c r="Z49" s="1488"/>
      <c r="AA49" s="1486"/>
      <c r="AB49" s="1487"/>
      <c r="AC49" s="1488"/>
      <c r="AD49" s="1486"/>
      <c r="AE49" s="1487"/>
      <c r="AF49" s="1488"/>
      <c r="AG49" s="1486"/>
      <c r="AH49" s="1487"/>
      <c r="AI49" s="1488"/>
      <c r="AJ49" s="1486"/>
      <c r="AK49" s="1487"/>
      <c r="AL49" s="1488"/>
      <c r="AM49" s="1486"/>
      <c r="AN49" s="1487"/>
      <c r="AO49" s="1488"/>
      <c r="AP49" s="1486"/>
      <c r="AQ49" s="1487"/>
      <c r="AR49" s="1488"/>
      <c r="AS49" s="1486"/>
      <c r="AT49" s="1487"/>
      <c r="AU49" s="1488"/>
      <c r="AV49" s="1486"/>
      <c r="AW49" s="1487"/>
      <c r="AX49" s="1488"/>
      <c r="AY49" s="1486"/>
      <c r="AZ49" s="1487"/>
      <c r="BA49" s="1488"/>
      <c r="BB49" s="1486"/>
      <c r="BC49" s="1487"/>
      <c r="BD49" s="1488"/>
      <c r="BE49" s="1486"/>
      <c r="BF49" s="1487"/>
      <c r="BG49" s="1488"/>
      <c r="BH49" s="1486"/>
      <c r="BI49" s="1487"/>
      <c r="BJ49" s="1488"/>
      <c r="BK49" s="1486"/>
      <c r="BL49" s="1487"/>
      <c r="BM49" s="1488"/>
      <c r="BN49" s="1477"/>
      <c r="BO49" s="1478"/>
      <c r="BP49" s="1479"/>
      <c r="BQ49" s="1477"/>
      <c r="BR49" s="1478"/>
      <c r="BS49" s="1479"/>
      <c r="BT49" s="1477"/>
      <c r="BU49" s="1478"/>
      <c r="BV49" s="1479"/>
      <c r="BW49" s="1477"/>
      <c r="BX49" s="1478"/>
      <c r="BY49" s="1479"/>
      <c r="BZ49" s="1477"/>
      <c r="CA49" s="1478"/>
      <c r="CB49" s="1479"/>
      <c r="CC49" s="1477"/>
      <c r="CD49" s="1478"/>
      <c r="CE49" s="1479"/>
      <c r="CF49" s="1477"/>
      <c r="CG49" s="1478"/>
      <c r="CH49" s="1479"/>
      <c r="CI49" s="1477"/>
      <c r="CJ49" s="1478"/>
      <c r="CK49" s="1479"/>
      <c r="CL49" s="1477"/>
      <c r="CM49" s="1478"/>
      <c r="CN49" s="1479"/>
      <c r="CO49" s="1477"/>
      <c r="CP49" s="1478"/>
      <c r="CQ49" s="1479"/>
      <c r="CR49" s="1477"/>
      <c r="CS49" s="1478"/>
      <c r="CT49" s="1479"/>
      <c r="CU49" s="1477"/>
      <c r="CV49" s="1478"/>
      <c r="CW49" s="1479"/>
      <c r="CX49" s="1477"/>
      <c r="CY49" s="1478"/>
      <c r="CZ49" s="1479"/>
      <c r="DA49" s="1477"/>
      <c r="DB49" s="1478"/>
      <c r="DC49" s="1479"/>
      <c r="DD49" s="1477"/>
      <c r="DE49" s="1478"/>
      <c r="DF49" s="1479"/>
      <c r="DG49" s="1477"/>
      <c r="DH49" s="1478"/>
      <c r="DI49" s="1479"/>
      <c r="DJ49" s="1477"/>
      <c r="DK49" s="1478"/>
      <c r="DL49" s="1479"/>
      <c r="DM49" s="1477"/>
      <c r="DN49" s="1478"/>
      <c r="DO49" s="1479"/>
      <c r="DP49" s="1477"/>
      <c r="DQ49" s="1478"/>
      <c r="DR49" s="1479"/>
      <c r="DS49" s="1477"/>
      <c r="DT49" s="1478"/>
      <c r="DU49" s="1479"/>
      <c r="DV49" s="1477"/>
      <c r="DW49" s="1478"/>
      <c r="DX49" s="1479"/>
      <c r="DY49" s="1477"/>
      <c r="DZ49" s="1478"/>
      <c r="EA49" s="1479"/>
      <c r="EB49" s="1477"/>
      <c r="EC49" s="1478"/>
      <c r="ED49" s="1479"/>
      <c r="EE49" s="1477"/>
      <c r="EF49" s="1478"/>
      <c r="EG49" s="1479"/>
      <c r="EH49" s="1477"/>
      <c r="EI49" s="1478"/>
      <c r="EJ49" s="1479"/>
      <c r="EK49" s="1477"/>
      <c r="EL49" s="1478"/>
      <c r="EM49" s="1479"/>
      <c r="EN49" s="1477"/>
      <c r="EO49" s="1478"/>
      <c r="EP49" s="1479"/>
      <c r="EQ49" s="1477"/>
      <c r="ER49" s="1478"/>
      <c r="ES49" s="1479"/>
      <c r="ET49" s="1477"/>
      <c r="EU49" s="1478"/>
      <c r="EV49" s="1479"/>
      <c r="EW49" s="1477"/>
      <c r="EX49" s="1478"/>
      <c r="EY49" s="1479"/>
      <c r="EZ49" s="1477"/>
      <c r="FA49" s="1478"/>
      <c r="FB49" s="1479"/>
      <c r="FC49" s="1477"/>
      <c r="FD49" s="1478"/>
      <c r="FE49" s="1479"/>
      <c r="FF49" s="1477"/>
      <c r="FG49" s="1478"/>
      <c r="FH49" s="1479"/>
      <c r="FI49" s="1477"/>
      <c r="FJ49" s="1478"/>
      <c r="FK49" s="1479"/>
      <c r="FL49" s="1477"/>
      <c r="FM49" s="1478"/>
      <c r="FN49" s="1479"/>
      <c r="FO49" s="1477"/>
      <c r="FP49" s="1478"/>
      <c r="FQ49" s="1479"/>
      <c r="FR49" s="1477"/>
      <c r="FS49" s="1478"/>
      <c r="FT49" s="1479"/>
      <c r="FU49" s="1477"/>
      <c r="FV49" s="1478"/>
      <c r="FW49" s="1479"/>
      <c r="FX49" s="1477"/>
      <c r="FY49" s="1478"/>
      <c r="FZ49" s="1479"/>
      <c r="GA49" s="1477"/>
      <c r="GB49" s="1478"/>
      <c r="GC49" s="1479"/>
      <c r="GD49" s="1477"/>
      <c r="GE49" s="1478"/>
      <c r="GF49" s="1479"/>
      <c r="GG49" s="1477"/>
      <c r="GH49" s="1478"/>
      <c r="GI49" s="1479"/>
      <c r="GJ49" s="1477"/>
      <c r="GK49" s="1478"/>
    </row>
    <row r="50" spans="1:193" s="1475" customFormat="1" ht="16.5" customHeight="1">
      <c r="A50" s="1480"/>
      <c r="B50" s="1485"/>
      <c r="C50" s="1486"/>
      <c r="D50" s="1487"/>
      <c r="E50" s="1488"/>
      <c r="F50" s="1486"/>
      <c r="G50" s="1487"/>
      <c r="H50" s="1488"/>
      <c r="I50" s="1486"/>
      <c r="J50" s="1487"/>
      <c r="K50" s="1488"/>
      <c r="L50" s="1486"/>
      <c r="M50" s="1487"/>
      <c r="N50" s="1488"/>
      <c r="O50" s="1486"/>
      <c r="P50" s="1487"/>
      <c r="Q50" s="1488"/>
      <c r="R50" s="1486"/>
      <c r="S50" s="1487"/>
      <c r="T50" s="1488"/>
      <c r="U50" s="1486"/>
      <c r="V50" s="1487"/>
      <c r="W50" s="1488"/>
      <c r="X50" s="1486"/>
      <c r="Y50" s="1487"/>
      <c r="Z50" s="1488"/>
      <c r="AA50" s="1486"/>
      <c r="AB50" s="1487"/>
      <c r="AC50" s="1488"/>
      <c r="AD50" s="1486"/>
      <c r="AE50" s="1487"/>
      <c r="AF50" s="1488"/>
      <c r="AG50" s="1486"/>
      <c r="AH50" s="1487"/>
      <c r="AI50" s="1488"/>
      <c r="AJ50" s="1486"/>
      <c r="AK50" s="1487"/>
      <c r="AL50" s="1488"/>
      <c r="AM50" s="1486"/>
      <c r="AN50" s="1487"/>
      <c r="AO50" s="1488"/>
      <c r="AP50" s="1486"/>
      <c r="AQ50" s="1487"/>
      <c r="AR50" s="1488"/>
      <c r="AS50" s="1486"/>
      <c r="AT50" s="1487"/>
      <c r="AU50" s="1488"/>
      <c r="AV50" s="1486"/>
      <c r="AW50" s="1487"/>
      <c r="AX50" s="1488"/>
      <c r="AY50" s="1486"/>
      <c r="AZ50" s="1487"/>
      <c r="BA50" s="1488"/>
      <c r="BB50" s="1486"/>
      <c r="BC50" s="1487"/>
      <c r="BD50" s="1488"/>
      <c r="BE50" s="1486"/>
      <c r="BF50" s="1487"/>
      <c r="BG50" s="1488"/>
      <c r="BH50" s="1486"/>
      <c r="BI50" s="1487"/>
      <c r="BJ50" s="1488"/>
      <c r="BK50" s="1486"/>
      <c r="BL50" s="1487"/>
      <c r="BM50" s="1479"/>
      <c r="BN50" s="1477"/>
      <c r="BO50" s="1478"/>
      <c r="BP50" s="1479"/>
      <c r="BQ50" s="1477"/>
      <c r="BR50" s="1478"/>
      <c r="BS50" s="1479"/>
      <c r="BT50" s="1477"/>
      <c r="BU50" s="1478"/>
      <c r="BV50" s="1479"/>
      <c r="BW50" s="1477"/>
      <c r="BX50" s="1478"/>
      <c r="BY50" s="1479"/>
      <c r="BZ50" s="1477"/>
      <c r="CA50" s="1478"/>
      <c r="CB50" s="1479"/>
      <c r="CC50" s="1477"/>
      <c r="CD50" s="1478"/>
      <c r="CE50" s="1479"/>
      <c r="CF50" s="1477"/>
      <c r="CG50" s="1478"/>
      <c r="CH50" s="1479"/>
      <c r="CI50" s="1477"/>
      <c r="CJ50" s="1478"/>
      <c r="CK50" s="1479"/>
      <c r="CL50" s="1477"/>
      <c r="CM50" s="1478"/>
      <c r="CN50" s="1479"/>
      <c r="CO50" s="1477"/>
      <c r="CP50" s="1478"/>
      <c r="CQ50" s="1479"/>
      <c r="CR50" s="1477"/>
      <c r="CS50" s="1478"/>
      <c r="CT50" s="1479"/>
      <c r="CU50" s="1477"/>
      <c r="CV50" s="1478"/>
      <c r="CW50" s="1479"/>
      <c r="CX50" s="1477"/>
      <c r="CY50" s="1478"/>
      <c r="CZ50" s="1479"/>
      <c r="DA50" s="1477"/>
      <c r="DB50" s="1478"/>
      <c r="DC50" s="1479"/>
      <c r="DD50" s="1477"/>
      <c r="DE50" s="1478"/>
      <c r="DF50" s="1479"/>
      <c r="DG50" s="1477"/>
      <c r="DH50" s="1478"/>
      <c r="DI50" s="1479"/>
      <c r="DJ50" s="1477"/>
      <c r="DK50" s="1478"/>
      <c r="DL50" s="1479"/>
      <c r="DM50" s="1477"/>
      <c r="DN50" s="1478"/>
      <c r="DO50" s="1479"/>
      <c r="DP50" s="1477"/>
      <c r="DQ50" s="1478"/>
      <c r="DR50" s="1479"/>
      <c r="DS50" s="1477"/>
      <c r="DT50" s="1478"/>
      <c r="DU50" s="1479"/>
      <c r="DV50" s="1477"/>
      <c r="DW50" s="1478"/>
      <c r="DX50" s="1479"/>
      <c r="DY50" s="1477"/>
      <c r="DZ50" s="1478"/>
      <c r="EA50" s="1479"/>
      <c r="EB50" s="1477"/>
      <c r="EC50" s="1478"/>
      <c r="ED50" s="1479"/>
      <c r="EE50" s="1477"/>
      <c r="EF50" s="1478"/>
      <c r="EG50" s="1479"/>
      <c r="EH50" s="1477"/>
      <c r="EI50" s="1478"/>
      <c r="EJ50" s="1479"/>
      <c r="EK50" s="1477"/>
      <c r="EL50" s="1478"/>
      <c r="EM50" s="1479"/>
      <c r="EN50" s="1477"/>
      <c r="EO50" s="1478"/>
      <c r="EP50" s="1479"/>
      <c r="EQ50" s="1477"/>
      <c r="ER50" s="1478"/>
      <c r="ES50" s="1479"/>
      <c r="ET50" s="1477"/>
      <c r="EU50" s="1478"/>
      <c r="EV50" s="1479"/>
      <c r="EW50" s="1477"/>
      <c r="EX50" s="1478"/>
      <c r="EY50" s="1479"/>
      <c r="EZ50" s="1477"/>
      <c r="FA50" s="1478"/>
      <c r="FB50" s="1479"/>
      <c r="FC50" s="1477"/>
      <c r="FD50" s="1478"/>
      <c r="FE50" s="1479"/>
      <c r="FF50" s="1477"/>
      <c r="FG50" s="1478"/>
      <c r="FH50" s="1479"/>
      <c r="FI50" s="1477"/>
      <c r="FJ50" s="1478"/>
      <c r="FK50" s="1479"/>
      <c r="FL50" s="1477"/>
      <c r="FM50" s="1478"/>
      <c r="FN50" s="1479"/>
      <c r="FO50" s="1477"/>
      <c r="FP50" s="1478"/>
      <c r="FQ50" s="1479"/>
      <c r="FR50" s="1477"/>
      <c r="FS50" s="1478"/>
      <c r="FT50" s="1479"/>
      <c r="FU50" s="1477"/>
      <c r="FV50" s="1478"/>
      <c r="FW50" s="1479"/>
      <c r="FX50" s="1477"/>
      <c r="FY50" s="1478"/>
      <c r="FZ50" s="1479"/>
      <c r="GA50" s="1477"/>
      <c r="GB50" s="1478"/>
      <c r="GC50" s="1479"/>
      <c r="GD50" s="1477"/>
      <c r="GE50" s="1478"/>
      <c r="GF50" s="1479"/>
      <c r="GG50" s="1477"/>
      <c r="GH50" s="1478"/>
      <c r="GI50" s="1479"/>
      <c r="GJ50" s="1477"/>
      <c r="GK50" s="1478"/>
    </row>
    <row r="51" spans="1:193" s="1475" customFormat="1" ht="16.5" customHeight="1">
      <c r="A51" s="1480"/>
      <c r="B51" s="1485"/>
      <c r="C51" s="1486"/>
      <c r="D51" s="1487"/>
      <c r="E51" s="1488"/>
      <c r="F51" s="1486"/>
      <c r="G51" s="1487"/>
      <c r="H51" s="1488"/>
      <c r="I51" s="1486"/>
      <c r="J51" s="1487"/>
      <c r="K51" s="1488"/>
      <c r="L51" s="1486"/>
      <c r="M51" s="1487"/>
      <c r="N51" s="1488"/>
      <c r="O51" s="1486"/>
      <c r="P51" s="1487"/>
      <c r="Q51" s="1488"/>
      <c r="R51" s="1486"/>
      <c r="S51" s="1487"/>
      <c r="T51" s="1488"/>
      <c r="U51" s="1486"/>
      <c r="V51" s="1487"/>
      <c r="W51" s="1488"/>
      <c r="X51" s="1486"/>
      <c r="Y51" s="1487"/>
      <c r="Z51" s="1488"/>
      <c r="AA51" s="1486"/>
      <c r="AB51" s="1487"/>
      <c r="AC51" s="1488"/>
      <c r="AD51" s="1486"/>
      <c r="AE51" s="1487"/>
      <c r="AF51" s="1488"/>
      <c r="AG51" s="1486"/>
      <c r="AH51" s="1487"/>
      <c r="AI51" s="1488"/>
      <c r="AJ51" s="1486"/>
      <c r="AK51" s="1487"/>
      <c r="AL51" s="1488"/>
      <c r="AM51" s="1486"/>
      <c r="AN51" s="1487"/>
      <c r="AO51" s="1488"/>
      <c r="AP51" s="1486"/>
      <c r="AQ51" s="1487"/>
      <c r="AR51" s="1488"/>
      <c r="AS51" s="1486"/>
      <c r="AT51" s="1487"/>
      <c r="AU51" s="1488"/>
      <c r="AV51" s="1486"/>
      <c r="AW51" s="1487"/>
      <c r="AX51" s="1488"/>
      <c r="AY51" s="1486"/>
      <c r="AZ51" s="1487"/>
      <c r="BA51" s="1488"/>
      <c r="BB51" s="1486"/>
      <c r="BC51" s="1487"/>
      <c r="BD51" s="1488"/>
      <c r="BE51" s="1486"/>
      <c r="BF51" s="1487"/>
      <c r="BG51" s="1488"/>
      <c r="BH51" s="1486"/>
      <c r="BI51" s="1487"/>
      <c r="BJ51" s="1488"/>
      <c r="BK51" s="1486"/>
      <c r="BL51" s="1487"/>
      <c r="BM51" s="1479"/>
      <c r="BN51" s="1477"/>
      <c r="BO51" s="1478"/>
      <c r="BP51" s="1479"/>
      <c r="BQ51" s="1477"/>
      <c r="BR51" s="1478"/>
      <c r="BS51" s="1479"/>
      <c r="BT51" s="1477"/>
      <c r="BU51" s="1478"/>
      <c r="BV51" s="1479"/>
      <c r="BW51" s="1477"/>
      <c r="BX51" s="1478"/>
      <c r="BY51" s="1479"/>
      <c r="BZ51" s="1477"/>
      <c r="CA51" s="1478"/>
      <c r="CB51" s="1479"/>
      <c r="CC51" s="1477"/>
      <c r="CD51" s="1478"/>
      <c r="CE51" s="1479"/>
      <c r="CF51" s="1477"/>
      <c r="CG51" s="1478"/>
      <c r="CH51" s="1479"/>
      <c r="CI51" s="1477"/>
      <c r="CJ51" s="1478"/>
      <c r="CK51" s="1479"/>
      <c r="CL51" s="1477"/>
      <c r="CM51" s="1478"/>
      <c r="CN51" s="1479"/>
      <c r="CO51" s="1477"/>
      <c r="CP51" s="1478"/>
      <c r="CQ51" s="1479"/>
      <c r="CR51" s="1477"/>
      <c r="CS51" s="1478"/>
      <c r="CT51" s="1479"/>
      <c r="CU51" s="1477"/>
      <c r="CV51" s="1478"/>
      <c r="CW51" s="1479"/>
      <c r="CX51" s="1477"/>
      <c r="CY51" s="1478"/>
      <c r="CZ51" s="1479"/>
      <c r="DA51" s="1477"/>
      <c r="DB51" s="1478"/>
      <c r="DC51" s="1479"/>
      <c r="DD51" s="1477"/>
      <c r="DE51" s="1478"/>
      <c r="DF51" s="1479"/>
      <c r="DG51" s="1477"/>
      <c r="DH51" s="1478"/>
      <c r="DI51" s="1479"/>
      <c r="DJ51" s="1477"/>
      <c r="DK51" s="1478"/>
      <c r="DL51" s="1479"/>
      <c r="DM51" s="1477"/>
      <c r="DN51" s="1478"/>
      <c r="DO51" s="1479"/>
      <c r="DP51" s="1477"/>
      <c r="DQ51" s="1478"/>
      <c r="DR51" s="1479"/>
      <c r="DS51" s="1477"/>
      <c r="DT51" s="1478"/>
      <c r="DU51" s="1479"/>
      <c r="DV51" s="1477"/>
      <c r="DW51" s="1478"/>
      <c r="DX51" s="1479"/>
      <c r="DY51" s="1477"/>
      <c r="DZ51" s="1478"/>
      <c r="EA51" s="1479"/>
      <c r="EB51" s="1477"/>
      <c r="EC51" s="1478"/>
      <c r="ED51" s="1479"/>
      <c r="EE51" s="1477"/>
      <c r="EF51" s="1478"/>
      <c r="EG51" s="1479"/>
      <c r="EH51" s="1477"/>
      <c r="EI51" s="1478"/>
      <c r="EJ51" s="1479"/>
      <c r="EK51" s="1477"/>
      <c r="EL51" s="1478"/>
      <c r="EM51" s="1479"/>
      <c r="EN51" s="1477"/>
      <c r="EO51" s="1478"/>
      <c r="EP51" s="1479"/>
      <c r="EQ51" s="1477"/>
      <c r="ER51" s="1478"/>
      <c r="ES51" s="1479"/>
      <c r="ET51" s="1477"/>
      <c r="EU51" s="1478"/>
      <c r="EV51" s="1479"/>
      <c r="EW51" s="1477"/>
      <c r="EX51" s="1478"/>
      <c r="EY51" s="1479"/>
      <c r="EZ51" s="1477"/>
      <c r="FA51" s="1478"/>
      <c r="FB51" s="1479"/>
      <c r="FC51" s="1477"/>
      <c r="FD51" s="1478"/>
      <c r="FE51" s="1479"/>
      <c r="FF51" s="1477"/>
      <c r="FG51" s="1478"/>
      <c r="FH51" s="1479"/>
      <c r="FI51" s="1477"/>
      <c r="FJ51" s="1478"/>
      <c r="FK51" s="1479"/>
      <c r="FL51" s="1477"/>
      <c r="FM51" s="1478"/>
      <c r="FN51" s="1479"/>
      <c r="FO51" s="1477"/>
      <c r="FP51" s="1478"/>
      <c r="FQ51" s="1479"/>
      <c r="FR51" s="1477"/>
      <c r="FS51" s="1478"/>
      <c r="FT51" s="1479"/>
      <c r="FU51" s="1477"/>
      <c r="FV51" s="1478"/>
      <c r="FW51" s="1479"/>
      <c r="FX51" s="1477"/>
      <c r="FY51" s="1478"/>
      <c r="FZ51" s="1479"/>
      <c r="GA51" s="1477"/>
      <c r="GB51" s="1478"/>
      <c r="GC51" s="1479"/>
      <c r="GD51" s="1477"/>
      <c r="GE51" s="1478"/>
      <c r="GF51" s="1479"/>
      <c r="GG51" s="1477"/>
      <c r="GH51" s="1478"/>
      <c r="GI51" s="1479"/>
      <c r="GJ51" s="1477"/>
      <c r="GK51" s="1478"/>
    </row>
    <row r="52" spans="1:193" s="1475" customFormat="1" ht="16.5" customHeight="1">
      <c r="A52" s="1480"/>
      <c r="B52" s="1485"/>
      <c r="C52" s="1486"/>
      <c r="D52" s="1487"/>
      <c r="E52" s="1488"/>
      <c r="F52" s="1486"/>
      <c r="G52" s="1487"/>
      <c r="H52" s="1488"/>
      <c r="I52" s="1486"/>
      <c r="J52" s="1487"/>
      <c r="K52" s="1488"/>
      <c r="L52" s="1486"/>
      <c r="M52" s="1487"/>
      <c r="N52" s="1488"/>
      <c r="O52" s="1486"/>
      <c r="P52" s="1487"/>
      <c r="Q52" s="1488"/>
      <c r="R52" s="1486"/>
      <c r="S52" s="1487"/>
      <c r="T52" s="1488"/>
      <c r="U52" s="1486"/>
      <c r="V52" s="1487"/>
      <c r="W52" s="1488"/>
      <c r="X52" s="1486"/>
      <c r="Y52" s="1487"/>
      <c r="Z52" s="1488"/>
      <c r="AA52" s="1486"/>
      <c r="AB52" s="1487"/>
      <c r="AC52" s="1488"/>
      <c r="AD52" s="1486"/>
      <c r="AE52" s="1487"/>
      <c r="AF52" s="1488"/>
      <c r="AG52" s="1486"/>
      <c r="AH52" s="1487"/>
      <c r="AI52" s="1488"/>
      <c r="AJ52" s="1486"/>
      <c r="AK52" s="1487"/>
      <c r="AL52" s="1488"/>
      <c r="AM52" s="1486"/>
      <c r="AN52" s="1487"/>
      <c r="AO52" s="1488"/>
      <c r="AP52" s="1486"/>
      <c r="AQ52" s="1487"/>
      <c r="AR52" s="1488"/>
      <c r="AS52" s="1486"/>
      <c r="AT52" s="1487"/>
      <c r="AU52" s="1488"/>
      <c r="AV52" s="1486"/>
      <c r="AW52" s="1487"/>
      <c r="AX52" s="1488"/>
      <c r="AY52" s="1486"/>
      <c r="AZ52" s="1487"/>
      <c r="BA52" s="1488"/>
      <c r="BB52" s="1486"/>
      <c r="BC52" s="1487"/>
      <c r="BD52" s="1488"/>
      <c r="BE52" s="1486"/>
      <c r="BF52" s="1487"/>
      <c r="BG52" s="1488"/>
      <c r="BH52" s="1486"/>
      <c r="BI52" s="1487"/>
      <c r="BJ52" s="1488"/>
      <c r="BK52" s="1486"/>
      <c r="BL52" s="1487"/>
      <c r="BM52" s="1479"/>
      <c r="BN52" s="1477"/>
      <c r="BO52" s="1478"/>
      <c r="BP52" s="1479"/>
      <c r="BQ52" s="1477"/>
      <c r="BR52" s="1478"/>
      <c r="BS52" s="1479"/>
      <c r="BT52" s="1477"/>
      <c r="BU52" s="1478"/>
      <c r="BV52" s="1479"/>
      <c r="BW52" s="1477"/>
      <c r="BX52" s="1478"/>
      <c r="BY52" s="1479"/>
      <c r="BZ52" s="1477"/>
      <c r="CA52" s="1478"/>
      <c r="CB52" s="1479"/>
      <c r="CC52" s="1477"/>
      <c r="CD52" s="1478"/>
      <c r="CE52" s="1479"/>
      <c r="CF52" s="1477"/>
      <c r="CG52" s="1478"/>
      <c r="CH52" s="1479"/>
      <c r="CI52" s="1477"/>
      <c r="CJ52" s="1478"/>
      <c r="CK52" s="1479"/>
      <c r="CL52" s="1477"/>
      <c r="CM52" s="1478"/>
      <c r="CN52" s="1479"/>
      <c r="CO52" s="1477"/>
      <c r="CP52" s="1478"/>
      <c r="CQ52" s="1479"/>
      <c r="CR52" s="1477"/>
      <c r="CS52" s="1478"/>
      <c r="CT52" s="1479"/>
      <c r="CU52" s="1477"/>
      <c r="CV52" s="1478"/>
      <c r="CW52" s="1479"/>
      <c r="CX52" s="1477"/>
      <c r="CY52" s="1478"/>
      <c r="CZ52" s="1479"/>
      <c r="DA52" s="1477"/>
      <c r="DB52" s="1478"/>
      <c r="DC52" s="1479"/>
      <c r="DD52" s="1477"/>
      <c r="DE52" s="1478"/>
      <c r="DF52" s="1479"/>
      <c r="DG52" s="1477"/>
      <c r="DH52" s="1478"/>
      <c r="DI52" s="1479"/>
      <c r="DJ52" s="1477"/>
      <c r="DK52" s="1478"/>
      <c r="DL52" s="1479"/>
      <c r="DM52" s="1477"/>
      <c r="DN52" s="1478"/>
      <c r="DO52" s="1479"/>
      <c r="DP52" s="1477"/>
      <c r="DQ52" s="1478"/>
      <c r="DR52" s="1479"/>
      <c r="DS52" s="1477"/>
      <c r="DT52" s="1478"/>
      <c r="DU52" s="1479"/>
      <c r="DV52" s="1477"/>
      <c r="DW52" s="1478"/>
      <c r="DX52" s="1479"/>
      <c r="DY52" s="1477"/>
      <c r="DZ52" s="1478"/>
      <c r="EA52" s="1479"/>
      <c r="EB52" s="1477"/>
      <c r="EC52" s="1478"/>
      <c r="ED52" s="1479"/>
      <c r="EE52" s="1477"/>
      <c r="EF52" s="1478"/>
      <c r="EG52" s="1479"/>
      <c r="EH52" s="1477"/>
      <c r="EI52" s="1478"/>
      <c r="EJ52" s="1479"/>
      <c r="EK52" s="1477"/>
      <c r="EL52" s="1478"/>
      <c r="EM52" s="1479"/>
      <c r="EN52" s="1477"/>
      <c r="EO52" s="1478"/>
      <c r="EP52" s="1479"/>
      <c r="EQ52" s="1477"/>
      <c r="ER52" s="1478"/>
      <c r="ES52" s="1479"/>
      <c r="ET52" s="1477"/>
      <c r="EU52" s="1478"/>
      <c r="EV52" s="1479"/>
      <c r="EW52" s="1477"/>
      <c r="EX52" s="1478"/>
      <c r="EY52" s="1479"/>
      <c r="EZ52" s="1477"/>
      <c r="FA52" s="1478"/>
      <c r="FB52" s="1479"/>
      <c r="FC52" s="1477"/>
      <c r="FD52" s="1478"/>
      <c r="FE52" s="1479"/>
      <c r="FF52" s="1477"/>
      <c r="FG52" s="1478"/>
      <c r="FH52" s="1479"/>
      <c r="FI52" s="1477"/>
      <c r="FJ52" s="1478"/>
      <c r="FK52" s="1479"/>
      <c r="FL52" s="1477"/>
      <c r="FM52" s="1478"/>
      <c r="FN52" s="1479"/>
      <c r="FO52" s="1477"/>
      <c r="FP52" s="1478"/>
      <c r="FQ52" s="1479"/>
      <c r="FR52" s="1477"/>
      <c r="FS52" s="1478"/>
      <c r="FT52" s="1479"/>
      <c r="FU52" s="1477"/>
      <c r="FV52" s="1478"/>
      <c r="FW52" s="1479"/>
      <c r="FX52" s="1477"/>
      <c r="FY52" s="1478"/>
      <c r="FZ52" s="1479"/>
      <c r="GA52" s="1477"/>
      <c r="GB52" s="1478"/>
      <c r="GC52" s="1479"/>
      <c r="GD52" s="1477"/>
      <c r="GE52" s="1478"/>
      <c r="GF52" s="1479"/>
      <c r="GG52" s="1477"/>
      <c r="GH52" s="1478"/>
      <c r="GI52" s="1479"/>
      <c r="GJ52" s="1477"/>
      <c r="GK52" s="1478"/>
    </row>
    <row r="53" spans="1:193" s="1475" customFormat="1" ht="16.5" customHeight="1" thickBot="1">
      <c r="A53" s="1480"/>
      <c r="B53" s="1485"/>
      <c r="C53" s="1486"/>
      <c r="D53" s="1487"/>
      <c r="E53" s="1488"/>
      <c r="F53" s="1486"/>
      <c r="G53" s="1487"/>
      <c r="H53" s="1488"/>
      <c r="I53" s="1486"/>
      <c r="J53" s="1487"/>
      <c r="K53" s="1488"/>
      <c r="L53" s="1486"/>
      <c r="M53" s="1487"/>
      <c r="N53" s="1488"/>
      <c r="O53" s="1486"/>
      <c r="P53" s="1487"/>
      <c r="Q53" s="1488"/>
      <c r="R53" s="1486"/>
      <c r="S53" s="1487"/>
      <c r="T53" s="1488"/>
      <c r="U53" s="1486"/>
      <c r="V53" s="1487"/>
      <c r="W53" s="1488"/>
      <c r="X53" s="1486"/>
      <c r="Y53" s="1487"/>
      <c r="Z53" s="1488"/>
      <c r="AA53" s="1486"/>
      <c r="AB53" s="1487"/>
      <c r="AC53" s="1488"/>
      <c r="AD53" s="1486"/>
      <c r="AE53" s="1487"/>
      <c r="AF53" s="1488"/>
      <c r="AG53" s="1486"/>
      <c r="AH53" s="1487"/>
      <c r="AI53" s="1488"/>
      <c r="AJ53" s="1486"/>
      <c r="AK53" s="1487"/>
      <c r="AL53" s="1488"/>
      <c r="AM53" s="1486"/>
      <c r="AN53" s="1487"/>
      <c r="AO53" s="1488"/>
      <c r="AP53" s="1486"/>
      <c r="AQ53" s="1487"/>
      <c r="AR53" s="1488"/>
      <c r="AS53" s="1486"/>
      <c r="AT53" s="1487"/>
      <c r="AU53" s="1488"/>
      <c r="AV53" s="1486"/>
      <c r="AW53" s="1487"/>
      <c r="AX53" s="1488"/>
      <c r="AY53" s="1486"/>
      <c r="AZ53" s="1487"/>
      <c r="BA53" s="1488"/>
      <c r="BB53" s="1486"/>
      <c r="BC53" s="1487"/>
      <c r="BD53" s="1488"/>
      <c r="BE53" s="1486"/>
      <c r="BF53" s="1487"/>
      <c r="BG53" s="1488"/>
      <c r="BH53" s="1486"/>
      <c r="BI53" s="1487"/>
      <c r="BJ53" s="1488"/>
      <c r="BK53" s="1486"/>
      <c r="BL53" s="1487"/>
      <c r="BM53" s="1479"/>
      <c r="BN53" s="1477"/>
      <c r="BO53" s="1478"/>
      <c r="BP53" s="1479"/>
      <c r="BQ53" s="1477"/>
      <c r="BR53" s="1478"/>
      <c r="BS53" s="1479"/>
      <c r="BT53" s="1477"/>
      <c r="BU53" s="1478"/>
      <c r="BV53" s="1479"/>
      <c r="BW53" s="1477"/>
      <c r="BX53" s="1478"/>
      <c r="BY53" s="1479"/>
      <c r="BZ53" s="1477"/>
      <c r="CA53" s="1478"/>
      <c r="CB53" s="1479"/>
      <c r="CC53" s="1477"/>
      <c r="CD53" s="1478"/>
      <c r="CE53" s="1479"/>
      <c r="CF53" s="1477"/>
      <c r="CG53" s="1478"/>
      <c r="CH53" s="1479"/>
      <c r="CI53" s="1477"/>
      <c r="CJ53" s="1478"/>
      <c r="CK53" s="1479"/>
      <c r="CL53" s="1477"/>
      <c r="CM53" s="1478"/>
      <c r="CN53" s="1479"/>
      <c r="CO53" s="1477"/>
      <c r="CP53" s="1478"/>
      <c r="CQ53" s="1479"/>
      <c r="CR53" s="1477"/>
      <c r="CS53" s="1478"/>
      <c r="CT53" s="1479"/>
      <c r="CU53" s="1477"/>
      <c r="CV53" s="1478"/>
      <c r="CW53" s="1479"/>
      <c r="CX53" s="1477"/>
      <c r="CY53" s="1478"/>
      <c r="CZ53" s="1479"/>
      <c r="DA53" s="1477"/>
      <c r="DB53" s="1478"/>
      <c r="DC53" s="1479"/>
      <c r="DD53" s="1477"/>
      <c r="DE53" s="1478"/>
      <c r="DF53" s="1479"/>
      <c r="DG53" s="1477"/>
      <c r="DH53" s="1478"/>
      <c r="DI53" s="1479"/>
      <c r="DJ53" s="1477"/>
      <c r="DK53" s="1478"/>
      <c r="DL53" s="1479"/>
      <c r="DM53" s="1477"/>
      <c r="DN53" s="1478"/>
      <c r="DO53" s="1479"/>
      <c r="DP53" s="1477"/>
      <c r="DQ53" s="1478"/>
      <c r="DR53" s="1479"/>
      <c r="DS53" s="1477"/>
      <c r="DT53" s="1478"/>
      <c r="DU53" s="1479"/>
      <c r="DV53" s="1477"/>
      <c r="DW53" s="1478"/>
      <c r="DX53" s="1479"/>
      <c r="DY53" s="1477"/>
      <c r="DZ53" s="1478"/>
      <c r="EA53" s="1479"/>
      <c r="EB53" s="1477"/>
      <c r="EC53" s="1478"/>
      <c r="ED53" s="1479"/>
      <c r="EE53" s="1477"/>
      <c r="EF53" s="1478"/>
      <c r="EG53" s="1479"/>
      <c r="EH53" s="1477"/>
      <c r="EI53" s="1478"/>
      <c r="EJ53" s="1479"/>
      <c r="EK53" s="1477"/>
      <c r="EL53" s="1478"/>
      <c r="EM53" s="1479"/>
      <c r="EN53" s="1477"/>
      <c r="EO53" s="1478"/>
      <c r="EP53" s="1479"/>
      <c r="EQ53" s="1477"/>
      <c r="ER53" s="1478"/>
      <c r="ES53" s="1479"/>
      <c r="ET53" s="1477"/>
      <c r="EU53" s="1478"/>
      <c r="EV53" s="1479"/>
      <c r="EW53" s="1477"/>
      <c r="EX53" s="1478"/>
      <c r="EY53" s="1479"/>
      <c r="EZ53" s="1477"/>
      <c r="FA53" s="1478"/>
      <c r="FB53" s="1479"/>
      <c r="FC53" s="1477"/>
      <c r="FD53" s="1478"/>
      <c r="FE53" s="1479"/>
      <c r="FF53" s="1477"/>
      <c r="FG53" s="1478"/>
      <c r="FH53" s="1479"/>
      <c r="FI53" s="1477"/>
      <c r="FJ53" s="1478"/>
      <c r="FK53" s="1479"/>
      <c r="FL53" s="1477"/>
      <c r="FM53" s="1478"/>
      <c r="FN53" s="1479"/>
      <c r="FO53" s="1477"/>
      <c r="FP53" s="1478"/>
      <c r="FQ53" s="1479"/>
      <c r="FR53" s="1477"/>
      <c r="FS53" s="1478"/>
      <c r="FT53" s="1479"/>
      <c r="FU53" s="1477"/>
      <c r="FV53" s="1478"/>
      <c r="FW53" s="1479"/>
      <c r="FX53" s="1477"/>
      <c r="FY53" s="1478"/>
      <c r="FZ53" s="1479"/>
      <c r="GA53" s="1477"/>
      <c r="GB53" s="1478"/>
      <c r="GC53" s="1479"/>
      <c r="GD53" s="1477"/>
      <c r="GE53" s="1478"/>
      <c r="GF53" s="1479"/>
      <c r="GG53" s="1477"/>
      <c r="GH53" s="1478"/>
      <c r="GI53" s="1479"/>
      <c r="GJ53" s="1477"/>
      <c r="GK53" s="1478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4">SUM(B46:B59)</f>
        <v>0</v>
      </c>
      <c r="C60" s="439">
        <f t="shared" si="84"/>
        <v>0</v>
      </c>
      <c r="D60" s="440">
        <f t="shared" si="84"/>
        <v>0</v>
      </c>
      <c r="E60" s="441">
        <f t="shared" si="84"/>
        <v>0</v>
      </c>
      <c r="F60" s="439">
        <f t="shared" si="84"/>
        <v>0</v>
      </c>
      <c r="G60" s="440">
        <f t="shared" si="84"/>
        <v>0</v>
      </c>
      <c r="H60" s="441">
        <f t="shared" si="84"/>
        <v>0</v>
      </c>
      <c r="I60" s="439">
        <f t="shared" si="84"/>
        <v>0</v>
      </c>
      <c r="J60" s="440">
        <f t="shared" si="84"/>
        <v>0</v>
      </c>
      <c r="K60" s="441">
        <f t="shared" si="84"/>
        <v>1008</v>
      </c>
      <c r="L60" s="439">
        <f t="shared" si="84"/>
        <v>0</v>
      </c>
      <c r="M60" s="440">
        <f t="shared" si="84"/>
        <v>0</v>
      </c>
      <c r="N60" s="441">
        <f t="shared" si="84"/>
        <v>0</v>
      </c>
      <c r="O60" s="439">
        <f t="shared" si="84"/>
        <v>0</v>
      </c>
      <c r="P60" s="440">
        <f t="shared" si="84"/>
        <v>0</v>
      </c>
      <c r="Q60" s="441">
        <f t="shared" si="84"/>
        <v>192</v>
      </c>
      <c r="R60" s="439">
        <f t="shared" si="84"/>
        <v>1128</v>
      </c>
      <c r="S60" s="440">
        <f t="shared" si="84"/>
        <v>0</v>
      </c>
      <c r="T60" s="441">
        <f t="shared" si="84"/>
        <v>0</v>
      </c>
      <c r="U60" s="439">
        <f t="shared" si="84"/>
        <v>0</v>
      </c>
      <c r="V60" s="440">
        <f t="shared" si="84"/>
        <v>0</v>
      </c>
      <c r="W60" s="441">
        <f t="shared" si="84"/>
        <v>0</v>
      </c>
      <c r="X60" s="439">
        <f t="shared" si="84"/>
        <v>0</v>
      </c>
      <c r="Y60" s="440">
        <f t="shared" si="84"/>
        <v>0</v>
      </c>
      <c r="Z60" s="441">
        <f t="shared" si="84"/>
        <v>0</v>
      </c>
      <c r="AA60" s="439">
        <f t="shared" si="84"/>
        <v>0</v>
      </c>
      <c r="AB60" s="440">
        <f t="shared" si="84"/>
        <v>0</v>
      </c>
      <c r="AC60" s="441">
        <f t="shared" si="84"/>
        <v>0</v>
      </c>
      <c r="AD60" s="439">
        <f t="shared" si="84"/>
        <v>0</v>
      </c>
      <c r="AE60" s="440">
        <f t="shared" si="84"/>
        <v>0</v>
      </c>
      <c r="AF60" s="441">
        <f t="shared" si="84"/>
        <v>0</v>
      </c>
      <c r="AG60" s="439">
        <f t="shared" si="84"/>
        <v>0</v>
      </c>
      <c r="AH60" s="440">
        <f t="shared" ref="AH60:BM60" si="85">SUM(AH46:AH59)</f>
        <v>0</v>
      </c>
      <c r="AI60" s="441">
        <f t="shared" si="85"/>
        <v>0</v>
      </c>
      <c r="AJ60" s="439">
        <f t="shared" si="85"/>
        <v>0</v>
      </c>
      <c r="AK60" s="440">
        <f t="shared" si="85"/>
        <v>0</v>
      </c>
      <c r="AL60" s="441">
        <f t="shared" si="85"/>
        <v>0</v>
      </c>
      <c r="AM60" s="439">
        <f t="shared" si="85"/>
        <v>0</v>
      </c>
      <c r="AN60" s="440">
        <f t="shared" si="85"/>
        <v>0</v>
      </c>
      <c r="AO60" s="441">
        <f t="shared" si="85"/>
        <v>0</v>
      </c>
      <c r="AP60" s="439">
        <f t="shared" si="85"/>
        <v>0</v>
      </c>
      <c r="AQ60" s="440">
        <f t="shared" si="85"/>
        <v>0</v>
      </c>
      <c r="AR60" s="441">
        <f t="shared" si="85"/>
        <v>0</v>
      </c>
      <c r="AS60" s="439">
        <f t="shared" si="85"/>
        <v>699</v>
      </c>
      <c r="AT60" s="440">
        <f t="shared" si="85"/>
        <v>0</v>
      </c>
      <c r="AU60" s="441">
        <f t="shared" si="85"/>
        <v>0</v>
      </c>
      <c r="AV60" s="439">
        <f t="shared" si="85"/>
        <v>0</v>
      </c>
      <c r="AW60" s="440">
        <f t="shared" si="85"/>
        <v>0</v>
      </c>
      <c r="AX60" s="441">
        <f t="shared" si="85"/>
        <v>1200</v>
      </c>
      <c r="AY60" s="439">
        <f t="shared" si="85"/>
        <v>0</v>
      </c>
      <c r="AZ60" s="440">
        <f t="shared" si="85"/>
        <v>0</v>
      </c>
      <c r="BA60" s="441">
        <f t="shared" si="85"/>
        <v>210</v>
      </c>
      <c r="BB60" s="439">
        <f t="shared" si="85"/>
        <v>0</v>
      </c>
      <c r="BC60" s="440">
        <f t="shared" si="85"/>
        <v>0</v>
      </c>
      <c r="BD60" s="441">
        <f t="shared" si="85"/>
        <v>0</v>
      </c>
      <c r="BE60" s="439">
        <f t="shared" si="85"/>
        <v>0</v>
      </c>
      <c r="BF60" s="440">
        <f t="shared" si="85"/>
        <v>0</v>
      </c>
      <c r="BG60" s="441">
        <f t="shared" si="85"/>
        <v>750</v>
      </c>
      <c r="BH60" s="439">
        <f t="shared" si="85"/>
        <v>0</v>
      </c>
      <c r="BI60" s="440">
        <f t="shared" si="85"/>
        <v>0</v>
      </c>
      <c r="BJ60" s="441">
        <f t="shared" si="85"/>
        <v>750</v>
      </c>
      <c r="BK60" s="439">
        <f t="shared" si="85"/>
        <v>0</v>
      </c>
      <c r="BL60" s="440">
        <f t="shared" si="85"/>
        <v>0</v>
      </c>
      <c r="BM60" s="442">
        <f t="shared" si="85"/>
        <v>750</v>
      </c>
      <c r="BN60" s="443">
        <f t="shared" ref="BN60:BX60" si="86">SUM(BN46:BN59)</f>
        <v>0</v>
      </c>
      <c r="BO60" s="444">
        <f t="shared" si="86"/>
        <v>0</v>
      </c>
      <c r="BP60" s="442">
        <f t="shared" si="86"/>
        <v>0</v>
      </c>
      <c r="BQ60" s="443">
        <f t="shared" si="86"/>
        <v>27</v>
      </c>
      <c r="BR60" s="444">
        <f t="shared" si="86"/>
        <v>0</v>
      </c>
      <c r="BS60" s="442">
        <f>SUM(BS46:BS59)</f>
        <v>0</v>
      </c>
      <c r="BT60" s="443">
        <f t="shared" si="86"/>
        <v>0</v>
      </c>
      <c r="BU60" s="444">
        <f t="shared" si="86"/>
        <v>0</v>
      </c>
      <c r="BV60" s="442">
        <f t="shared" si="86"/>
        <v>0</v>
      </c>
      <c r="BW60" s="443">
        <f t="shared" si="86"/>
        <v>0</v>
      </c>
      <c r="BX60" s="444">
        <f t="shared" si="86"/>
        <v>0</v>
      </c>
      <c r="BY60" s="442">
        <f t="shared" ref="BY60:CV60" si="87">SUM(BY46:BY59)</f>
        <v>0</v>
      </c>
      <c r="BZ60" s="443">
        <f t="shared" si="87"/>
        <v>0</v>
      </c>
      <c r="CA60" s="444">
        <f t="shared" si="87"/>
        <v>0</v>
      </c>
      <c r="CB60" s="442">
        <f t="shared" si="87"/>
        <v>0</v>
      </c>
      <c r="CC60" s="443">
        <f t="shared" si="87"/>
        <v>0</v>
      </c>
      <c r="CD60" s="444">
        <f t="shared" si="87"/>
        <v>0</v>
      </c>
      <c r="CE60" s="442">
        <f t="shared" si="87"/>
        <v>0</v>
      </c>
      <c r="CF60" s="443">
        <f t="shared" si="87"/>
        <v>0</v>
      </c>
      <c r="CG60" s="444">
        <f t="shared" si="87"/>
        <v>0</v>
      </c>
      <c r="CH60" s="442">
        <f t="shared" si="87"/>
        <v>0</v>
      </c>
      <c r="CI60" s="443">
        <f t="shared" si="87"/>
        <v>0</v>
      </c>
      <c r="CJ60" s="444">
        <f t="shared" si="87"/>
        <v>0</v>
      </c>
      <c r="CK60" s="442">
        <f t="shared" si="87"/>
        <v>0</v>
      </c>
      <c r="CL60" s="443">
        <f t="shared" si="87"/>
        <v>0</v>
      </c>
      <c r="CM60" s="444">
        <f t="shared" si="87"/>
        <v>0</v>
      </c>
      <c r="CN60" s="442">
        <f t="shared" si="87"/>
        <v>0</v>
      </c>
      <c r="CO60" s="443">
        <f t="shared" si="87"/>
        <v>0</v>
      </c>
      <c r="CP60" s="444">
        <f t="shared" si="87"/>
        <v>0</v>
      </c>
      <c r="CQ60" s="442">
        <f t="shared" si="87"/>
        <v>0</v>
      </c>
      <c r="CR60" s="443">
        <f t="shared" si="87"/>
        <v>0</v>
      </c>
      <c r="CS60" s="444">
        <f t="shared" si="87"/>
        <v>0</v>
      </c>
      <c r="CT60" s="442">
        <f t="shared" si="87"/>
        <v>0</v>
      </c>
      <c r="CU60" s="443">
        <f t="shared" si="87"/>
        <v>0</v>
      </c>
      <c r="CV60" s="444">
        <f t="shared" si="87"/>
        <v>0</v>
      </c>
      <c r="CW60" s="442">
        <f t="shared" ref="CW60:DB60" si="88">SUM(CW46:CW59)</f>
        <v>0</v>
      </c>
      <c r="CX60" s="443">
        <f t="shared" si="88"/>
        <v>0</v>
      </c>
      <c r="CY60" s="444">
        <f t="shared" si="88"/>
        <v>0</v>
      </c>
      <c r="CZ60" s="442">
        <f t="shared" si="88"/>
        <v>0</v>
      </c>
      <c r="DA60" s="443">
        <f t="shared" si="88"/>
        <v>0</v>
      </c>
      <c r="DB60" s="444">
        <f t="shared" si="88"/>
        <v>0</v>
      </c>
      <c r="DC60" s="442">
        <f t="shared" ref="DC60:DN60" si="89">SUM(DC46:DC59)</f>
        <v>0</v>
      </c>
      <c r="DD60" s="443">
        <f t="shared" si="89"/>
        <v>0</v>
      </c>
      <c r="DE60" s="444">
        <f t="shared" si="89"/>
        <v>0</v>
      </c>
      <c r="DF60" s="442">
        <f t="shared" ref="DF60:DK60" si="90">SUM(DF46:DF59)</f>
        <v>0</v>
      </c>
      <c r="DG60" s="443">
        <f t="shared" si="90"/>
        <v>0</v>
      </c>
      <c r="DH60" s="444">
        <f t="shared" si="90"/>
        <v>0</v>
      </c>
      <c r="DI60" s="442">
        <f t="shared" si="90"/>
        <v>0</v>
      </c>
      <c r="DJ60" s="443">
        <f t="shared" si="90"/>
        <v>0</v>
      </c>
      <c r="DK60" s="444">
        <f t="shared" si="90"/>
        <v>0</v>
      </c>
      <c r="DL60" s="442">
        <f t="shared" si="89"/>
        <v>0</v>
      </c>
      <c r="DM60" s="443">
        <f t="shared" si="89"/>
        <v>0</v>
      </c>
      <c r="DN60" s="444">
        <f t="shared" si="89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1">SUM(DR46:DR59)</f>
        <v>0</v>
      </c>
      <c r="DS60" s="443">
        <f t="shared" si="91"/>
        <v>0</v>
      </c>
      <c r="DT60" s="444">
        <f t="shared" si="91"/>
        <v>0</v>
      </c>
      <c r="DU60" s="442">
        <f t="shared" si="91"/>
        <v>0</v>
      </c>
      <c r="DV60" s="443">
        <f t="shared" si="91"/>
        <v>0</v>
      </c>
      <c r="DW60" s="444">
        <f t="shared" si="91"/>
        <v>0</v>
      </c>
      <c r="DX60" s="442">
        <f t="shared" ref="DX60:EI60" si="92">SUM(DX46:DX59)</f>
        <v>0</v>
      </c>
      <c r="DY60" s="443">
        <f t="shared" si="92"/>
        <v>0</v>
      </c>
      <c r="DZ60" s="444">
        <f t="shared" si="92"/>
        <v>0</v>
      </c>
      <c r="EA60" s="442">
        <f t="shared" si="92"/>
        <v>0</v>
      </c>
      <c r="EB60" s="443">
        <f t="shared" si="92"/>
        <v>0</v>
      </c>
      <c r="EC60" s="444">
        <f t="shared" si="92"/>
        <v>0</v>
      </c>
      <c r="ED60" s="442">
        <f t="shared" si="92"/>
        <v>0</v>
      </c>
      <c r="EE60" s="443">
        <f t="shared" si="92"/>
        <v>0</v>
      </c>
      <c r="EF60" s="444">
        <f t="shared" si="92"/>
        <v>0</v>
      </c>
      <c r="EG60" s="442">
        <f t="shared" si="92"/>
        <v>0</v>
      </c>
      <c r="EH60" s="443">
        <f t="shared" si="92"/>
        <v>0</v>
      </c>
      <c r="EI60" s="444">
        <f t="shared" si="92"/>
        <v>0</v>
      </c>
      <c r="EJ60" s="442">
        <f t="shared" ref="EJ60:FG60" si="93">SUM(EJ46:EJ59)</f>
        <v>0</v>
      </c>
      <c r="EK60" s="443">
        <f t="shared" si="93"/>
        <v>0</v>
      </c>
      <c r="EL60" s="444">
        <f t="shared" si="93"/>
        <v>0</v>
      </c>
      <c r="EM60" s="442">
        <f t="shared" si="93"/>
        <v>0</v>
      </c>
      <c r="EN60" s="443">
        <f t="shared" si="93"/>
        <v>0</v>
      </c>
      <c r="EO60" s="444">
        <f t="shared" si="93"/>
        <v>0</v>
      </c>
      <c r="EP60" s="442">
        <f t="shared" si="93"/>
        <v>0</v>
      </c>
      <c r="EQ60" s="443">
        <f t="shared" si="93"/>
        <v>0</v>
      </c>
      <c r="ER60" s="444">
        <f t="shared" si="93"/>
        <v>0</v>
      </c>
      <c r="ES60" s="442">
        <f t="shared" si="93"/>
        <v>0</v>
      </c>
      <c r="ET60" s="443">
        <f t="shared" si="93"/>
        <v>0</v>
      </c>
      <c r="EU60" s="444">
        <f t="shared" si="93"/>
        <v>0</v>
      </c>
      <c r="EV60" s="442">
        <f t="shared" si="93"/>
        <v>0</v>
      </c>
      <c r="EW60" s="443">
        <f t="shared" si="93"/>
        <v>0</v>
      </c>
      <c r="EX60" s="444">
        <f t="shared" si="93"/>
        <v>0</v>
      </c>
      <c r="EY60" s="442">
        <f t="shared" si="93"/>
        <v>0</v>
      </c>
      <c r="EZ60" s="443">
        <f t="shared" si="93"/>
        <v>0</v>
      </c>
      <c r="FA60" s="444">
        <f t="shared" si="93"/>
        <v>0</v>
      </c>
      <c r="FB60" s="442">
        <f t="shared" si="93"/>
        <v>0</v>
      </c>
      <c r="FC60" s="443">
        <f t="shared" si="93"/>
        <v>0</v>
      </c>
      <c r="FD60" s="444">
        <f t="shared" si="93"/>
        <v>0</v>
      </c>
      <c r="FE60" s="442">
        <f t="shared" si="93"/>
        <v>0</v>
      </c>
      <c r="FF60" s="443">
        <f t="shared" si="93"/>
        <v>0</v>
      </c>
      <c r="FG60" s="444">
        <f t="shared" si="93"/>
        <v>0</v>
      </c>
      <c r="FH60" s="442">
        <f t="shared" ref="FH60:FS60" si="94">SUM(FH46:FH59)</f>
        <v>0</v>
      </c>
      <c r="FI60" s="443">
        <f t="shared" si="94"/>
        <v>0</v>
      </c>
      <c r="FJ60" s="444">
        <f t="shared" si="94"/>
        <v>0</v>
      </c>
      <c r="FK60" s="442">
        <f t="shared" si="94"/>
        <v>0</v>
      </c>
      <c r="FL60" s="443">
        <f t="shared" si="94"/>
        <v>0</v>
      </c>
      <c r="FM60" s="444">
        <f t="shared" si="94"/>
        <v>0</v>
      </c>
      <c r="FN60" s="442">
        <f t="shared" si="94"/>
        <v>0</v>
      </c>
      <c r="FO60" s="443">
        <f t="shared" si="94"/>
        <v>0</v>
      </c>
      <c r="FP60" s="444">
        <f t="shared" si="94"/>
        <v>0</v>
      </c>
      <c r="FQ60" s="442">
        <f t="shared" si="94"/>
        <v>0</v>
      </c>
      <c r="FR60" s="443">
        <f t="shared" si="94"/>
        <v>0</v>
      </c>
      <c r="FS60" s="444">
        <f t="shared" si="94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5">SUM(FW46:FW59)</f>
        <v>0</v>
      </c>
      <c r="FX60" s="443">
        <f t="shared" si="95"/>
        <v>0</v>
      </c>
      <c r="FY60" s="444">
        <f t="shared" si="95"/>
        <v>0</v>
      </c>
      <c r="FZ60" s="442">
        <f t="shared" si="95"/>
        <v>0</v>
      </c>
      <c r="GA60" s="443">
        <f t="shared" si="95"/>
        <v>0</v>
      </c>
      <c r="GB60" s="444">
        <f t="shared" si="95"/>
        <v>0</v>
      </c>
      <c r="GC60" s="442">
        <f t="shared" si="95"/>
        <v>0</v>
      </c>
      <c r="GD60" s="443">
        <f t="shared" si="95"/>
        <v>0</v>
      </c>
      <c r="GE60" s="444">
        <f t="shared" si="95"/>
        <v>0</v>
      </c>
      <c r="GF60" s="442">
        <f t="shared" si="95"/>
        <v>0</v>
      </c>
      <c r="GG60" s="443">
        <f t="shared" si="95"/>
        <v>0</v>
      </c>
      <c r="GH60" s="444">
        <f t="shared" si="95"/>
        <v>0</v>
      </c>
      <c r="GI60" s="442">
        <f t="shared" si="95"/>
        <v>0</v>
      </c>
      <c r="GJ60" s="443">
        <f t="shared" si="95"/>
        <v>0</v>
      </c>
      <c r="GK60" s="444">
        <f t="shared" si="95"/>
        <v>0</v>
      </c>
    </row>
    <row r="61" spans="1:193" s="5" customFormat="1" ht="26.25" customHeight="1" thickTop="1" thickBot="1">
      <c r="A61" s="417"/>
      <c r="B61" s="1553">
        <f>SUM(B60:D60)</f>
        <v>0</v>
      </c>
      <c r="C61" s="1553"/>
      <c r="D61" s="1554"/>
      <c r="E61" s="1552">
        <f>SUM(E60:G60)</f>
        <v>0</v>
      </c>
      <c r="F61" s="1553"/>
      <c r="G61" s="1554"/>
      <c r="H61" s="1552">
        <f>SUM(H60:J60)</f>
        <v>0</v>
      </c>
      <c r="I61" s="1553"/>
      <c r="J61" s="1554"/>
      <c r="K61" s="1552">
        <f>SUM(K60:M60)</f>
        <v>1008</v>
      </c>
      <c r="L61" s="1553"/>
      <c r="M61" s="1554"/>
      <c r="N61" s="1552">
        <f>SUM(N60:P60)</f>
        <v>0</v>
      </c>
      <c r="O61" s="1553"/>
      <c r="P61" s="1554"/>
      <c r="Q61" s="1552">
        <f>SUM(Q60:S60)</f>
        <v>1320</v>
      </c>
      <c r="R61" s="1553"/>
      <c r="S61" s="1554"/>
      <c r="T61" s="1552">
        <f>SUM(T60:V60)</f>
        <v>0</v>
      </c>
      <c r="U61" s="1553"/>
      <c r="V61" s="1554"/>
      <c r="W61" s="1552">
        <f>SUM(W60:Y60)</f>
        <v>0</v>
      </c>
      <c r="X61" s="1553"/>
      <c r="Y61" s="1554"/>
      <c r="Z61" s="1552">
        <f>SUM(Z60:AB60)</f>
        <v>0</v>
      </c>
      <c r="AA61" s="1553"/>
      <c r="AB61" s="1554"/>
      <c r="AC61" s="1552">
        <f>SUM(AC60:AE60)</f>
        <v>0</v>
      </c>
      <c r="AD61" s="1553"/>
      <c r="AE61" s="1554"/>
      <c r="AF61" s="1552">
        <f>SUM(AF60:AH60)</f>
        <v>0</v>
      </c>
      <c r="AG61" s="1553"/>
      <c r="AH61" s="1554"/>
      <c r="AI61" s="1552">
        <f>SUM(AI60:AK60)</f>
        <v>0</v>
      </c>
      <c r="AJ61" s="1553"/>
      <c r="AK61" s="1554"/>
      <c r="AL61" s="1552">
        <f>SUM(AL60:AN60)</f>
        <v>0</v>
      </c>
      <c r="AM61" s="1553"/>
      <c r="AN61" s="1554"/>
      <c r="AO61" s="1552">
        <f>SUM(AO60:AQ60)</f>
        <v>0</v>
      </c>
      <c r="AP61" s="1553"/>
      <c r="AQ61" s="1554"/>
      <c r="AR61" s="1552">
        <f>SUM(AR60:AT60)</f>
        <v>699</v>
      </c>
      <c r="AS61" s="1553"/>
      <c r="AT61" s="1554"/>
      <c r="AU61" s="1552">
        <f>SUM(AU60:AW60)</f>
        <v>0</v>
      </c>
      <c r="AV61" s="1553"/>
      <c r="AW61" s="1554"/>
      <c r="AX61" s="1552">
        <f>SUM(AX60:AZ60)</f>
        <v>1200</v>
      </c>
      <c r="AY61" s="1553"/>
      <c r="AZ61" s="1554"/>
      <c r="BA61" s="1552">
        <f>SUM(BA60:BC60)</f>
        <v>210</v>
      </c>
      <c r="BB61" s="1553"/>
      <c r="BC61" s="1554"/>
      <c r="BD61" s="1552">
        <f>SUM(BD60:BF60)</f>
        <v>0</v>
      </c>
      <c r="BE61" s="1553"/>
      <c r="BF61" s="1554"/>
      <c r="BG61" s="1552">
        <f>SUM(BG60:BI60)</f>
        <v>750</v>
      </c>
      <c r="BH61" s="1553"/>
      <c r="BI61" s="1554"/>
      <c r="BJ61" s="1552">
        <f>SUM(BJ60:BL60)</f>
        <v>750</v>
      </c>
      <c r="BK61" s="1553"/>
      <c r="BL61" s="1554"/>
      <c r="BM61" s="1535">
        <f>SUM(BM60:BO60)</f>
        <v>750</v>
      </c>
      <c r="BN61" s="1536"/>
      <c r="BO61" s="1537"/>
      <c r="BP61" s="1535">
        <f>SUM(BP60:BR60)</f>
        <v>27</v>
      </c>
      <c r="BQ61" s="1536"/>
      <c r="BR61" s="1537"/>
      <c r="BS61" s="1535">
        <f>SUM(BS60:BU60)</f>
        <v>0</v>
      </c>
      <c r="BT61" s="1536"/>
      <c r="BU61" s="1537"/>
      <c r="BV61" s="1535">
        <f>SUM(BV60:BX60)</f>
        <v>0</v>
      </c>
      <c r="BW61" s="1536"/>
      <c r="BX61" s="1537"/>
      <c r="BY61" s="1535">
        <f>SUM(BY60:CA60)</f>
        <v>0</v>
      </c>
      <c r="BZ61" s="1536"/>
      <c r="CA61" s="1537"/>
      <c r="CB61" s="1535">
        <f>SUM(CB60:CD60)</f>
        <v>0</v>
      </c>
      <c r="CC61" s="1536"/>
      <c r="CD61" s="1537"/>
      <c r="CE61" s="1535">
        <f>SUM(CE60:CG60)</f>
        <v>0</v>
      </c>
      <c r="CF61" s="1536"/>
      <c r="CG61" s="1537"/>
      <c r="CH61" s="1535">
        <f>SUM(CH60:CJ60)</f>
        <v>0</v>
      </c>
      <c r="CI61" s="1536"/>
      <c r="CJ61" s="1537"/>
      <c r="CK61" s="1535">
        <f>SUM(CK60:CM60)</f>
        <v>0</v>
      </c>
      <c r="CL61" s="1536"/>
      <c r="CM61" s="1537"/>
      <c r="CN61" s="1535">
        <f>SUM(CN60:CP60)</f>
        <v>0</v>
      </c>
      <c r="CO61" s="1536"/>
      <c r="CP61" s="1537"/>
      <c r="CQ61" s="1535">
        <f>SUM(CQ60:CS60)</f>
        <v>0</v>
      </c>
      <c r="CR61" s="1536"/>
      <c r="CS61" s="1537"/>
      <c r="CT61" s="1535">
        <f>SUM(CT60:CV60)</f>
        <v>0</v>
      </c>
      <c r="CU61" s="1536"/>
      <c r="CV61" s="1537"/>
      <c r="CW61" s="1535">
        <f>SUM(CW60:CY60)</f>
        <v>0</v>
      </c>
      <c r="CX61" s="1536"/>
      <c r="CY61" s="1537"/>
      <c r="CZ61" s="1535">
        <f>SUM(CZ60:DB60)</f>
        <v>0</v>
      </c>
      <c r="DA61" s="1536"/>
      <c r="DB61" s="1537"/>
      <c r="DC61" s="1535">
        <f>SUM(DC60:DE60)</f>
        <v>0</v>
      </c>
      <c r="DD61" s="1536"/>
      <c r="DE61" s="1537"/>
      <c r="DF61" s="1535">
        <f>SUM(DF60:DH60)</f>
        <v>0</v>
      </c>
      <c r="DG61" s="1536"/>
      <c r="DH61" s="1537"/>
      <c r="DI61" s="1535">
        <f>SUM(DI60:DK60)</f>
        <v>0</v>
      </c>
      <c r="DJ61" s="1536"/>
      <c r="DK61" s="1537"/>
      <c r="DL61" s="1535">
        <f>SUM(DL60:DN60)</f>
        <v>0</v>
      </c>
      <c r="DM61" s="1536"/>
      <c r="DN61" s="1537"/>
      <c r="DO61" s="1535">
        <f>SUM(DO60:DQ60)</f>
        <v>0</v>
      </c>
      <c r="DP61" s="1536"/>
      <c r="DQ61" s="1537"/>
      <c r="DR61" s="1535">
        <f>SUM(DR60:DT60)</f>
        <v>0</v>
      </c>
      <c r="DS61" s="1536"/>
      <c r="DT61" s="1537"/>
      <c r="DU61" s="1535">
        <f>SUM(DU60:DW60)</f>
        <v>0</v>
      </c>
      <c r="DV61" s="1536"/>
      <c r="DW61" s="1537"/>
      <c r="DX61" s="1535">
        <f>SUM(DX60:DZ60)</f>
        <v>0</v>
      </c>
      <c r="DY61" s="1536"/>
      <c r="DZ61" s="1537"/>
      <c r="EA61" s="1535">
        <f>SUM(EA60:EC60)</f>
        <v>0</v>
      </c>
      <c r="EB61" s="1536"/>
      <c r="EC61" s="1537"/>
      <c r="ED61" s="1535">
        <f>SUM(ED60:EF60)</f>
        <v>0</v>
      </c>
      <c r="EE61" s="1536"/>
      <c r="EF61" s="1537"/>
      <c r="EG61" s="1535">
        <f>SUM(EG60:EI60)</f>
        <v>0</v>
      </c>
      <c r="EH61" s="1536"/>
      <c r="EI61" s="1537"/>
      <c r="EJ61" s="1535">
        <f>SUM(EJ60:EL60)</f>
        <v>0</v>
      </c>
      <c r="EK61" s="1536"/>
      <c r="EL61" s="1537"/>
      <c r="EM61" s="1535">
        <f>SUM(EM60:EO60)</f>
        <v>0</v>
      </c>
      <c r="EN61" s="1536"/>
      <c r="EO61" s="1537"/>
      <c r="EP61" s="1535">
        <f>SUM(EP60:ER60)</f>
        <v>0</v>
      </c>
      <c r="EQ61" s="1536"/>
      <c r="ER61" s="1537"/>
      <c r="ES61" s="1535">
        <f>SUM(ES60:EU60)</f>
        <v>0</v>
      </c>
      <c r="ET61" s="1536"/>
      <c r="EU61" s="1537"/>
      <c r="EV61" s="1535">
        <f>SUM(EV60:EX60)</f>
        <v>0</v>
      </c>
      <c r="EW61" s="1536"/>
      <c r="EX61" s="1537"/>
      <c r="EY61" s="1535">
        <f>SUM(EY60:FA60)</f>
        <v>0</v>
      </c>
      <c r="EZ61" s="1536"/>
      <c r="FA61" s="1537"/>
      <c r="FB61" s="1535">
        <f>SUM(FB60:FD60)</f>
        <v>0</v>
      </c>
      <c r="FC61" s="1536"/>
      <c r="FD61" s="1537"/>
      <c r="FE61" s="1535">
        <f>SUM(FE60:FG60)</f>
        <v>0</v>
      </c>
      <c r="FF61" s="1536"/>
      <c r="FG61" s="1537"/>
      <c r="FH61" s="1535">
        <f>SUM(FH60:FJ60)</f>
        <v>0</v>
      </c>
      <c r="FI61" s="1536"/>
      <c r="FJ61" s="1537"/>
      <c r="FK61" s="1535">
        <f>SUM(FK60:FM60)</f>
        <v>0</v>
      </c>
      <c r="FL61" s="1536"/>
      <c r="FM61" s="1537"/>
      <c r="FN61" s="1535">
        <f>SUM(FN60:FP60)</f>
        <v>0</v>
      </c>
      <c r="FO61" s="1536"/>
      <c r="FP61" s="1537"/>
      <c r="FQ61" s="1535">
        <f>SUM(FQ60:FS60)</f>
        <v>0</v>
      </c>
      <c r="FR61" s="1536"/>
      <c r="FS61" s="1537"/>
      <c r="FT61" s="1535">
        <f>SUM(FT60:FV60)</f>
        <v>0</v>
      </c>
      <c r="FU61" s="1536"/>
      <c r="FV61" s="1537"/>
      <c r="FW61" s="1535">
        <f>SUM(FW60:FY60)</f>
        <v>0</v>
      </c>
      <c r="FX61" s="1536"/>
      <c r="FY61" s="1537"/>
      <c r="FZ61" s="1535">
        <f>SUM(FZ60:GB60)</f>
        <v>0</v>
      </c>
      <c r="GA61" s="1536"/>
      <c r="GB61" s="1537"/>
      <c r="GC61" s="1535">
        <f>SUM(GC60:GE60)</f>
        <v>0</v>
      </c>
      <c r="GD61" s="1536"/>
      <c r="GE61" s="1537"/>
      <c r="GF61" s="1535">
        <f>SUM(GF60:GH60)</f>
        <v>0</v>
      </c>
      <c r="GG61" s="1536"/>
      <c r="GH61" s="1537"/>
      <c r="GI61" s="1535">
        <f>SUM(GI60:GK60)</f>
        <v>0</v>
      </c>
      <c r="GJ61" s="1536"/>
      <c r="GK61" s="1537"/>
    </row>
    <row r="62" spans="1:193" ht="15.75" thickTop="1">
      <c r="B62" s="1555">
        <f>SUM(B61:GK61)</f>
        <v>6714</v>
      </c>
      <c r="C62" s="1556"/>
      <c r="D62" s="1556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11332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E39" sqref="E39:G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1559436.5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6">
        <f>'實驗紗&amp;非當月生產'!P2</f>
        <v>1559436.5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17375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3795</v>
      </c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>
        <v>7546</v>
      </c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1</v>
      </c>
      <c r="F26" s="11">
        <f t="shared" si="14"/>
        <v>5847.5519999999997</v>
      </c>
      <c r="G26" s="63">
        <v>3762</v>
      </c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1</v>
      </c>
      <c r="BL26" s="158"/>
      <c r="BM26" s="158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1</v>
      </c>
      <c r="F27" s="11">
        <f t="shared" si="14"/>
        <v>5847.5519999999997</v>
      </c>
      <c r="G27" s="12">
        <v>3927</v>
      </c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1</v>
      </c>
      <c r="BL27" s="158"/>
      <c r="BM27" s="158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1</v>
      </c>
      <c r="F28" s="11">
        <f t="shared" si="14"/>
        <v>5847.5519999999997</v>
      </c>
      <c r="G28" s="12">
        <v>3234</v>
      </c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1</v>
      </c>
      <c r="BL28" s="158"/>
      <c r="BM28" s="158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1</v>
      </c>
      <c r="F29" s="11">
        <f t="shared" si="14"/>
        <v>5847.5519999999997</v>
      </c>
      <c r="G29" s="63">
        <v>4488</v>
      </c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1</v>
      </c>
      <c r="BL29" s="158"/>
      <c r="BM29" s="158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1</v>
      </c>
      <c r="F30" s="11">
        <f t="shared" si="14"/>
        <v>5847.5519999999997</v>
      </c>
      <c r="G30" s="63">
        <v>3738</v>
      </c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1</v>
      </c>
      <c r="BL30" s="158"/>
      <c r="BM30" s="158"/>
    </row>
    <row r="31" spans="1:65" ht="15" customHeight="1">
      <c r="A31" s="10">
        <v>26</v>
      </c>
      <c r="B31" s="36">
        <v>0</v>
      </c>
      <c r="C31" s="11">
        <f t="shared" si="18"/>
        <v>0</v>
      </c>
      <c r="D31" s="63">
        <v>660</v>
      </c>
      <c r="E31" s="36">
        <v>1</v>
      </c>
      <c r="F31" s="11">
        <f t="shared" si="14"/>
        <v>5847.5519999999997</v>
      </c>
      <c r="G31" s="63">
        <v>3300</v>
      </c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1</v>
      </c>
      <c r="BL31" s="158"/>
      <c r="BM31" s="158"/>
    </row>
    <row r="32" spans="1:65" ht="15" customHeight="1">
      <c r="A32" s="10">
        <v>27</v>
      </c>
      <c r="B32" s="36">
        <v>0</v>
      </c>
      <c r="C32" s="11">
        <f t="shared" si="18"/>
        <v>0</v>
      </c>
      <c r="D32" s="63"/>
      <c r="E32" s="36">
        <v>1</v>
      </c>
      <c r="F32" s="11">
        <f t="shared" si="14"/>
        <v>5847.5519999999997</v>
      </c>
      <c r="G32" s="63">
        <v>4125</v>
      </c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1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0.29629629629629628</v>
      </c>
      <c r="C37" s="18">
        <f>SUM(C6:C36)</f>
        <v>46780.415999999997</v>
      </c>
      <c r="D37" s="19">
        <f>SUM(D6:D36)</f>
        <v>29457</v>
      </c>
      <c r="E37" s="17">
        <f>IF(E6="",0,AVERAGE(E6:E36))</f>
        <v>0.70370370370370372</v>
      </c>
      <c r="F37" s="18">
        <f>SUM(F6:F36)</f>
        <v>111103.48799999995</v>
      </c>
      <c r="G37" s="19">
        <f>SUM(G6:G36)</f>
        <v>79930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91">
        <v>27783</v>
      </c>
      <c r="C38" s="1592"/>
      <c r="D38" s="1593"/>
      <c r="E38" s="1591">
        <v>79175</v>
      </c>
      <c r="F38" s="1592"/>
      <c r="G38" s="1593"/>
      <c r="H38" s="1591"/>
      <c r="I38" s="1592"/>
      <c r="J38" s="1593"/>
      <c r="K38" s="1591"/>
      <c r="L38" s="1592"/>
      <c r="M38" s="1593"/>
      <c r="N38" s="1591"/>
      <c r="O38" s="1592"/>
      <c r="P38" s="1593"/>
      <c r="Q38" s="1591"/>
      <c r="R38" s="1592"/>
      <c r="S38" s="1593"/>
      <c r="T38" s="1591"/>
      <c r="U38" s="1592"/>
      <c r="V38" s="1593"/>
      <c r="W38" s="1591"/>
      <c r="X38" s="1592"/>
      <c r="Y38" s="1593"/>
      <c r="Z38" s="1591"/>
      <c r="AA38" s="1592"/>
      <c r="AB38" s="1593"/>
      <c r="AC38" s="1591"/>
      <c r="AD38" s="1592"/>
      <c r="AE38" s="1593"/>
      <c r="AF38" s="1591"/>
      <c r="AG38" s="1592"/>
      <c r="AH38" s="1593"/>
      <c r="AI38" s="1591"/>
      <c r="AJ38" s="1592"/>
      <c r="AK38" s="1593"/>
      <c r="AL38" s="1591"/>
      <c r="AM38" s="1592"/>
      <c r="AN38" s="1593"/>
      <c r="AO38" s="1591"/>
      <c r="AP38" s="1592"/>
      <c r="AQ38" s="1593"/>
      <c r="AR38" s="1591"/>
      <c r="AS38" s="1592"/>
      <c r="AT38" s="1593"/>
      <c r="AU38" s="1591"/>
      <c r="AV38" s="1592"/>
      <c r="AW38" s="1593"/>
      <c r="AX38" s="1591"/>
      <c r="AY38" s="1592"/>
      <c r="AZ38" s="1593"/>
      <c r="BA38" s="1591"/>
      <c r="BB38" s="1592"/>
      <c r="BC38" s="1593"/>
      <c r="BD38" s="1591"/>
      <c r="BE38" s="1592"/>
      <c r="BF38" s="1593"/>
      <c r="BG38" s="1591"/>
      <c r="BH38" s="1592"/>
      <c r="BI38" s="1593"/>
      <c r="BJ38" s="461"/>
      <c r="BK38" s="39"/>
    </row>
    <row r="39" spans="1:70" s="40" customFormat="1" ht="22.5" customHeight="1" thickBot="1">
      <c r="A39" s="58"/>
      <c r="B39" s="1576">
        <v>2670</v>
      </c>
      <c r="C39" s="1577"/>
      <c r="D39" s="1578"/>
      <c r="E39" s="1576">
        <f>3475+2275</f>
        <v>5750</v>
      </c>
      <c r="F39" s="1577"/>
      <c r="G39" s="1578"/>
      <c r="H39" s="1576"/>
      <c r="I39" s="1577"/>
      <c r="J39" s="1578"/>
      <c r="K39" s="1576"/>
      <c r="L39" s="1577"/>
      <c r="M39" s="1578"/>
      <c r="N39" s="1576"/>
      <c r="O39" s="1577"/>
      <c r="P39" s="1578"/>
      <c r="Q39" s="1576"/>
      <c r="R39" s="1577"/>
      <c r="S39" s="1578"/>
      <c r="T39" s="1576"/>
      <c r="U39" s="1577"/>
      <c r="V39" s="1578"/>
      <c r="W39" s="1576"/>
      <c r="X39" s="1577"/>
      <c r="Y39" s="1578"/>
      <c r="Z39" s="1576"/>
      <c r="AA39" s="1577"/>
      <c r="AB39" s="1578"/>
      <c r="AC39" s="1576"/>
      <c r="AD39" s="1577"/>
      <c r="AE39" s="1578"/>
      <c r="AF39" s="1576"/>
      <c r="AG39" s="1577"/>
      <c r="AH39" s="1578"/>
      <c r="AI39" s="1576"/>
      <c r="AJ39" s="1577"/>
      <c r="AK39" s="1578"/>
      <c r="AL39" s="1576"/>
      <c r="AM39" s="1577"/>
      <c r="AN39" s="1578"/>
      <c r="AO39" s="1576"/>
      <c r="AP39" s="1577"/>
      <c r="AQ39" s="1578"/>
      <c r="AR39" s="1576"/>
      <c r="AS39" s="1577"/>
      <c r="AT39" s="1578"/>
      <c r="AU39" s="1576"/>
      <c r="AV39" s="1577"/>
      <c r="AW39" s="1578"/>
      <c r="AX39" s="1576"/>
      <c r="AY39" s="1577"/>
      <c r="AZ39" s="1578"/>
      <c r="BA39" s="1576"/>
      <c r="BB39" s="1577"/>
      <c r="BC39" s="1578"/>
      <c r="BD39" s="1576"/>
      <c r="BE39" s="1577"/>
      <c r="BF39" s="1578"/>
      <c r="BG39" s="1576"/>
      <c r="BH39" s="1577"/>
      <c r="BI39" s="1578"/>
      <c r="BJ39" s="461"/>
      <c r="BK39" s="39"/>
    </row>
    <row r="40" spans="1:70" s="40" customFormat="1" ht="26.25" customHeight="1" thickBot="1">
      <c r="A40" s="59"/>
      <c r="B40" s="1564"/>
      <c r="C40" s="1565"/>
      <c r="D40" s="1566"/>
      <c r="E40" s="1564">
        <v>100</v>
      </c>
      <c r="F40" s="1565"/>
      <c r="G40" s="1566"/>
      <c r="H40" s="1564"/>
      <c r="I40" s="1565"/>
      <c r="J40" s="1566"/>
      <c r="K40" s="1564"/>
      <c r="L40" s="1565"/>
      <c r="M40" s="1566"/>
      <c r="N40" s="1564"/>
      <c r="O40" s="1565"/>
      <c r="P40" s="1566"/>
      <c r="Q40" s="1564"/>
      <c r="R40" s="1565"/>
      <c r="S40" s="1566"/>
      <c r="T40" s="1564"/>
      <c r="U40" s="1565"/>
      <c r="V40" s="1566"/>
      <c r="W40" s="1564"/>
      <c r="X40" s="1565"/>
      <c r="Y40" s="1566"/>
      <c r="Z40" s="1564"/>
      <c r="AA40" s="1565"/>
      <c r="AB40" s="1566"/>
      <c r="AC40" s="1579"/>
      <c r="AD40" s="1580"/>
      <c r="AE40" s="1581"/>
      <c r="AF40" s="1579"/>
      <c r="AG40" s="1580"/>
      <c r="AH40" s="1581"/>
      <c r="AI40" s="1564"/>
      <c r="AJ40" s="1565"/>
      <c r="AK40" s="1566"/>
      <c r="AL40" s="1564"/>
      <c r="AM40" s="1565"/>
      <c r="AN40" s="1566"/>
      <c r="AO40" s="1564"/>
      <c r="AP40" s="1565"/>
      <c r="AQ40" s="1566"/>
      <c r="AR40" s="1564"/>
      <c r="AS40" s="1565"/>
      <c r="AT40" s="1566"/>
      <c r="AU40" s="1564"/>
      <c r="AV40" s="1565"/>
      <c r="AW40" s="1566"/>
      <c r="AX40" s="1564"/>
      <c r="AY40" s="1565"/>
      <c r="AZ40" s="1566"/>
      <c r="BA40" s="1564"/>
      <c r="BB40" s="1565"/>
      <c r="BC40" s="1566"/>
      <c r="BD40" s="1564"/>
      <c r="BE40" s="1565"/>
      <c r="BF40" s="1566"/>
      <c r="BG40" s="1564"/>
      <c r="BH40" s="1565"/>
      <c r="BI40" s="1566"/>
      <c r="BJ40" s="462"/>
      <c r="BK40" s="41"/>
    </row>
    <row r="41" spans="1:70" s="27" customFormat="1" ht="26.25" hidden="1" customHeight="1" thickTop="1" thickBot="1">
      <c r="A41" s="26"/>
      <c r="B41" s="1571">
        <f>B38-B39-B60</f>
        <v>25080</v>
      </c>
      <c r="C41" s="1572"/>
      <c r="D41" s="1573"/>
      <c r="E41" s="1571">
        <f>E38-E39-E60</f>
        <v>70785</v>
      </c>
      <c r="F41" s="1572"/>
      <c r="G41" s="1573"/>
      <c r="H41" s="498">
        <f>H38-H39-H60</f>
        <v>0</v>
      </c>
      <c r="I41" s="499"/>
      <c r="J41" s="500"/>
      <c r="K41" s="1571">
        <f>K38-K39-K60</f>
        <v>0</v>
      </c>
      <c r="L41" s="1572"/>
      <c r="M41" s="1573"/>
      <c r="N41" s="498">
        <f>N38-N39-N60</f>
        <v>0</v>
      </c>
      <c r="O41" s="499"/>
      <c r="P41" s="500"/>
      <c r="Q41" s="1571">
        <f>Q38-Q39-Q60</f>
        <v>0</v>
      </c>
      <c r="R41" s="1572"/>
      <c r="S41" s="1573"/>
      <c r="T41" s="1571">
        <f>T38-T39-T60</f>
        <v>0</v>
      </c>
      <c r="U41" s="1572"/>
      <c r="V41" s="1573"/>
      <c r="W41" s="1571">
        <f>W38-W39-W60</f>
        <v>0</v>
      </c>
      <c r="X41" s="1572"/>
      <c r="Y41" s="1573"/>
      <c r="Z41" s="1571">
        <f>Z38-Z39-Z60</f>
        <v>0</v>
      </c>
      <c r="AA41" s="1572"/>
      <c r="AB41" s="1573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71">
        <f>AX38-AX39-AX60</f>
        <v>0</v>
      </c>
      <c r="AY41" s="1572"/>
      <c r="AZ41" s="1573"/>
      <c r="BA41" s="1571">
        <f>BA38-BA39-BA60</f>
        <v>0</v>
      </c>
      <c r="BB41" s="1572"/>
      <c r="BC41" s="1573"/>
      <c r="BD41" s="1571">
        <f>BD38-BD39-BD60</f>
        <v>0</v>
      </c>
      <c r="BE41" s="1572"/>
      <c r="BF41" s="1573"/>
      <c r="BG41" s="1571">
        <f>BG38-BG39-BG60</f>
        <v>0</v>
      </c>
      <c r="BH41" s="1572"/>
      <c r="BI41" s="1573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5" customFormat="1" ht="15">
      <c r="A46" s="1469"/>
      <c r="B46" s="1470">
        <v>33</v>
      </c>
      <c r="C46" s="1471"/>
      <c r="D46" s="1472"/>
      <c r="E46" s="1470">
        <v>2640</v>
      </c>
      <c r="F46" s="1471"/>
      <c r="G46" s="1472"/>
      <c r="H46" s="1473"/>
      <c r="I46" s="1471"/>
      <c r="J46" s="1472"/>
      <c r="K46" s="1473"/>
      <c r="L46" s="1471"/>
      <c r="M46" s="1472"/>
      <c r="N46" s="1473"/>
      <c r="O46" s="1471"/>
      <c r="P46" s="1472"/>
      <c r="Q46" s="1473"/>
      <c r="R46" s="1471"/>
      <c r="S46" s="1472"/>
      <c r="T46" s="1473"/>
      <c r="U46" s="1471"/>
      <c r="V46" s="1472"/>
      <c r="W46" s="1473"/>
      <c r="X46" s="1471"/>
      <c r="Y46" s="1472"/>
      <c r="Z46" s="1473"/>
      <c r="AA46" s="1471"/>
      <c r="AB46" s="1472"/>
      <c r="AC46" s="1473"/>
      <c r="AD46" s="1471"/>
      <c r="AE46" s="1472"/>
      <c r="AF46" s="1473"/>
      <c r="AG46" s="1471"/>
      <c r="AH46" s="1472"/>
      <c r="AI46" s="1473"/>
      <c r="AJ46" s="1471"/>
      <c r="AK46" s="1472"/>
      <c r="AL46" s="1473"/>
      <c r="AM46" s="1471"/>
      <c r="AN46" s="1472"/>
      <c r="AO46" s="1473"/>
      <c r="AP46" s="1471"/>
      <c r="AQ46" s="1472"/>
      <c r="AR46" s="1473"/>
      <c r="AS46" s="1471"/>
      <c r="AT46" s="1472"/>
      <c r="AU46" s="1473"/>
      <c r="AV46" s="1471"/>
      <c r="AW46" s="1472"/>
      <c r="AX46" s="1473"/>
      <c r="AY46" s="1471"/>
      <c r="AZ46" s="1472"/>
      <c r="BA46" s="1473"/>
      <c r="BB46" s="1471"/>
      <c r="BC46" s="1472"/>
      <c r="BD46" s="1473"/>
      <c r="BE46" s="1471"/>
      <c r="BF46" s="1472"/>
      <c r="BG46" s="1473"/>
      <c r="BH46" s="1471"/>
      <c r="BI46" s="1472"/>
      <c r="BJ46" s="1474"/>
    </row>
    <row r="47" spans="1:70" s="1475" customFormat="1" ht="15">
      <c r="A47" s="1469"/>
      <c r="B47" s="1476"/>
      <c r="C47" s="1477"/>
      <c r="D47" s="1478"/>
      <c r="E47" s="1479"/>
      <c r="F47" s="1477"/>
      <c r="G47" s="1478"/>
      <c r="H47" s="1479"/>
      <c r="I47" s="1477"/>
      <c r="J47" s="1478"/>
      <c r="K47" s="1479"/>
      <c r="L47" s="1477"/>
      <c r="M47" s="1478"/>
      <c r="N47" s="1479"/>
      <c r="O47" s="1477"/>
      <c r="P47" s="1478"/>
      <c r="Q47" s="1479"/>
      <c r="R47" s="1477"/>
      <c r="S47" s="1478"/>
      <c r="T47" s="1479"/>
      <c r="U47" s="1477"/>
      <c r="V47" s="1478"/>
      <c r="W47" s="1479"/>
      <c r="X47" s="1477"/>
      <c r="Y47" s="1478"/>
      <c r="Z47" s="1479"/>
      <c r="AA47" s="1477"/>
      <c r="AB47" s="1478"/>
      <c r="AC47" s="1479"/>
      <c r="AD47" s="1477"/>
      <c r="AE47" s="1478"/>
      <c r="AF47" s="1479"/>
      <c r="AG47" s="1477"/>
      <c r="AH47" s="1478"/>
      <c r="AI47" s="1479"/>
      <c r="AJ47" s="1477"/>
      <c r="AK47" s="1478"/>
      <c r="AL47" s="1479"/>
      <c r="AM47" s="1477"/>
      <c r="AN47" s="1478"/>
      <c r="AO47" s="1479"/>
      <c r="AP47" s="1477"/>
      <c r="AQ47" s="1478"/>
      <c r="AR47" s="1479"/>
      <c r="AS47" s="1477"/>
      <c r="AT47" s="1478"/>
      <c r="AU47" s="1479"/>
      <c r="AV47" s="1477"/>
      <c r="AW47" s="1478"/>
      <c r="AX47" s="1479"/>
      <c r="AY47" s="1477"/>
      <c r="AZ47" s="1478"/>
      <c r="BA47" s="1479"/>
      <c r="BB47" s="1477"/>
      <c r="BC47" s="1478"/>
      <c r="BD47" s="1479"/>
      <c r="BE47" s="1477"/>
      <c r="BF47" s="1478"/>
      <c r="BG47" s="1479"/>
      <c r="BH47" s="1477"/>
      <c r="BI47" s="1478"/>
      <c r="BJ47" s="1474"/>
    </row>
    <row r="48" spans="1:70" s="1475" customFormat="1" ht="15.75" customHeight="1">
      <c r="A48" s="1469"/>
      <c r="B48" s="1476"/>
      <c r="C48" s="1477"/>
      <c r="D48" s="1478"/>
      <c r="E48" s="1479"/>
      <c r="F48" s="1477"/>
      <c r="G48" s="1478"/>
      <c r="H48" s="1479"/>
      <c r="I48" s="1477"/>
      <c r="J48" s="1478"/>
      <c r="K48" s="1479"/>
      <c r="L48" s="1477"/>
      <c r="M48" s="1478"/>
      <c r="N48" s="1479"/>
      <c r="O48" s="1477"/>
      <c r="P48" s="1478"/>
      <c r="Q48" s="1479"/>
      <c r="R48" s="1477"/>
      <c r="S48" s="1478"/>
      <c r="T48" s="1479"/>
      <c r="U48" s="1477"/>
      <c r="V48" s="1478"/>
      <c r="W48" s="1479"/>
      <c r="X48" s="1477"/>
      <c r="Y48" s="1478"/>
      <c r="Z48" s="1479"/>
      <c r="AA48" s="1477"/>
      <c r="AB48" s="1478"/>
      <c r="AC48" s="1479"/>
      <c r="AD48" s="1477"/>
      <c r="AE48" s="1478"/>
      <c r="AF48" s="1479"/>
      <c r="AG48" s="1477"/>
      <c r="AH48" s="1478"/>
      <c r="AI48" s="1479"/>
      <c r="AJ48" s="1477"/>
      <c r="AK48" s="1478"/>
      <c r="AL48" s="1479"/>
      <c r="AM48" s="1477"/>
      <c r="AN48" s="1478"/>
      <c r="AO48" s="1479"/>
      <c r="AP48" s="1477"/>
      <c r="AQ48" s="1478"/>
      <c r="AR48" s="1479"/>
      <c r="AS48" s="1477"/>
      <c r="AT48" s="1478"/>
      <c r="AU48" s="1479"/>
      <c r="AV48" s="1477"/>
      <c r="AW48" s="1478"/>
      <c r="AX48" s="1479"/>
      <c r="AY48" s="1477"/>
      <c r="AZ48" s="1478"/>
      <c r="BA48" s="1479"/>
      <c r="BB48" s="1477"/>
      <c r="BC48" s="1478"/>
      <c r="BD48" s="1479"/>
      <c r="BE48" s="1477"/>
      <c r="BF48" s="1478"/>
      <c r="BG48" s="1479"/>
      <c r="BH48" s="1477"/>
      <c r="BI48" s="1478"/>
      <c r="BJ48" s="1474"/>
    </row>
    <row r="49" spans="1:70" s="1475" customFormat="1" ht="15">
      <c r="A49" s="1469"/>
      <c r="B49" s="1476"/>
      <c r="C49" s="1477"/>
      <c r="D49" s="1478"/>
      <c r="E49" s="1479"/>
      <c r="F49" s="1477"/>
      <c r="G49" s="1478"/>
      <c r="H49" s="1479"/>
      <c r="I49" s="1477"/>
      <c r="J49" s="1478"/>
      <c r="K49" s="1479"/>
      <c r="L49" s="1477"/>
      <c r="M49" s="1478"/>
      <c r="N49" s="1479"/>
      <c r="O49" s="1477"/>
      <c r="P49" s="1478"/>
      <c r="Q49" s="1479"/>
      <c r="R49" s="1477"/>
      <c r="S49" s="1478"/>
      <c r="T49" s="1479"/>
      <c r="U49" s="1477"/>
      <c r="V49" s="1478"/>
      <c r="W49" s="1479"/>
      <c r="X49" s="1477"/>
      <c r="Y49" s="1478"/>
      <c r="Z49" s="1479"/>
      <c r="AA49" s="1477"/>
      <c r="AB49" s="1478"/>
      <c r="AC49" s="1479"/>
      <c r="AD49" s="1477"/>
      <c r="AE49" s="1478"/>
      <c r="AF49" s="1479"/>
      <c r="AG49" s="1477"/>
      <c r="AH49" s="1478"/>
      <c r="AI49" s="1479"/>
      <c r="AJ49" s="1477"/>
      <c r="AK49" s="1478"/>
      <c r="AL49" s="1479"/>
      <c r="AM49" s="1477"/>
      <c r="AN49" s="1478"/>
      <c r="AO49" s="1479"/>
      <c r="AP49" s="1477"/>
      <c r="AQ49" s="1478"/>
      <c r="AR49" s="1479"/>
      <c r="AS49" s="1477"/>
      <c r="AT49" s="1478"/>
      <c r="AU49" s="1479"/>
      <c r="AV49" s="1477"/>
      <c r="AW49" s="1478"/>
      <c r="AX49" s="1479"/>
      <c r="AY49" s="1477"/>
      <c r="AZ49" s="1478"/>
      <c r="BA49" s="1479"/>
      <c r="BB49" s="1477"/>
      <c r="BC49" s="1478"/>
      <c r="BD49" s="1479"/>
      <c r="BE49" s="1477"/>
      <c r="BF49" s="1478"/>
      <c r="BG49" s="1479"/>
      <c r="BH49" s="1477"/>
      <c r="BI49" s="1478"/>
      <c r="BJ49" s="1474"/>
    </row>
    <row r="50" spans="1:70" s="1475" customFormat="1" ht="15">
      <c r="A50" s="1469"/>
      <c r="B50" s="1476"/>
      <c r="C50" s="1477"/>
      <c r="D50" s="1478"/>
      <c r="E50" s="1479"/>
      <c r="F50" s="1477"/>
      <c r="G50" s="1478"/>
      <c r="H50" s="1479"/>
      <c r="I50" s="1477"/>
      <c r="J50" s="1478"/>
      <c r="K50" s="1479"/>
      <c r="L50" s="1477"/>
      <c r="M50" s="1478"/>
      <c r="N50" s="1479"/>
      <c r="O50" s="1477"/>
      <c r="P50" s="1478"/>
      <c r="Q50" s="1479"/>
      <c r="R50" s="1477"/>
      <c r="S50" s="1478"/>
      <c r="T50" s="1479"/>
      <c r="U50" s="1477"/>
      <c r="V50" s="1478"/>
      <c r="W50" s="1479"/>
      <c r="X50" s="1477"/>
      <c r="Y50" s="1478"/>
      <c r="Z50" s="1479"/>
      <c r="AA50" s="1477"/>
      <c r="AB50" s="1478"/>
      <c r="AC50" s="1479"/>
      <c r="AD50" s="1477"/>
      <c r="AE50" s="1478"/>
      <c r="AF50" s="1479"/>
      <c r="AG50" s="1477"/>
      <c r="AH50" s="1478"/>
      <c r="AI50" s="1479"/>
      <c r="AJ50" s="1477"/>
      <c r="AK50" s="1478"/>
      <c r="AL50" s="1479"/>
      <c r="AM50" s="1477"/>
      <c r="AN50" s="1478"/>
      <c r="AO50" s="1479"/>
      <c r="AP50" s="1477"/>
      <c r="AQ50" s="1478"/>
      <c r="AR50" s="1479"/>
      <c r="AS50" s="1477"/>
      <c r="AT50" s="1478"/>
      <c r="AU50" s="1479"/>
      <c r="AV50" s="1477"/>
      <c r="AW50" s="1478"/>
      <c r="AX50" s="1479"/>
      <c r="AY50" s="1477"/>
      <c r="AZ50" s="1478"/>
      <c r="BA50" s="1479"/>
      <c r="BB50" s="1477"/>
      <c r="BC50" s="1478"/>
      <c r="BD50" s="1479"/>
      <c r="BE50" s="1477"/>
      <c r="BF50" s="1478"/>
      <c r="BG50" s="1479"/>
      <c r="BH50" s="1477"/>
      <c r="BI50" s="1478"/>
      <c r="BJ50" s="1474"/>
    </row>
    <row r="51" spans="1:70" s="1475" customFormat="1" ht="15">
      <c r="A51" s="1469"/>
      <c r="B51" s="1476"/>
      <c r="C51" s="1477"/>
      <c r="D51" s="1478"/>
      <c r="E51" s="1479"/>
      <c r="F51" s="1477"/>
      <c r="G51" s="1478"/>
      <c r="H51" s="1479"/>
      <c r="I51" s="1477"/>
      <c r="J51" s="1478"/>
      <c r="K51" s="1479"/>
      <c r="L51" s="1477"/>
      <c r="M51" s="1478"/>
      <c r="N51" s="1479"/>
      <c r="O51" s="1477"/>
      <c r="P51" s="1478"/>
      <c r="Q51" s="1479"/>
      <c r="R51" s="1477"/>
      <c r="S51" s="1478"/>
      <c r="T51" s="1479"/>
      <c r="U51" s="1477"/>
      <c r="V51" s="1478"/>
      <c r="W51" s="1479"/>
      <c r="X51" s="1477"/>
      <c r="Y51" s="1478"/>
      <c r="Z51" s="1479"/>
      <c r="AA51" s="1477"/>
      <c r="AB51" s="1478"/>
      <c r="AC51" s="1479"/>
      <c r="AD51" s="1477"/>
      <c r="AE51" s="1478"/>
      <c r="AF51" s="1479"/>
      <c r="AG51" s="1477"/>
      <c r="AH51" s="1478"/>
      <c r="AI51" s="1479"/>
      <c r="AJ51" s="1477"/>
      <c r="AK51" s="1478"/>
      <c r="AL51" s="1479"/>
      <c r="AM51" s="1477"/>
      <c r="AN51" s="1478"/>
      <c r="AO51" s="1479"/>
      <c r="AP51" s="1477"/>
      <c r="AQ51" s="1478"/>
      <c r="AR51" s="1479"/>
      <c r="AS51" s="1477"/>
      <c r="AT51" s="1478"/>
      <c r="AU51" s="1479"/>
      <c r="AV51" s="1477"/>
      <c r="AW51" s="1478"/>
      <c r="AX51" s="1479"/>
      <c r="AY51" s="1477"/>
      <c r="AZ51" s="1478"/>
      <c r="BA51" s="1479"/>
      <c r="BB51" s="1477"/>
      <c r="BC51" s="1478"/>
      <c r="BD51" s="1479"/>
      <c r="BE51" s="1477"/>
      <c r="BF51" s="1478"/>
      <c r="BG51" s="1479"/>
      <c r="BH51" s="1477"/>
      <c r="BI51" s="1478"/>
      <c r="BJ51" s="1474"/>
    </row>
    <row r="52" spans="1:70" s="1475" customFormat="1" ht="15">
      <c r="A52" s="1469"/>
      <c r="B52" s="1476"/>
      <c r="C52" s="1477"/>
      <c r="D52" s="1478"/>
      <c r="E52" s="1479"/>
      <c r="F52" s="1477"/>
      <c r="G52" s="1478"/>
      <c r="H52" s="1479"/>
      <c r="I52" s="1477"/>
      <c r="J52" s="1478"/>
      <c r="K52" s="1479"/>
      <c r="L52" s="1477"/>
      <c r="M52" s="1478"/>
      <c r="N52" s="1479"/>
      <c r="O52" s="1477"/>
      <c r="P52" s="1478"/>
      <c r="Q52" s="1479"/>
      <c r="R52" s="1477"/>
      <c r="S52" s="1478"/>
      <c r="T52" s="1479"/>
      <c r="U52" s="1477"/>
      <c r="V52" s="1478"/>
      <c r="W52" s="1479"/>
      <c r="X52" s="1477"/>
      <c r="Y52" s="1478"/>
      <c r="Z52" s="1479"/>
      <c r="AA52" s="1477"/>
      <c r="AB52" s="1478"/>
      <c r="AC52" s="1479"/>
      <c r="AD52" s="1477"/>
      <c r="AE52" s="1478"/>
      <c r="AF52" s="1479"/>
      <c r="AG52" s="1477"/>
      <c r="AH52" s="1478"/>
      <c r="AI52" s="1479"/>
      <c r="AJ52" s="1477"/>
      <c r="AK52" s="1478"/>
      <c r="AL52" s="1479"/>
      <c r="AM52" s="1477"/>
      <c r="AN52" s="1478"/>
      <c r="AO52" s="1479"/>
      <c r="AP52" s="1477"/>
      <c r="AQ52" s="1478"/>
      <c r="AR52" s="1479"/>
      <c r="AS52" s="1477"/>
      <c r="AT52" s="1478"/>
      <c r="AU52" s="1479"/>
      <c r="AV52" s="1477"/>
      <c r="AW52" s="1478"/>
      <c r="AX52" s="1479"/>
      <c r="AY52" s="1477"/>
      <c r="AZ52" s="1478"/>
      <c r="BA52" s="1479"/>
      <c r="BB52" s="1477"/>
      <c r="BC52" s="1478"/>
      <c r="BD52" s="1479"/>
      <c r="BE52" s="1477"/>
      <c r="BF52" s="1478"/>
      <c r="BG52" s="1479"/>
      <c r="BH52" s="1477"/>
      <c r="BI52" s="1478"/>
      <c r="BJ52" s="1474"/>
    </row>
    <row r="53" spans="1:70" s="1475" customFormat="1" thickBot="1">
      <c r="A53" s="1469"/>
      <c r="B53" s="1476"/>
      <c r="C53" s="1477"/>
      <c r="D53" s="1478"/>
      <c r="E53" s="1479"/>
      <c r="F53" s="1477"/>
      <c r="G53" s="1478"/>
      <c r="H53" s="1479"/>
      <c r="I53" s="1477"/>
      <c r="J53" s="1478"/>
      <c r="K53" s="1479"/>
      <c r="L53" s="1477"/>
      <c r="M53" s="1478"/>
      <c r="N53" s="1479"/>
      <c r="O53" s="1477"/>
      <c r="P53" s="1478"/>
      <c r="Q53" s="1479"/>
      <c r="R53" s="1477"/>
      <c r="S53" s="1478"/>
      <c r="T53" s="1479"/>
      <c r="U53" s="1477"/>
      <c r="V53" s="1478"/>
      <c r="W53" s="1479"/>
      <c r="X53" s="1477"/>
      <c r="Y53" s="1478"/>
      <c r="Z53" s="1479"/>
      <c r="AA53" s="1477"/>
      <c r="AB53" s="1478"/>
      <c r="AC53" s="1479"/>
      <c r="AD53" s="1477"/>
      <c r="AE53" s="1478"/>
      <c r="AF53" s="1479"/>
      <c r="AG53" s="1477"/>
      <c r="AH53" s="1478"/>
      <c r="AI53" s="1479"/>
      <c r="AJ53" s="1477"/>
      <c r="AK53" s="1478"/>
      <c r="AL53" s="1479"/>
      <c r="AM53" s="1477"/>
      <c r="AN53" s="1478"/>
      <c r="AO53" s="1479"/>
      <c r="AP53" s="1477"/>
      <c r="AQ53" s="1478"/>
      <c r="AR53" s="1479"/>
      <c r="AS53" s="1477"/>
      <c r="AT53" s="1478"/>
      <c r="AU53" s="1479"/>
      <c r="AV53" s="1477"/>
      <c r="AW53" s="1478"/>
      <c r="AX53" s="1479"/>
      <c r="AY53" s="1477"/>
      <c r="AZ53" s="1478"/>
      <c r="BA53" s="1479"/>
      <c r="BB53" s="1477"/>
      <c r="BC53" s="1478"/>
      <c r="BD53" s="1479"/>
      <c r="BE53" s="1477"/>
      <c r="BF53" s="1478"/>
      <c r="BG53" s="1479"/>
      <c r="BH53" s="1477"/>
      <c r="BI53" s="1478"/>
      <c r="BJ53" s="1474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2640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69">
        <f>SUM(B60:D60)</f>
        <v>33</v>
      </c>
      <c r="C61" s="1569"/>
      <c r="D61" s="1570"/>
      <c r="E61" s="1568">
        <f>SUM(E60:G60)</f>
        <v>2640</v>
      </c>
      <c r="F61" s="1569"/>
      <c r="G61" s="1570"/>
      <c r="H61" s="1568">
        <f>SUM(H60:J60)</f>
        <v>0</v>
      </c>
      <c r="I61" s="1569"/>
      <c r="J61" s="1570"/>
      <c r="K61" s="1568">
        <f>SUM(K60:M60)</f>
        <v>0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463"/>
      <c r="BK61" s="28"/>
      <c r="BL61" s="28"/>
      <c r="BM61" s="159"/>
      <c r="BN61" s="159"/>
      <c r="BO61" s="159"/>
      <c r="BP61" s="1574"/>
      <c r="BQ61" s="1574"/>
      <c r="BR61" s="1574"/>
    </row>
    <row r="62" spans="1:70" ht="50.25" customHeight="1" thickTop="1">
      <c r="A62" s="255"/>
      <c r="B62" s="1567">
        <f>SUM(B61:BJ61)</f>
        <v>2673</v>
      </c>
      <c r="C62" s="1567"/>
      <c r="D62" s="1567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11331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B33" sqref="B33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17384</v>
      </c>
      <c r="C3" s="400"/>
      <c r="D3" s="401">
        <v>46</v>
      </c>
      <c r="E3" s="399" t="s">
        <v>17385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>
        <v>3</v>
      </c>
      <c r="C24" s="11">
        <f t="shared" si="17"/>
        <v>132.47999999999999</v>
      </c>
      <c r="D24" s="64"/>
      <c r="E24" s="497">
        <v>3</v>
      </c>
      <c r="F24" s="11">
        <f t="shared" si="1"/>
        <v>231.55199999999999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0.5</v>
      </c>
      <c r="AZ24" s="158"/>
      <c r="BA24" s="158"/>
    </row>
    <row r="25" spans="1:53" ht="12.75" customHeight="1">
      <c r="A25" s="10">
        <v>20</v>
      </c>
      <c r="B25" s="497">
        <v>3</v>
      </c>
      <c r="C25" s="11">
        <f t="shared" si="17"/>
        <v>132.47999999999999</v>
      </c>
      <c r="D25" s="64"/>
      <c r="E25" s="497">
        <v>3</v>
      </c>
      <c r="F25" s="11">
        <f t="shared" si="1"/>
        <v>231.55199999999999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0.5</v>
      </c>
      <c r="AZ25" s="158"/>
      <c r="BA25" s="158"/>
    </row>
    <row r="26" spans="1:53" ht="12.75" customHeight="1">
      <c r="A26" s="10">
        <v>21</v>
      </c>
      <c r="B26" s="497">
        <v>3</v>
      </c>
      <c r="C26" s="11">
        <f t="shared" si="17"/>
        <v>132.47999999999999</v>
      </c>
      <c r="D26" s="64"/>
      <c r="E26" s="497">
        <v>3</v>
      </c>
      <c r="F26" s="11">
        <f t="shared" si="1"/>
        <v>231.55199999999999</v>
      </c>
      <c r="G26" s="64">
        <v>600</v>
      </c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0.5</v>
      </c>
      <c r="AZ26" s="158"/>
      <c r="BA26" s="158"/>
    </row>
    <row r="27" spans="1:53" ht="12.75" customHeight="1">
      <c r="A27" s="10">
        <v>22</v>
      </c>
      <c r="B27" s="497">
        <v>3</v>
      </c>
      <c r="C27" s="11">
        <f t="shared" si="17"/>
        <v>132.47999999999999</v>
      </c>
      <c r="D27" s="64"/>
      <c r="E27" s="497">
        <v>3</v>
      </c>
      <c r="F27" s="11">
        <f t="shared" si="1"/>
        <v>231.55199999999999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0.5</v>
      </c>
      <c r="AZ27" s="158"/>
      <c r="BA27" s="158"/>
    </row>
    <row r="28" spans="1:53" ht="12.75" customHeight="1">
      <c r="A28" s="10">
        <v>23</v>
      </c>
      <c r="B28" s="497">
        <v>3</v>
      </c>
      <c r="C28" s="11">
        <f t="shared" si="17"/>
        <v>132.47999999999999</v>
      </c>
      <c r="D28" s="64"/>
      <c r="E28" s="497">
        <v>3</v>
      </c>
      <c r="F28" s="11">
        <f t="shared" si="1"/>
        <v>231.55199999999999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0.5</v>
      </c>
      <c r="AZ28" s="158"/>
      <c r="BA28" s="158"/>
    </row>
    <row r="29" spans="1:53" ht="12.75" customHeight="1">
      <c r="A29" s="10">
        <v>24</v>
      </c>
      <c r="B29" s="497">
        <v>3</v>
      </c>
      <c r="C29" s="11">
        <f t="shared" si="17"/>
        <v>132.47999999999999</v>
      </c>
      <c r="D29" s="64"/>
      <c r="E29" s="497">
        <v>3</v>
      </c>
      <c r="F29" s="11">
        <f t="shared" si="1"/>
        <v>231.55199999999999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0.5</v>
      </c>
      <c r="AZ29" s="158"/>
      <c r="BA29" s="158"/>
    </row>
    <row r="30" spans="1:53" ht="12.75" customHeight="1">
      <c r="A30" s="10">
        <v>25</v>
      </c>
      <c r="B30" s="497">
        <v>3</v>
      </c>
      <c r="C30" s="11">
        <f t="shared" si="17"/>
        <v>132.47999999999999</v>
      </c>
      <c r="D30" s="64">
        <v>504</v>
      </c>
      <c r="E30" s="497">
        <v>3</v>
      </c>
      <c r="F30" s="11">
        <f t="shared" si="1"/>
        <v>231.55199999999999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0.5</v>
      </c>
      <c r="AZ30" s="158"/>
      <c r="BA30" s="158"/>
    </row>
    <row r="31" spans="1:53" ht="12.75" customHeight="1">
      <c r="A31" s="10">
        <v>26</v>
      </c>
      <c r="B31" s="497">
        <v>3</v>
      </c>
      <c r="C31" s="11">
        <f t="shared" si="17"/>
        <v>132.47999999999999</v>
      </c>
      <c r="D31" s="64"/>
      <c r="E31" s="497">
        <v>3</v>
      </c>
      <c r="F31" s="11">
        <f t="shared" si="1"/>
        <v>231.55199999999999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0.5</v>
      </c>
      <c r="AZ31" s="158"/>
      <c r="BA31" s="158"/>
    </row>
    <row r="32" spans="1:53" ht="12.75" customHeight="1">
      <c r="A32" s="10">
        <v>27</v>
      </c>
      <c r="B32" s="497">
        <v>3</v>
      </c>
      <c r="C32" s="11">
        <f t="shared" si="17"/>
        <v>132.47999999999999</v>
      </c>
      <c r="D32" s="64"/>
      <c r="E32" s="497">
        <v>3</v>
      </c>
      <c r="F32" s="11">
        <f t="shared" si="1"/>
        <v>231.55199999999999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0.5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0.14814814814814814</v>
      </c>
      <c r="C37" s="18">
        <f>SUM(C6:C36)</f>
        <v>2119.6799999999998</v>
      </c>
      <c r="D37" s="20">
        <f>SUM(D6:D36)</f>
        <v>504</v>
      </c>
      <c r="E37" s="17">
        <f>IF(E6="",0,AVERAGE(E6:E36)/12)</f>
        <v>0.14814814814814814</v>
      </c>
      <c r="F37" s="18">
        <f>SUM(F6:F36)</f>
        <v>3704.8320000000008</v>
      </c>
      <c r="G37" s="20">
        <f>SUM(G6:G36)</f>
        <v>600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83">
        <v>504</v>
      </c>
      <c r="C38" s="1583"/>
      <c r="D38" s="1584"/>
      <c r="E38" s="1583">
        <v>600</v>
      </c>
      <c r="F38" s="1583"/>
      <c r="G38" s="1584"/>
      <c r="H38" s="1583"/>
      <c r="I38" s="1583"/>
      <c r="J38" s="1584"/>
      <c r="K38" s="1583"/>
      <c r="L38" s="1583"/>
      <c r="M38" s="1584"/>
      <c r="N38" s="1582"/>
      <c r="O38" s="1583"/>
      <c r="P38" s="1584"/>
      <c r="Q38" s="1582"/>
      <c r="R38" s="1583"/>
      <c r="S38" s="1584"/>
      <c r="T38" s="1583"/>
      <c r="U38" s="1583"/>
      <c r="V38" s="1584"/>
      <c r="W38" s="1583"/>
      <c r="X38" s="1583"/>
      <c r="Y38" s="1584"/>
      <c r="Z38" s="1583"/>
      <c r="AA38" s="1583"/>
      <c r="AB38" s="1584"/>
      <c r="AC38" s="1583"/>
      <c r="AD38" s="1583"/>
      <c r="AE38" s="1584"/>
      <c r="AF38" s="1583"/>
      <c r="AG38" s="1583"/>
      <c r="AH38" s="1584"/>
      <c r="AI38" s="1583"/>
      <c r="AJ38" s="1583"/>
      <c r="AK38" s="1584"/>
      <c r="AL38" s="1583"/>
      <c r="AM38" s="1583"/>
      <c r="AN38" s="1584"/>
      <c r="AO38" s="1582"/>
      <c r="AP38" s="1583"/>
      <c r="AQ38" s="1584"/>
      <c r="AR38" s="1582"/>
      <c r="AS38" s="1583"/>
      <c r="AT38" s="1584"/>
      <c r="AU38" s="1582"/>
      <c r="AV38" s="1583"/>
      <c r="AW38" s="1584"/>
      <c r="AX38" s="24"/>
      <c r="AY38" s="39"/>
    </row>
    <row r="39" spans="1:58" s="40" customFormat="1" ht="26.25" customHeight="1" thickBot="1">
      <c r="A39" s="58"/>
      <c r="B39" s="1597"/>
      <c r="C39" s="1597"/>
      <c r="D39" s="1598"/>
      <c r="E39" s="1597"/>
      <c r="F39" s="1597"/>
      <c r="G39" s="1598"/>
      <c r="H39" s="1597"/>
      <c r="I39" s="1597"/>
      <c r="J39" s="1598"/>
      <c r="K39" s="1597"/>
      <c r="L39" s="1597"/>
      <c r="M39" s="1598"/>
      <c r="N39" s="1594"/>
      <c r="O39" s="1595"/>
      <c r="P39" s="1596"/>
      <c r="Q39" s="1594"/>
      <c r="R39" s="1595"/>
      <c r="S39" s="1596"/>
      <c r="T39" s="1597"/>
      <c r="U39" s="1597"/>
      <c r="V39" s="1598"/>
      <c r="W39" s="1597"/>
      <c r="X39" s="1597"/>
      <c r="Y39" s="1598"/>
      <c r="Z39" s="1597"/>
      <c r="AA39" s="1597"/>
      <c r="AB39" s="1598"/>
      <c r="AC39" s="1597"/>
      <c r="AD39" s="1597"/>
      <c r="AE39" s="1598"/>
      <c r="AF39" s="1597"/>
      <c r="AG39" s="1597"/>
      <c r="AH39" s="1598"/>
      <c r="AI39" s="1597"/>
      <c r="AJ39" s="1597"/>
      <c r="AK39" s="1598"/>
      <c r="AL39" s="1597"/>
      <c r="AM39" s="1597"/>
      <c r="AN39" s="1598"/>
      <c r="AO39" s="1585"/>
      <c r="AP39" s="1586"/>
      <c r="AQ39" s="1587"/>
      <c r="AR39" s="1585"/>
      <c r="AS39" s="1586"/>
      <c r="AT39" s="1587"/>
      <c r="AU39" s="1585"/>
      <c r="AV39" s="1586"/>
      <c r="AW39" s="1587"/>
      <c r="AX39" s="25"/>
      <c r="AY39" s="39"/>
    </row>
    <row r="40" spans="1:58" s="40" customFormat="1" ht="26.25" customHeight="1" thickBot="1">
      <c r="A40" s="59"/>
      <c r="B40" s="1564"/>
      <c r="C40" s="1565"/>
      <c r="D40" s="1566"/>
      <c r="E40" s="1564"/>
      <c r="F40" s="1565"/>
      <c r="G40" s="1566"/>
      <c r="H40" s="1564"/>
      <c r="I40" s="1565"/>
      <c r="J40" s="1566"/>
      <c r="K40" s="1564"/>
      <c r="L40" s="1565"/>
      <c r="M40" s="1566"/>
      <c r="N40" s="1564"/>
      <c r="O40" s="1565"/>
      <c r="P40" s="1566"/>
      <c r="Q40" s="1564"/>
      <c r="R40" s="1565"/>
      <c r="S40" s="1566"/>
      <c r="T40" s="1564"/>
      <c r="U40" s="1565"/>
      <c r="V40" s="1566"/>
      <c r="W40" s="1564"/>
      <c r="X40" s="1565"/>
      <c r="Y40" s="1566"/>
      <c r="Z40" s="1564"/>
      <c r="AA40" s="1565"/>
      <c r="AB40" s="1566"/>
      <c r="AC40" s="1564"/>
      <c r="AD40" s="1565"/>
      <c r="AE40" s="1566"/>
      <c r="AF40" s="1564"/>
      <c r="AG40" s="1565"/>
      <c r="AH40" s="1566"/>
      <c r="AI40" s="1564"/>
      <c r="AJ40" s="1565"/>
      <c r="AK40" s="1566"/>
      <c r="AL40" s="1564"/>
      <c r="AM40" s="1565"/>
      <c r="AN40" s="1566"/>
      <c r="AO40" s="1564"/>
      <c r="AP40" s="1565"/>
      <c r="AQ40" s="1566"/>
      <c r="AR40" s="1564"/>
      <c r="AS40" s="1565"/>
      <c r="AT40" s="1566"/>
      <c r="AU40" s="1564"/>
      <c r="AV40" s="1565"/>
      <c r="AW40" s="1566"/>
      <c r="AY40" s="41"/>
    </row>
    <row r="41" spans="1:58" s="27" customFormat="1" ht="26.25" hidden="1" customHeight="1" thickTop="1" thickBot="1">
      <c r="A41" s="26"/>
      <c r="B41" s="1571">
        <f>B38-B39-B60</f>
        <v>504</v>
      </c>
      <c r="C41" s="1572"/>
      <c r="D41" s="1573"/>
      <c r="E41" s="1600">
        <f>E38-E39-E60</f>
        <v>600</v>
      </c>
      <c r="F41" s="1572"/>
      <c r="G41" s="1573"/>
      <c r="H41" s="1600">
        <f>H38-H39-H60</f>
        <v>0</v>
      </c>
      <c r="I41" s="1572"/>
      <c r="J41" s="1573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71">
        <f>AL38-AL39-AL60</f>
        <v>0</v>
      </c>
      <c r="AM41" s="1572"/>
      <c r="AN41" s="1573"/>
      <c r="AO41" s="1571">
        <f>AO38-AO39-AO60</f>
        <v>0</v>
      </c>
      <c r="AP41" s="1572"/>
      <c r="AQ41" s="1573"/>
      <c r="AR41" s="1571">
        <f>AR38-AR39-AR60</f>
        <v>0</v>
      </c>
      <c r="AS41" s="1572"/>
      <c r="AT41" s="1573"/>
      <c r="AU41" s="1571">
        <f>AU38-AU39-AU60</f>
        <v>0</v>
      </c>
      <c r="AV41" s="1572"/>
      <c r="AW41" s="1573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5" customFormat="1">
      <c r="A46" s="1469"/>
      <c r="B46" s="1470"/>
      <c r="C46" s="1471"/>
      <c r="D46" s="1472"/>
      <c r="E46" s="1470"/>
      <c r="F46" s="1471"/>
      <c r="G46" s="1472"/>
      <c r="H46" s="1470"/>
      <c r="I46" s="1471"/>
      <c r="J46" s="1472"/>
      <c r="K46" s="1470"/>
      <c r="L46" s="1471"/>
      <c r="M46" s="1472"/>
      <c r="N46" s="1470"/>
      <c r="O46" s="1471"/>
      <c r="P46" s="1472"/>
      <c r="Q46" s="1470"/>
      <c r="R46" s="1471"/>
      <c r="S46" s="1472"/>
      <c r="T46" s="1470"/>
      <c r="U46" s="1471"/>
      <c r="V46" s="1472"/>
      <c r="W46" s="1470"/>
      <c r="X46" s="1471"/>
      <c r="Y46" s="1472"/>
      <c r="Z46" s="1470"/>
      <c r="AA46" s="1471"/>
      <c r="AB46" s="1472"/>
      <c r="AC46" s="1470"/>
      <c r="AD46" s="1471"/>
      <c r="AE46" s="1472"/>
      <c r="AF46" s="1470"/>
      <c r="AG46" s="1471"/>
      <c r="AH46" s="1472"/>
      <c r="AI46" s="1470"/>
      <c r="AJ46" s="1471"/>
      <c r="AK46" s="1472"/>
      <c r="AL46" s="1473"/>
      <c r="AM46" s="1471"/>
      <c r="AN46" s="1472"/>
      <c r="AO46" s="1473"/>
      <c r="AP46" s="1471"/>
      <c r="AQ46" s="1472"/>
      <c r="AR46" s="1473"/>
      <c r="AS46" s="1471"/>
      <c r="AT46" s="1472"/>
      <c r="AU46" s="1473"/>
      <c r="AV46" s="1471"/>
      <c r="AW46" s="1472"/>
    </row>
    <row r="47" spans="1:58" s="1475" customFormat="1">
      <c r="A47" s="1469"/>
      <c r="B47" s="1476"/>
      <c r="C47" s="1477"/>
      <c r="D47" s="1478"/>
      <c r="E47" s="1476"/>
      <c r="F47" s="1477"/>
      <c r="G47" s="1478"/>
      <c r="H47" s="1476"/>
      <c r="I47" s="1477"/>
      <c r="J47" s="1478"/>
      <c r="K47" s="1476"/>
      <c r="L47" s="1477"/>
      <c r="M47" s="1478"/>
      <c r="N47" s="1476"/>
      <c r="O47" s="1477"/>
      <c r="P47" s="1478"/>
      <c r="Q47" s="1476"/>
      <c r="R47" s="1477"/>
      <c r="S47" s="1478"/>
      <c r="T47" s="1479"/>
      <c r="U47" s="1477"/>
      <c r="V47" s="1478"/>
      <c r="W47" s="1479"/>
      <c r="X47" s="1477"/>
      <c r="Y47" s="1478"/>
      <c r="Z47" s="1479"/>
      <c r="AA47" s="1477"/>
      <c r="AB47" s="1478"/>
      <c r="AC47" s="1479"/>
      <c r="AD47" s="1477"/>
      <c r="AE47" s="1478"/>
      <c r="AF47" s="1479"/>
      <c r="AG47" s="1477"/>
      <c r="AH47" s="1478"/>
      <c r="AI47" s="1479"/>
      <c r="AJ47" s="1477"/>
      <c r="AK47" s="1478"/>
      <c r="AL47" s="1479"/>
      <c r="AM47" s="1477"/>
      <c r="AN47" s="1478"/>
      <c r="AO47" s="1479"/>
      <c r="AP47" s="1477"/>
      <c r="AQ47" s="1478"/>
      <c r="AR47" s="1479"/>
      <c r="AS47" s="1477"/>
      <c r="AT47" s="1478"/>
      <c r="AU47" s="1479"/>
      <c r="AV47" s="1477"/>
      <c r="AW47" s="1478"/>
    </row>
    <row r="48" spans="1:58" s="1475" customFormat="1" ht="15.75" customHeight="1">
      <c r="A48" s="1469"/>
      <c r="B48" s="1476"/>
      <c r="C48" s="1477"/>
      <c r="D48" s="1478"/>
      <c r="E48" s="1476"/>
      <c r="F48" s="1477"/>
      <c r="G48" s="1478"/>
      <c r="H48" s="1476"/>
      <c r="I48" s="1477"/>
      <c r="J48" s="1478"/>
      <c r="K48" s="1476"/>
      <c r="L48" s="1477"/>
      <c r="M48" s="1478"/>
      <c r="N48" s="1476"/>
      <c r="O48" s="1477"/>
      <c r="P48" s="1478"/>
      <c r="Q48" s="1476"/>
      <c r="R48" s="1477"/>
      <c r="S48" s="1478"/>
      <c r="T48" s="1479"/>
      <c r="U48" s="1477"/>
      <c r="V48" s="1478"/>
      <c r="W48" s="1479"/>
      <c r="X48" s="1477"/>
      <c r="Y48" s="1478"/>
      <c r="Z48" s="1479"/>
      <c r="AA48" s="1477"/>
      <c r="AB48" s="1478"/>
      <c r="AC48" s="1479"/>
      <c r="AD48" s="1477"/>
      <c r="AE48" s="1478"/>
      <c r="AF48" s="1479"/>
      <c r="AG48" s="1477"/>
      <c r="AH48" s="1478"/>
      <c r="AI48" s="1479"/>
      <c r="AJ48" s="1477"/>
      <c r="AK48" s="1478"/>
      <c r="AL48" s="1479"/>
      <c r="AM48" s="1477"/>
      <c r="AN48" s="1478"/>
      <c r="AO48" s="1479"/>
      <c r="AP48" s="1477"/>
      <c r="AQ48" s="1478"/>
      <c r="AR48" s="1479"/>
      <c r="AS48" s="1477"/>
      <c r="AT48" s="1478"/>
      <c r="AU48" s="1479"/>
      <c r="AV48" s="1477"/>
      <c r="AW48" s="1478"/>
    </row>
    <row r="49" spans="1:58" s="1475" customFormat="1">
      <c r="A49" s="1469"/>
      <c r="B49" s="1476"/>
      <c r="C49" s="1477"/>
      <c r="D49" s="1478"/>
      <c r="E49" s="1476"/>
      <c r="F49" s="1477"/>
      <c r="G49" s="1478"/>
      <c r="H49" s="1476"/>
      <c r="I49" s="1477"/>
      <c r="J49" s="1478"/>
      <c r="K49" s="1476"/>
      <c r="L49" s="1477"/>
      <c r="M49" s="1478"/>
      <c r="N49" s="1476"/>
      <c r="O49" s="1477"/>
      <c r="P49" s="1478"/>
      <c r="Q49" s="1476"/>
      <c r="R49" s="1477"/>
      <c r="S49" s="1478"/>
      <c r="T49" s="1479"/>
      <c r="U49" s="1477"/>
      <c r="V49" s="1478"/>
      <c r="W49" s="1479"/>
      <c r="X49" s="1477"/>
      <c r="Y49" s="1478"/>
      <c r="Z49" s="1479"/>
      <c r="AA49" s="1477"/>
      <c r="AB49" s="1478"/>
      <c r="AC49" s="1479"/>
      <c r="AD49" s="1477"/>
      <c r="AE49" s="1478"/>
      <c r="AF49" s="1479"/>
      <c r="AG49" s="1477"/>
      <c r="AH49" s="1478"/>
      <c r="AI49" s="1479"/>
      <c r="AJ49" s="1477"/>
      <c r="AK49" s="1478"/>
      <c r="AL49" s="1479"/>
      <c r="AM49" s="1477"/>
      <c r="AN49" s="1478"/>
      <c r="AO49" s="1479"/>
      <c r="AP49" s="1477"/>
      <c r="AQ49" s="1478"/>
      <c r="AR49" s="1479"/>
      <c r="AS49" s="1477"/>
      <c r="AT49" s="1478"/>
      <c r="AU49" s="1479"/>
      <c r="AV49" s="1477"/>
      <c r="AW49" s="1478"/>
    </row>
    <row r="50" spans="1:58" s="1475" customFormat="1">
      <c r="A50" s="1469"/>
      <c r="B50" s="1476"/>
      <c r="C50" s="1477"/>
      <c r="D50" s="1478"/>
      <c r="E50" s="1476"/>
      <c r="F50" s="1477"/>
      <c r="G50" s="1478"/>
      <c r="H50" s="1476"/>
      <c r="I50" s="1477"/>
      <c r="J50" s="1478"/>
      <c r="K50" s="1476"/>
      <c r="L50" s="1477"/>
      <c r="M50" s="1478"/>
      <c r="N50" s="1476"/>
      <c r="O50" s="1477"/>
      <c r="P50" s="1478"/>
      <c r="Q50" s="1476"/>
      <c r="R50" s="1477"/>
      <c r="S50" s="1478"/>
      <c r="T50" s="1479"/>
      <c r="U50" s="1477"/>
      <c r="V50" s="1478"/>
      <c r="W50" s="1479"/>
      <c r="X50" s="1477"/>
      <c r="Y50" s="1478"/>
      <c r="Z50" s="1479"/>
      <c r="AA50" s="1477"/>
      <c r="AB50" s="1478"/>
      <c r="AC50" s="1479"/>
      <c r="AD50" s="1477"/>
      <c r="AE50" s="1478"/>
      <c r="AF50" s="1479"/>
      <c r="AG50" s="1477"/>
      <c r="AH50" s="1478"/>
      <c r="AI50" s="1479"/>
      <c r="AJ50" s="1477"/>
      <c r="AK50" s="1478"/>
      <c r="AL50" s="1479"/>
      <c r="AM50" s="1477"/>
      <c r="AN50" s="1478"/>
      <c r="AO50" s="1479"/>
      <c r="AP50" s="1477"/>
      <c r="AQ50" s="1478"/>
      <c r="AR50" s="1479"/>
      <c r="AS50" s="1477"/>
      <c r="AT50" s="1478"/>
      <c r="AU50" s="1479"/>
      <c r="AV50" s="1477"/>
      <c r="AW50" s="1478"/>
    </row>
    <row r="51" spans="1:58" s="1475" customFormat="1">
      <c r="A51" s="1469"/>
      <c r="B51" s="1476"/>
      <c r="C51" s="1477"/>
      <c r="D51" s="1478"/>
      <c r="E51" s="1476"/>
      <c r="F51" s="1477"/>
      <c r="G51" s="1478"/>
      <c r="H51" s="1476"/>
      <c r="I51" s="1477"/>
      <c r="J51" s="1478"/>
      <c r="K51" s="1476"/>
      <c r="L51" s="1477"/>
      <c r="M51" s="1478"/>
      <c r="N51" s="1476"/>
      <c r="O51" s="1477"/>
      <c r="P51" s="1478"/>
      <c r="Q51" s="1476"/>
      <c r="R51" s="1477"/>
      <c r="S51" s="1478"/>
      <c r="T51" s="1479"/>
      <c r="U51" s="1477"/>
      <c r="V51" s="1478"/>
      <c r="W51" s="1479"/>
      <c r="X51" s="1477"/>
      <c r="Y51" s="1478"/>
      <c r="Z51" s="1479"/>
      <c r="AA51" s="1477"/>
      <c r="AB51" s="1478"/>
      <c r="AC51" s="1479"/>
      <c r="AD51" s="1477"/>
      <c r="AE51" s="1478"/>
      <c r="AF51" s="1479"/>
      <c r="AG51" s="1477"/>
      <c r="AH51" s="1478"/>
      <c r="AI51" s="1479"/>
      <c r="AJ51" s="1477"/>
      <c r="AK51" s="1478"/>
      <c r="AL51" s="1479"/>
      <c r="AM51" s="1477"/>
      <c r="AN51" s="1478"/>
      <c r="AO51" s="1479"/>
      <c r="AP51" s="1477"/>
      <c r="AQ51" s="1478"/>
      <c r="AR51" s="1479"/>
      <c r="AS51" s="1477"/>
      <c r="AT51" s="1478"/>
      <c r="AU51" s="1479"/>
      <c r="AV51" s="1477"/>
      <c r="AW51" s="1478"/>
    </row>
    <row r="52" spans="1:58" s="1475" customFormat="1">
      <c r="A52" s="1469"/>
      <c r="B52" s="1476"/>
      <c r="C52" s="1477"/>
      <c r="D52" s="1478"/>
      <c r="E52" s="1476"/>
      <c r="F52" s="1477"/>
      <c r="G52" s="1478"/>
      <c r="H52" s="1476"/>
      <c r="I52" s="1477"/>
      <c r="J52" s="1478"/>
      <c r="K52" s="1476"/>
      <c r="L52" s="1477"/>
      <c r="M52" s="1478"/>
      <c r="N52" s="1476"/>
      <c r="O52" s="1477"/>
      <c r="P52" s="1478"/>
      <c r="Q52" s="1476"/>
      <c r="R52" s="1477"/>
      <c r="S52" s="1478"/>
      <c r="T52" s="1479"/>
      <c r="U52" s="1477"/>
      <c r="V52" s="1478"/>
      <c r="W52" s="1479"/>
      <c r="X52" s="1477"/>
      <c r="Y52" s="1478"/>
      <c r="Z52" s="1479"/>
      <c r="AA52" s="1477"/>
      <c r="AB52" s="1478"/>
      <c r="AC52" s="1479"/>
      <c r="AD52" s="1477"/>
      <c r="AE52" s="1478"/>
      <c r="AF52" s="1479"/>
      <c r="AG52" s="1477"/>
      <c r="AH52" s="1478"/>
      <c r="AI52" s="1479"/>
      <c r="AJ52" s="1477"/>
      <c r="AK52" s="1478"/>
      <c r="AL52" s="1479"/>
      <c r="AM52" s="1477"/>
      <c r="AN52" s="1478"/>
      <c r="AO52" s="1479"/>
      <c r="AP52" s="1477"/>
      <c r="AQ52" s="1478"/>
      <c r="AR52" s="1479"/>
      <c r="AS52" s="1477"/>
      <c r="AT52" s="1478"/>
      <c r="AU52" s="1479"/>
      <c r="AV52" s="1477"/>
      <c r="AW52" s="1478"/>
    </row>
    <row r="53" spans="1:58" s="1475" customFormat="1" ht="15.75" thickBot="1">
      <c r="A53" s="1469"/>
      <c r="B53" s="1476"/>
      <c r="C53" s="1477"/>
      <c r="D53" s="1478"/>
      <c r="E53" s="1476"/>
      <c r="F53" s="1477"/>
      <c r="G53" s="1478"/>
      <c r="H53" s="1476"/>
      <c r="I53" s="1477"/>
      <c r="J53" s="1478"/>
      <c r="K53" s="1476"/>
      <c r="L53" s="1477"/>
      <c r="M53" s="1478"/>
      <c r="N53" s="1476"/>
      <c r="O53" s="1477"/>
      <c r="P53" s="1478"/>
      <c r="Q53" s="1476"/>
      <c r="R53" s="1477"/>
      <c r="S53" s="1478"/>
      <c r="T53" s="1479"/>
      <c r="U53" s="1477"/>
      <c r="V53" s="1478"/>
      <c r="W53" s="1479"/>
      <c r="X53" s="1477"/>
      <c r="Y53" s="1478"/>
      <c r="Z53" s="1479"/>
      <c r="AA53" s="1477"/>
      <c r="AB53" s="1478"/>
      <c r="AC53" s="1479"/>
      <c r="AD53" s="1477"/>
      <c r="AE53" s="1478"/>
      <c r="AF53" s="1479"/>
      <c r="AG53" s="1477"/>
      <c r="AH53" s="1478"/>
      <c r="AI53" s="1479"/>
      <c r="AJ53" s="1477"/>
      <c r="AK53" s="1478"/>
      <c r="AL53" s="1479"/>
      <c r="AM53" s="1477"/>
      <c r="AN53" s="1478"/>
      <c r="AO53" s="1479"/>
      <c r="AP53" s="1477"/>
      <c r="AQ53" s="1478"/>
      <c r="AR53" s="1479"/>
      <c r="AS53" s="1477"/>
      <c r="AT53" s="1478"/>
      <c r="AU53" s="1479"/>
      <c r="AV53" s="1477"/>
      <c r="AW53" s="1478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69">
        <f>SUM(B60:D60)</f>
        <v>0</v>
      </c>
      <c r="C61" s="1569"/>
      <c r="D61" s="1570"/>
      <c r="E61" s="1569">
        <f>SUM(E60:G60)</f>
        <v>0</v>
      </c>
      <c r="F61" s="1569"/>
      <c r="G61" s="1570"/>
      <c r="H61" s="1569">
        <f>SUM(H60:J60)</f>
        <v>0</v>
      </c>
      <c r="I61" s="1569"/>
      <c r="J61" s="1570"/>
      <c r="K61" s="1569">
        <f>SUM(K60:M60)</f>
        <v>0</v>
      </c>
      <c r="L61" s="1569"/>
      <c r="M61" s="1570"/>
      <c r="N61" s="1569">
        <f>SUM(N60:P60)</f>
        <v>0</v>
      </c>
      <c r="O61" s="1569"/>
      <c r="P61" s="1570"/>
      <c r="Q61" s="1569">
        <f>SUM(Q60:S60)</f>
        <v>0</v>
      </c>
      <c r="R61" s="1569"/>
      <c r="S61" s="1570"/>
      <c r="T61" s="1568">
        <f>SUM(T60:V60)</f>
        <v>0</v>
      </c>
      <c r="U61" s="1569"/>
      <c r="V61" s="1570"/>
      <c r="W61" s="1568">
        <f>SUM(W60:Y60)</f>
        <v>0</v>
      </c>
      <c r="X61" s="1569"/>
      <c r="Y61" s="1570"/>
      <c r="Z61" s="1568">
        <f>SUM(Z60:AB60)</f>
        <v>0</v>
      </c>
      <c r="AA61" s="1569"/>
      <c r="AB61" s="1570"/>
      <c r="AC61" s="1568">
        <f>SUM(AC60:AE60)</f>
        <v>0</v>
      </c>
      <c r="AD61" s="1569"/>
      <c r="AE61" s="1570"/>
      <c r="AF61" s="1568">
        <f>SUM(AF60:AH60)</f>
        <v>0</v>
      </c>
      <c r="AG61" s="1569"/>
      <c r="AH61" s="1570"/>
      <c r="AI61" s="1568">
        <f>SUM(AI60:AK60)</f>
        <v>0</v>
      </c>
      <c r="AJ61" s="1569"/>
      <c r="AK61" s="1570"/>
      <c r="AL61" s="1568">
        <f>SUM(AL60:AN60)</f>
        <v>0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0</v>
      </c>
      <c r="AV61" s="1569"/>
      <c r="AW61" s="1570"/>
      <c r="AX61" s="28"/>
      <c r="AY61" s="28"/>
      <c r="AZ61" s="28"/>
      <c r="BA61" s="159"/>
      <c r="BB61" s="159"/>
      <c r="BC61" s="159"/>
      <c r="BD61" s="1574"/>
      <c r="BE61" s="1574"/>
      <c r="BF61" s="1574"/>
    </row>
    <row r="62" spans="1:58" ht="50.25" customHeight="1" thickTop="1">
      <c r="B62" s="1567">
        <f>SUM(B61:AW61)</f>
        <v>0</v>
      </c>
      <c r="C62" s="1567"/>
      <c r="D62" s="1567"/>
      <c r="E62" s="1599"/>
      <c r="F62" s="1599"/>
      <c r="G62" s="1599"/>
      <c r="H62" s="1599"/>
      <c r="I62" s="1599"/>
      <c r="J62" s="1599"/>
      <c r="K62" s="1599"/>
      <c r="L62" s="1599"/>
      <c r="M62" s="1599"/>
      <c r="N62" s="1599"/>
      <c r="O62" s="1599"/>
      <c r="P62" s="1599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11330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M28" activePane="bottomRight" state="frozen"/>
      <selection activeCell="G1" sqref="G1"/>
      <selection pane="topRight" activeCell="G1" sqref="G1"/>
      <selection pane="bottomLeft" activeCell="G1" sqref="G1"/>
      <selection pane="bottomRight" activeCell="Z39" sqref="Z39:AB39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1559436.5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17383</v>
      </c>
      <c r="AP3" s="400"/>
      <c r="AQ3" s="401">
        <v>279</v>
      </c>
      <c r="AR3" s="399" t="s">
        <v>17626</v>
      </c>
      <c r="AS3" s="400"/>
      <c r="AT3" s="401">
        <v>285</v>
      </c>
      <c r="AU3" s="399" t="s">
        <v>17270</v>
      </c>
      <c r="AV3" s="400"/>
      <c r="AW3" s="401">
        <v>397</v>
      </c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737</v>
      </c>
      <c r="AS4" s="404"/>
      <c r="AT4" s="405">
        <v>650</v>
      </c>
      <c r="AU4" s="403" t="s">
        <v>17260</v>
      </c>
      <c r="AV4" s="404"/>
      <c r="AW4" s="405">
        <v>550</v>
      </c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0.5</v>
      </c>
      <c r="AV6" s="11">
        <f>AW$3*AW$4*216*24*60*AU6/9000000</f>
        <v>3773.0880000000002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12314</v>
      </c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3096</v>
      </c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1716</v>
      </c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3069</v>
      </c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>
        <v>2541</v>
      </c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0.5</v>
      </c>
      <c r="AV14" s="11">
        <f t="shared" si="26"/>
        <v>3773.0880000000002</v>
      </c>
      <c r="AW14" s="64">
        <v>2376</v>
      </c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0.5</v>
      </c>
      <c r="AV15" s="11">
        <f t="shared" si="26"/>
        <v>3773.0880000000002</v>
      </c>
      <c r="AW15" s="64">
        <v>3960</v>
      </c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0.5</v>
      </c>
      <c r="AV16" s="11">
        <f t="shared" si="26"/>
        <v>3773.0880000000002</v>
      </c>
      <c r="AW16" s="64">
        <v>2145</v>
      </c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</v>
      </c>
      <c r="AS17" s="11">
        <f t="shared" si="25"/>
        <v>0</v>
      </c>
      <c r="AT17" s="64"/>
      <c r="AU17" s="36">
        <v>0.5</v>
      </c>
      <c r="AV17" s="11">
        <f t="shared" si="26"/>
        <v>3773.0880000000002</v>
      </c>
      <c r="AW17" s="64">
        <v>2310</v>
      </c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</v>
      </c>
      <c r="AS18" s="11">
        <f t="shared" si="25"/>
        <v>0</v>
      </c>
      <c r="AT18" s="64"/>
      <c r="AU18" s="36">
        <v>0.5</v>
      </c>
      <c r="AV18" s="11">
        <f t="shared" si="26"/>
        <v>3773.0880000000002</v>
      </c>
      <c r="AW18" s="64">
        <v>2297</v>
      </c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</v>
      </c>
      <c r="AS19" s="11">
        <f t="shared" si="25"/>
        <v>0</v>
      </c>
      <c r="AT19" s="64"/>
      <c r="AU19" s="36">
        <v>0.5</v>
      </c>
      <c r="AV19" s="11">
        <f t="shared" si="26"/>
        <v>3773.0880000000002</v>
      </c>
      <c r="AW19" s="64">
        <v>2475</v>
      </c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</v>
      </c>
      <c r="AS20" s="11">
        <f t="shared" si="25"/>
        <v>0</v>
      </c>
      <c r="AT20" s="64"/>
      <c r="AU20" s="36">
        <v>0.5</v>
      </c>
      <c r="AV20" s="11">
        <f t="shared" si="26"/>
        <v>3773.0880000000002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>
        <v>603</v>
      </c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18"/>
        <v>0</v>
      </c>
      <c r="Y24" s="64"/>
      <c r="Z24" s="36">
        <v>0.5</v>
      </c>
      <c r="AA24" s="11">
        <f t="shared" si="19"/>
        <v>3288.0383999999999</v>
      </c>
      <c r="AB24" s="64">
        <v>3000</v>
      </c>
      <c r="AC24" s="36">
        <v>0.5</v>
      </c>
      <c r="AD24" s="11">
        <f t="shared" si="20"/>
        <v>3253.3056000000001</v>
      </c>
      <c r="AE24" s="64">
        <v>2250</v>
      </c>
      <c r="AF24" s="36">
        <v>1</v>
      </c>
      <c r="AG24" s="11">
        <f t="shared" si="21"/>
        <v>6749.5680000000002</v>
      </c>
      <c r="AH24" s="64">
        <v>8239</v>
      </c>
      <c r="AI24" s="36">
        <v>1</v>
      </c>
      <c r="AJ24" s="11">
        <f t="shared" si="34"/>
        <v>6773.76</v>
      </c>
      <c r="AK24" s="64">
        <v>6545</v>
      </c>
      <c r="AL24" s="36">
        <v>1</v>
      </c>
      <c r="AM24" s="11">
        <f t="shared" si="35"/>
        <v>6749.5680000000002</v>
      </c>
      <c r="AN24" s="64">
        <v>6270</v>
      </c>
      <c r="AO24" s="36">
        <v>1</v>
      </c>
      <c r="AP24" s="11">
        <f t="shared" si="24"/>
        <v>6749.5680000000002</v>
      </c>
      <c r="AQ24" s="64">
        <v>6539</v>
      </c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5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36"/>
        <v>0</v>
      </c>
      <c r="P25" s="64"/>
      <c r="Q25" s="36">
        <v>0</v>
      </c>
      <c r="R25" s="11">
        <f t="shared" si="37"/>
        <v>0</v>
      </c>
      <c r="S25" s="64"/>
      <c r="T25" s="36">
        <v>0</v>
      </c>
      <c r="U25" s="11">
        <f t="shared" si="38"/>
        <v>0</v>
      </c>
      <c r="V25" s="64"/>
      <c r="W25" s="36">
        <v>0</v>
      </c>
      <c r="X25" s="11">
        <f t="shared" si="18"/>
        <v>0</v>
      </c>
      <c r="Y25" s="64"/>
      <c r="Z25" s="36">
        <v>0.5</v>
      </c>
      <c r="AA25" s="11">
        <f t="shared" si="19"/>
        <v>3288.0383999999999</v>
      </c>
      <c r="AB25" s="64">
        <v>2100</v>
      </c>
      <c r="AC25" s="36">
        <v>0.5</v>
      </c>
      <c r="AD25" s="11">
        <f t="shared" si="20"/>
        <v>3253.3056000000001</v>
      </c>
      <c r="AE25" s="64">
        <v>3460</v>
      </c>
      <c r="AF25" s="36">
        <v>1</v>
      </c>
      <c r="AG25" s="11">
        <f t="shared" si="21"/>
        <v>6749.5680000000002</v>
      </c>
      <c r="AH25" s="64">
        <v>4785</v>
      </c>
      <c r="AI25" s="36">
        <v>1</v>
      </c>
      <c r="AJ25" s="11">
        <f t="shared" si="34"/>
        <v>6773.76</v>
      </c>
      <c r="AK25" s="64">
        <v>8215</v>
      </c>
      <c r="AL25" s="36">
        <v>1</v>
      </c>
      <c r="AM25" s="11">
        <f t="shared" si="35"/>
        <v>6749.5680000000002</v>
      </c>
      <c r="AN25" s="64">
        <v>7032</v>
      </c>
      <c r="AO25" s="36">
        <v>1</v>
      </c>
      <c r="AP25" s="11">
        <f t="shared" si="24"/>
        <v>6749.5680000000002</v>
      </c>
      <c r="AQ25" s="64">
        <v>5610</v>
      </c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5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36"/>
        <v>0</v>
      </c>
      <c r="P26" s="64"/>
      <c r="Q26" s="36">
        <v>0</v>
      </c>
      <c r="R26" s="11">
        <f t="shared" si="37"/>
        <v>0</v>
      </c>
      <c r="S26" s="64"/>
      <c r="T26" s="36">
        <v>0</v>
      </c>
      <c r="U26" s="11">
        <f t="shared" si="38"/>
        <v>0</v>
      </c>
      <c r="V26" s="64"/>
      <c r="W26" s="36">
        <v>0</v>
      </c>
      <c r="X26" s="11">
        <f t="shared" si="18"/>
        <v>0</v>
      </c>
      <c r="Y26" s="64"/>
      <c r="Z26" s="36">
        <v>0.5</v>
      </c>
      <c r="AA26" s="11">
        <f t="shared" si="19"/>
        <v>3288.0383999999999</v>
      </c>
      <c r="AB26" s="64">
        <v>2700</v>
      </c>
      <c r="AC26" s="36">
        <v>0.5</v>
      </c>
      <c r="AD26" s="11">
        <f t="shared" si="20"/>
        <v>3253.3056000000001</v>
      </c>
      <c r="AE26" s="64">
        <v>3540</v>
      </c>
      <c r="AF26" s="36">
        <v>1</v>
      </c>
      <c r="AG26" s="11">
        <f t="shared" si="21"/>
        <v>6749.5680000000002</v>
      </c>
      <c r="AH26" s="64">
        <v>3906</v>
      </c>
      <c r="AI26" s="36">
        <v>1</v>
      </c>
      <c r="AJ26" s="11">
        <f t="shared" si="34"/>
        <v>6773.76</v>
      </c>
      <c r="AK26" s="64">
        <v>5775</v>
      </c>
      <c r="AL26" s="36">
        <v>1</v>
      </c>
      <c r="AM26" s="11">
        <f t="shared" si="35"/>
        <v>6749.5680000000002</v>
      </c>
      <c r="AN26" s="64">
        <v>5610</v>
      </c>
      <c r="AO26" s="36">
        <v>1</v>
      </c>
      <c r="AP26" s="11">
        <f t="shared" si="24"/>
        <v>6749.5680000000002</v>
      </c>
      <c r="AQ26" s="64">
        <v>7203</v>
      </c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>
        <v>951</v>
      </c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5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>
        <v>0</v>
      </c>
      <c r="L27" s="11">
        <f t="shared" si="14"/>
        <v>0</v>
      </c>
      <c r="M27" s="64"/>
      <c r="N27" s="36">
        <v>0</v>
      </c>
      <c r="O27" s="11">
        <f t="shared" si="36"/>
        <v>0</v>
      </c>
      <c r="P27" s="64"/>
      <c r="Q27" s="36">
        <v>0</v>
      </c>
      <c r="R27" s="11">
        <f t="shared" si="37"/>
        <v>0</v>
      </c>
      <c r="S27" s="64"/>
      <c r="T27" s="36">
        <v>0</v>
      </c>
      <c r="U27" s="11">
        <f t="shared" si="38"/>
        <v>0</v>
      </c>
      <c r="V27" s="64"/>
      <c r="W27" s="36">
        <v>0</v>
      </c>
      <c r="X27" s="11">
        <f t="shared" si="18"/>
        <v>0</v>
      </c>
      <c r="Y27" s="64"/>
      <c r="Z27" s="36">
        <v>0.5</v>
      </c>
      <c r="AA27" s="11">
        <f t="shared" si="19"/>
        <v>3288.0383999999999</v>
      </c>
      <c r="AB27" s="64">
        <v>3000</v>
      </c>
      <c r="AC27" s="36">
        <v>0.5</v>
      </c>
      <c r="AD27" s="11">
        <f t="shared" si="20"/>
        <v>3253.3056000000001</v>
      </c>
      <c r="AE27" s="64">
        <v>2700</v>
      </c>
      <c r="AF27" s="36">
        <v>1</v>
      </c>
      <c r="AG27" s="11">
        <f t="shared" si="21"/>
        <v>6749.5680000000002</v>
      </c>
      <c r="AH27" s="64"/>
      <c r="AI27" s="36">
        <v>1</v>
      </c>
      <c r="AJ27" s="11">
        <f t="shared" si="34"/>
        <v>6773.76</v>
      </c>
      <c r="AK27" s="64">
        <v>5563</v>
      </c>
      <c r="AL27" s="36">
        <v>1</v>
      </c>
      <c r="AM27" s="11">
        <f t="shared" si="35"/>
        <v>6749.5680000000002</v>
      </c>
      <c r="AN27" s="64">
        <v>5610</v>
      </c>
      <c r="AO27" s="36">
        <v>1</v>
      </c>
      <c r="AP27" s="11">
        <f t="shared" si="24"/>
        <v>6749.5680000000002</v>
      </c>
      <c r="AQ27" s="64">
        <v>3885</v>
      </c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5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36"/>
        <v>0</v>
      </c>
      <c r="P28" s="64"/>
      <c r="Q28" s="36">
        <v>0</v>
      </c>
      <c r="R28" s="11">
        <f t="shared" si="37"/>
        <v>0</v>
      </c>
      <c r="S28" s="64"/>
      <c r="T28" s="36">
        <v>0</v>
      </c>
      <c r="U28" s="11">
        <f t="shared" si="38"/>
        <v>0</v>
      </c>
      <c r="V28" s="64"/>
      <c r="W28" s="36">
        <v>0</v>
      </c>
      <c r="X28" s="11">
        <f t="shared" si="18"/>
        <v>0</v>
      </c>
      <c r="Y28" s="64"/>
      <c r="Z28" s="36">
        <v>0.5</v>
      </c>
      <c r="AA28" s="11">
        <f t="shared" si="19"/>
        <v>3288.0383999999999</v>
      </c>
      <c r="AB28" s="64">
        <v>2100</v>
      </c>
      <c r="AC28" s="36">
        <v>0.5</v>
      </c>
      <c r="AD28" s="11">
        <f t="shared" si="20"/>
        <v>3253.3056000000001</v>
      </c>
      <c r="AE28" s="64">
        <v>2250</v>
      </c>
      <c r="AF28" s="36">
        <v>1</v>
      </c>
      <c r="AG28" s="11">
        <f t="shared" si="21"/>
        <v>6749.5680000000002</v>
      </c>
      <c r="AH28" s="64">
        <v>1650</v>
      </c>
      <c r="AI28" s="36">
        <v>1</v>
      </c>
      <c r="AJ28" s="11">
        <f t="shared" si="34"/>
        <v>6773.76</v>
      </c>
      <c r="AK28" s="64">
        <v>4950</v>
      </c>
      <c r="AL28" s="36">
        <v>1</v>
      </c>
      <c r="AM28" s="11">
        <f t="shared" si="35"/>
        <v>6749.5680000000002</v>
      </c>
      <c r="AN28" s="64">
        <v>7346</v>
      </c>
      <c r="AO28" s="36">
        <v>1</v>
      </c>
      <c r="AP28" s="11">
        <f t="shared" si="24"/>
        <v>6749.5680000000002</v>
      </c>
      <c r="AQ28" s="64">
        <v>6600</v>
      </c>
      <c r="AR28" s="36">
        <v>0.5</v>
      </c>
      <c r="AS28" s="11">
        <f t="shared" si="25"/>
        <v>3201.12</v>
      </c>
      <c r="AT28" s="64">
        <v>1110</v>
      </c>
      <c r="AU28" s="36">
        <v>0</v>
      </c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5.5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36"/>
        <v>0</v>
      </c>
      <c r="P29" s="64"/>
      <c r="Q29" s="36">
        <v>0</v>
      </c>
      <c r="R29" s="11">
        <f t="shared" si="37"/>
        <v>0</v>
      </c>
      <c r="S29" s="64"/>
      <c r="T29" s="36">
        <v>0</v>
      </c>
      <c r="U29" s="11">
        <f t="shared" si="38"/>
        <v>0</v>
      </c>
      <c r="V29" s="64"/>
      <c r="W29" s="36">
        <v>0</v>
      </c>
      <c r="X29" s="11">
        <f t="shared" si="18"/>
        <v>0</v>
      </c>
      <c r="Y29" s="64"/>
      <c r="Z29" s="36">
        <v>0.5</v>
      </c>
      <c r="AA29" s="11">
        <f t="shared" si="19"/>
        <v>3288.0383999999999</v>
      </c>
      <c r="AB29" s="64">
        <v>3701</v>
      </c>
      <c r="AC29" s="36">
        <v>0.5</v>
      </c>
      <c r="AD29" s="11">
        <f t="shared" si="20"/>
        <v>3253.3056000000001</v>
      </c>
      <c r="AE29" s="64">
        <v>3000</v>
      </c>
      <c r="AF29" s="36">
        <v>1</v>
      </c>
      <c r="AG29" s="11">
        <f t="shared" si="21"/>
        <v>6749.5680000000002</v>
      </c>
      <c r="AH29" s="64">
        <v>4620</v>
      </c>
      <c r="AI29" s="36">
        <v>1</v>
      </c>
      <c r="AJ29" s="11">
        <f t="shared" si="34"/>
        <v>6773.76</v>
      </c>
      <c r="AK29" s="64">
        <v>5610</v>
      </c>
      <c r="AL29" s="36">
        <v>1</v>
      </c>
      <c r="AM29" s="11">
        <f t="shared" si="35"/>
        <v>6749.5680000000002</v>
      </c>
      <c r="AN29" s="64">
        <v>6554</v>
      </c>
      <c r="AO29" s="36">
        <v>1</v>
      </c>
      <c r="AP29" s="11">
        <f t="shared" si="24"/>
        <v>6749.5680000000002</v>
      </c>
      <c r="AQ29" s="64">
        <v>6365</v>
      </c>
      <c r="AR29" s="36">
        <v>0.5</v>
      </c>
      <c r="AS29" s="11">
        <f t="shared" si="25"/>
        <v>3201.12</v>
      </c>
      <c r="AT29" s="64">
        <v>3390</v>
      </c>
      <c r="AU29" s="36">
        <v>0</v>
      </c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5.5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>
        <v>0</v>
      </c>
      <c r="L30" s="11">
        <f t="shared" si="14"/>
        <v>0</v>
      </c>
      <c r="M30" s="64"/>
      <c r="N30" s="36">
        <v>0</v>
      </c>
      <c r="O30" s="11">
        <f t="shared" si="36"/>
        <v>0</v>
      </c>
      <c r="P30" s="64"/>
      <c r="Q30" s="36">
        <v>0</v>
      </c>
      <c r="R30" s="11">
        <f t="shared" si="37"/>
        <v>0</v>
      </c>
      <c r="S30" s="64"/>
      <c r="T30" s="36">
        <v>0</v>
      </c>
      <c r="U30" s="11">
        <f t="shared" si="38"/>
        <v>0</v>
      </c>
      <c r="V30" s="64"/>
      <c r="W30" s="36">
        <v>0</v>
      </c>
      <c r="X30" s="11">
        <f t="shared" si="18"/>
        <v>0</v>
      </c>
      <c r="Y30" s="64"/>
      <c r="Z30" s="36">
        <v>0.5</v>
      </c>
      <c r="AA30" s="11">
        <f t="shared" si="19"/>
        <v>3288.0383999999999</v>
      </c>
      <c r="AB30" s="64">
        <v>3270</v>
      </c>
      <c r="AC30" s="36">
        <v>0.5</v>
      </c>
      <c r="AD30" s="11">
        <f t="shared" si="20"/>
        <v>3253.3056000000001</v>
      </c>
      <c r="AE30" s="64">
        <v>3000</v>
      </c>
      <c r="AF30" s="36">
        <v>1</v>
      </c>
      <c r="AG30" s="11">
        <f t="shared" si="21"/>
        <v>6749.5680000000002</v>
      </c>
      <c r="AH30" s="64">
        <v>7146</v>
      </c>
      <c r="AI30" s="36">
        <v>1</v>
      </c>
      <c r="AJ30" s="11">
        <f t="shared" si="34"/>
        <v>6773.76</v>
      </c>
      <c r="AK30" s="64">
        <v>3270</v>
      </c>
      <c r="AL30" s="36">
        <v>1</v>
      </c>
      <c r="AM30" s="11">
        <f t="shared" si="35"/>
        <v>6749.5680000000002</v>
      </c>
      <c r="AN30" s="64">
        <v>8752</v>
      </c>
      <c r="AO30" s="36">
        <v>1</v>
      </c>
      <c r="AP30" s="11">
        <f t="shared" si="24"/>
        <v>6749.5680000000002</v>
      </c>
      <c r="AQ30" s="64">
        <v>4950</v>
      </c>
      <c r="AR30" s="36">
        <v>0.5</v>
      </c>
      <c r="AS30" s="11">
        <f t="shared" si="25"/>
        <v>3201.12</v>
      </c>
      <c r="AT30" s="64">
        <v>1890</v>
      </c>
      <c r="AU30" s="36">
        <v>0</v>
      </c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5.5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>
        <v>0</v>
      </c>
      <c r="L31" s="11">
        <f t="shared" si="14"/>
        <v>0</v>
      </c>
      <c r="M31" s="64"/>
      <c r="N31" s="36">
        <v>0</v>
      </c>
      <c r="O31" s="11">
        <f t="shared" si="36"/>
        <v>0</v>
      </c>
      <c r="P31" s="64"/>
      <c r="Q31" s="36">
        <v>0</v>
      </c>
      <c r="R31" s="11">
        <f t="shared" si="37"/>
        <v>0</v>
      </c>
      <c r="S31" s="64"/>
      <c r="T31" s="36">
        <v>0</v>
      </c>
      <c r="U31" s="11">
        <f t="shared" si="38"/>
        <v>0</v>
      </c>
      <c r="V31" s="64"/>
      <c r="W31" s="36">
        <v>0</v>
      </c>
      <c r="X31" s="11">
        <f t="shared" si="18"/>
        <v>0</v>
      </c>
      <c r="Y31" s="64"/>
      <c r="Z31" s="36">
        <v>0.5</v>
      </c>
      <c r="AA31" s="11">
        <f t="shared" si="19"/>
        <v>3288.0383999999999</v>
      </c>
      <c r="AB31" s="64">
        <v>2100</v>
      </c>
      <c r="AC31" s="36">
        <v>0.5</v>
      </c>
      <c r="AD31" s="11">
        <f t="shared" si="20"/>
        <v>3253.3056000000001</v>
      </c>
      <c r="AE31" s="64">
        <v>3000</v>
      </c>
      <c r="AF31" s="36">
        <v>1</v>
      </c>
      <c r="AG31" s="11">
        <f t="shared" si="21"/>
        <v>6749.5680000000002</v>
      </c>
      <c r="AH31" s="64">
        <v>11055</v>
      </c>
      <c r="AI31" s="36">
        <v>1</v>
      </c>
      <c r="AJ31" s="11">
        <f t="shared" si="34"/>
        <v>6773.76</v>
      </c>
      <c r="AK31" s="64">
        <v>4858</v>
      </c>
      <c r="AL31" s="36">
        <v>1</v>
      </c>
      <c r="AM31" s="11">
        <f t="shared" si="35"/>
        <v>6749.5680000000002</v>
      </c>
      <c r="AN31" s="64">
        <v>4785</v>
      </c>
      <c r="AO31" s="36">
        <v>1</v>
      </c>
      <c r="AP31" s="11">
        <f t="shared" si="24"/>
        <v>6749.5680000000002</v>
      </c>
      <c r="AQ31" s="64">
        <v>6553</v>
      </c>
      <c r="AR31" s="36">
        <v>0.5</v>
      </c>
      <c r="AS31" s="11">
        <f t="shared" si="25"/>
        <v>3201.12</v>
      </c>
      <c r="AT31" s="64">
        <v>3360</v>
      </c>
      <c r="AU31" s="36">
        <v>0</v>
      </c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5.5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>
        <v>0</v>
      </c>
      <c r="L32" s="11">
        <f t="shared" si="14"/>
        <v>0</v>
      </c>
      <c r="M32" s="64"/>
      <c r="N32" s="36">
        <v>0</v>
      </c>
      <c r="O32" s="11">
        <f t="shared" si="36"/>
        <v>0</v>
      </c>
      <c r="P32" s="64"/>
      <c r="Q32" s="36">
        <v>0</v>
      </c>
      <c r="R32" s="11">
        <f t="shared" si="37"/>
        <v>0</v>
      </c>
      <c r="S32" s="64"/>
      <c r="T32" s="36">
        <v>0</v>
      </c>
      <c r="U32" s="11">
        <f t="shared" si="38"/>
        <v>0</v>
      </c>
      <c r="V32" s="64"/>
      <c r="W32" s="36">
        <v>0</v>
      </c>
      <c r="X32" s="11">
        <f t="shared" si="18"/>
        <v>0</v>
      </c>
      <c r="Y32" s="64"/>
      <c r="Z32" s="36">
        <v>0.5</v>
      </c>
      <c r="AA32" s="11">
        <f t="shared" si="19"/>
        <v>3288.0383999999999</v>
      </c>
      <c r="AB32" s="64">
        <v>2850</v>
      </c>
      <c r="AC32" s="36">
        <v>0.5</v>
      </c>
      <c r="AD32" s="11">
        <f t="shared" si="20"/>
        <v>3253.3056000000001</v>
      </c>
      <c r="AE32" s="64">
        <v>3397</v>
      </c>
      <c r="AF32" s="36">
        <v>1</v>
      </c>
      <c r="AG32" s="11">
        <f t="shared" si="21"/>
        <v>6749.5680000000002</v>
      </c>
      <c r="AH32" s="64">
        <v>5388</v>
      </c>
      <c r="AI32" s="36">
        <v>1</v>
      </c>
      <c r="AJ32" s="11">
        <f t="shared" si="34"/>
        <v>6773.76</v>
      </c>
      <c r="AK32" s="64">
        <v>4125</v>
      </c>
      <c r="AL32" s="36">
        <v>1</v>
      </c>
      <c r="AM32" s="11">
        <f t="shared" si="35"/>
        <v>6749.5680000000002</v>
      </c>
      <c r="AN32" s="64">
        <v>6270</v>
      </c>
      <c r="AO32" s="36">
        <v>1</v>
      </c>
      <c r="AP32" s="11">
        <f t="shared" si="24"/>
        <v>6749.5680000000002</v>
      </c>
      <c r="AQ32" s="64">
        <v>4785</v>
      </c>
      <c r="AR32" s="36">
        <v>0.5</v>
      </c>
      <c r="AS32" s="11">
        <f t="shared" si="25"/>
        <v>3201.12</v>
      </c>
      <c r="AT32" s="64">
        <v>2250</v>
      </c>
      <c r="AU32" s="36">
        <v>0</v>
      </c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5.5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0.25925925925925924</v>
      </c>
      <c r="L37" s="177">
        <f>SUM(L6:L36)</f>
        <v>47246.976000000002</v>
      </c>
      <c r="M37" s="20">
        <f>SUM(M6:M36)</f>
        <v>43320</v>
      </c>
      <c r="N37" s="17">
        <f>IF(N6="",0,AVERAGE(N6:N36))</f>
        <v>0.25925925925925924</v>
      </c>
      <c r="O37" s="177">
        <f>SUM(O6:O36)</f>
        <v>47416.320000000007</v>
      </c>
      <c r="P37" s="20">
        <f>SUM(P6:P36)</f>
        <v>29115</v>
      </c>
      <c r="Q37" s="17">
        <f>IF(Q6="",0,AVERAGE(Q6:Q36))</f>
        <v>0.18518518518518517</v>
      </c>
      <c r="R37" s="177">
        <f>SUM(R6:R36)</f>
        <v>33747.840000000004</v>
      </c>
      <c r="S37" s="20">
        <f>SUM(S6:S36)</f>
        <v>29834</v>
      </c>
      <c r="T37" s="17">
        <f>IF(T6="",0,AVERAGE(T6:T36))</f>
        <v>0.16666666666666666</v>
      </c>
      <c r="U37" s="177">
        <f>SUM(U6:U36)</f>
        <v>25380.864000000005</v>
      </c>
      <c r="V37" s="20">
        <f>SUM(V6:V36)</f>
        <v>18594</v>
      </c>
      <c r="W37" s="17">
        <f>IF(W6="",0,AVERAGE(W6:W36))</f>
        <v>0.20370370370370369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88777.036800000016</v>
      </c>
      <c r="AB37" s="20">
        <f>SUM(AB6:AB36)</f>
        <v>77247</v>
      </c>
      <c r="AC37" s="17">
        <f>IF(AC6="",0,AVERAGE(AC6:AC36))</f>
        <v>0.5</v>
      </c>
      <c r="AD37" s="177">
        <f>SUM(AD6:AD36)</f>
        <v>87839.251200000042</v>
      </c>
      <c r="AE37" s="20">
        <f>SUM(AE6:AE36)</f>
        <v>80324</v>
      </c>
      <c r="AF37" s="17">
        <f>IF(AF6="",0,AVERAGE(AF6:AF36))</f>
        <v>0.81481481481481477</v>
      </c>
      <c r="AG37" s="177">
        <f>SUM(AG6:AG36)</f>
        <v>148490.49600000001</v>
      </c>
      <c r="AH37" s="20">
        <f>SUM(AH6:AH36)</f>
        <v>132054</v>
      </c>
      <c r="AI37" s="17">
        <f>IF(AI6="",0,AVERAGE(AI6:AI36))</f>
        <v>0.7407407407407407</v>
      </c>
      <c r="AJ37" s="177">
        <f>SUM(AJ6:AJ36)</f>
        <v>135475.19999999995</v>
      </c>
      <c r="AK37" s="20">
        <f>SUM(AK6:AK36)</f>
        <v>117173</v>
      </c>
      <c r="AL37" s="17">
        <f>IF(AL6="",0,AVERAGE(AL6:AL36))</f>
        <v>0.7407407407407407</v>
      </c>
      <c r="AM37" s="177">
        <f>SUM(AM6:AM36)</f>
        <v>134991.36000000002</v>
      </c>
      <c r="AN37" s="20">
        <f>SUM(AN6:AN36)</f>
        <v>116305</v>
      </c>
      <c r="AO37" s="17">
        <f>IF(AO6="",0,AVERAGE(AO6:AO36))</f>
        <v>0.51851851851851849</v>
      </c>
      <c r="AP37" s="177">
        <f>SUM(AP6:AP36)</f>
        <v>94493.952000000005</v>
      </c>
      <c r="AQ37" s="20">
        <f>SUM(AQ6:AQ36)</f>
        <v>82972</v>
      </c>
      <c r="AR37" s="17">
        <f>IF(AR6="",0,AVERAGE(AR6:AR36))</f>
        <v>9.2592592592592587E-2</v>
      </c>
      <c r="AS37" s="177">
        <f>SUM(AS6:AS36)</f>
        <v>16005.599999999999</v>
      </c>
      <c r="AT37" s="20">
        <f>SUM(AT6:AT36)</f>
        <v>12000</v>
      </c>
      <c r="AU37" s="17">
        <f>IF(AU6="",0,AVERAGE(AU6:AU36))</f>
        <v>0.27777777777777779</v>
      </c>
      <c r="AV37" s="177">
        <f>SUM(AV6:AV36)</f>
        <v>56596.320000000022</v>
      </c>
      <c r="AW37" s="20">
        <f>SUM(AW6:AW36)</f>
        <v>39853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5.2592592592592586</v>
      </c>
      <c r="CY37" s="158"/>
      <c r="CZ37" s="158"/>
    </row>
    <row r="38" spans="1:109" s="40" customFormat="1" ht="25.5" customHeight="1" thickTop="1">
      <c r="A38" s="57"/>
      <c r="B38" s="1583"/>
      <c r="C38" s="1583"/>
      <c r="D38" s="1584"/>
      <c r="E38" s="1583"/>
      <c r="F38" s="1583"/>
      <c r="G38" s="1584"/>
      <c r="H38" s="1583"/>
      <c r="I38" s="1583"/>
      <c r="J38" s="1584"/>
      <c r="K38" s="1583">
        <v>40689</v>
      </c>
      <c r="L38" s="1583"/>
      <c r="M38" s="1584"/>
      <c r="N38" s="1583">
        <v>26893</v>
      </c>
      <c r="O38" s="1583"/>
      <c r="P38" s="1584"/>
      <c r="Q38" s="1583">
        <v>27666</v>
      </c>
      <c r="R38" s="1583"/>
      <c r="S38" s="1584"/>
      <c r="T38" s="1583">
        <v>18218</v>
      </c>
      <c r="U38" s="1583"/>
      <c r="V38" s="1584"/>
      <c r="W38" s="1583">
        <v>30618</v>
      </c>
      <c r="X38" s="1583"/>
      <c r="Y38" s="1584"/>
      <c r="Z38" s="1583">
        <v>76524</v>
      </c>
      <c r="AA38" s="1583"/>
      <c r="AB38" s="1584"/>
      <c r="AC38" s="1583">
        <v>78933</v>
      </c>
      <c r="AD38" s="1583"/>
      <c r="AE38" s="1584"/>
      <c r="AF38" s="1583">
        <v>128848</v>
      </c>
      <c r="AG38" s="1583"/>
      <c r="AH38" s="1584"/>
      <c r="AI38" s="1583">
        <v>114793</v>
      </c>
      <c r="AJ38" s="1583"/>
      <c r="AK38" s="1584"/>
      <c r="AL38" s="1583">
        <v>114728</v>
      </c>
      <c r="AM38" s="1583"/>
      <c r="AN38" s="1584"/>
      <c r="AO38" s="1583">
        <v>81332</v>
      </c>
      <c r="AP38" s="1583"/>
      <c r="AQ38" s="1584"/>
      <c r="AR38" s="1583">
        <v>12000</v>
      </c>
      <c r="AS38" s="1583"/>
      <c r="AT38" s="1584"/>
      <c r="AU38" s="1583">
        <v>36696</v>
      </c>
      <c r="AV38" s="1583"/>
      <c r="AW38" s="1584"/>
      <c r="AX38" s="1583"/>
      <c r="AY38" s="1583"/>
      <c r="AZ38" s="1584"/>
      <c r="BA38" s="1583"/>
      <c r="BB38" s="1583"/>
      <c r="BC38" s="1584"/>
      <c r="BD38" s="1583"/>
      <c r="BE38" s="1583"/>
      <c r="BF38" s="1584"/>
      <c r="BG38" s="1583"/>
      <c r="BH38" s="1583"/>
      <c r="BI38" s="1584"/>
      <c r="BJ38" s="1583"/>
      <c r="BK38" s="1583"/>
      <c r="BL38" s="1584"/>
      <c r="BM38" s="1583"/>
      <c r="BN38" s="1583"/>
      <c r="BO38" s="1584"/>
      <c r="BP38" s="1583"/>
      <c r="BQ38" s="1583"/>
      <c r="BR38" s="1584"/>
      <c r="BS38" s="1562"/>
      <c r="BT38" s="1562"/>
      <c r="BU38" s="1563"/>
      <c r="BV38" s="1562"/>
      <c r="BW38" s="1562"/>
      <c r="BX38" s="1563"/>
      <c r="BY38" s="1562"/>
      <c r="BZ38" s="1562"/>
      <c r="CA38" s="1563"/>
      <c r="CB38" s="1562"/>
      <c r="CC38" s="1562"/>
      <c r="CD38" s="1563"/>
      <c r="CE38" s="1562"/>
      <c r="CF38" s="1562"/>
      <c r="CG38" s="1563"/>
      <c r="CH38" s="1562"/>
      <c r="CI38" s="1562"/>
      <c r="CJ38" s="1563"/>
      <c r="CK38" s="1562"/>
      <c r="CL38" s="1562"/>
      <c r="CM38" s="1563"/>
      <c r="CN38" s="1562"/>
      <c r="CO38" s="1562"/>
      <c r="CP38" s="1563"/>
      <c r="CQ38" s="1562"/>
      <c r="CR38" s="1562"/>
      <c r="CS38" s="1563"/>
      <c r="CT38" s="1562"/>
      <c r="CU38" s="1562"/>
      <c r="CV38" s="1563"/>
      <c r="CW38" s="24"/>
      <c r="CX38" s="39"/>
    </row>
    <row r="39" spans="1:109" s="40" customFormat="1" ht="26.25" customHeight="1" thickBot="1">
      <c r="A39" s="58"/>
      <c r="B39" s="1597"/>
      <c r="C39" s="1597"/>
      <c r="D39" s="1598"/>
      <c r="E39" s="1597"/>
      <c r="F39" s="1597"/>
      <c r="G39" s="1598"/>
      <c r="H39" s="1597"/>
      <c r="I39" s="1597"/>
      <c r="J39" s="1598"/>
      <c r="K39" s="1597">
        <v>2409</v>
      </c>
      <c r="L39" s="1597"/>
      <c r="M39" s="1598"/>
      <c r="N39" s="1597">
        <v>2143</v>
      </c>
      <c r="O39" s="1597"/>
      <c r="P39" s="1598"/>
      <c r="Q39" s="1597">
        <v>1794</v>
      </c>
      <c r="R39" s="1597"/>
      <c r="S39" s="1598"/>
      <c r="T39" s="1597">
        <f>663+1198</f>
        <v>1861</v>
      </c>
      <c r="U39" s="1597"/>
      <c r="V39" s="1598"/>
      <c r="W39" s="1597">
        <v>2733</v>
      </c>
      <c r="X39" s="1597"/>
      <c r="Y39" s="1598"/>
      <c r="Z39" s="1597">
        <v>3504</v>
      </c>
      <c r="AA39" s="1597"/>
      <c r="AB39" s="1598"/>
      <c r="AC39" s="1597">
        <v>4113</v>
      </c>
      <c r="AD39" s="1597"/>
      <c r="AE39" s="1598"/>
      <c r="AF39" s="1597">
        <v>5428</v>
      </c>
      <c r="AG39" s="1597"/>
      <c r="AH39" s="1598"/>
      <c r="AI39" s="1597">
        <v>4573</v>
      </c>
      <c r="AJ39" s="1597"/>
      <c r="AK39" s="1598"/>
      <c r="AL39" s="1597">
        <v>4673</v>
      </c>
      <c r="AM39" s="1597"/>
      <c r="AN39" s="1598"/>
      <c r="AO39" s="1597">
        <v>4517</v>
      </c>
      <c r="AP39" s="1597"/>
      <c r="AQ39" s="1598"/>
      <c r="AR39" s="1597"/>
      <c r="AS39" s="1597"/>
      <c r="AT39" s="1598"/>
      <c r="AU39" s="1597">
        <v>3762</v>
      </c>
      <c r="AV39" s="1597"/>
      <c r="AW39" s="1598"/>
      <c r="AX39" s="1597"/>
      <c r="AY39" s="1597"/>
      <c r="AZ39" s="1598"/>
      <c r="BA39" s="1597"/>
      <c r="BB39" s="1597"/>
      <c r="BC39" s="1598"/>
      <c r="BD39" s="1597"/>
      <c r="BE39" s="1597"/>
      <c r="BF39" s="1598"/>
      <c r="BG39" s="1597"/>
      <c r="BH39" s="1597"/>
      <c r="BI39" s="1598"/>
      <c r="BJ39" s="1597"/>
      <c r="BK39" s="1597"/>
      <c r="BL39" s="1598"/>
      <c r="BM39" s="1597"/>
      <c r="BN39" s="1597"/>
      <c r="BO39" s="1598"/>
      <c r="BP39" s="1597"/>
      <c r="BQ39" s="1597"/>
      <c r="BR39" s="1598"/>
      <c r="BS39" s="1560"/>
      <c r="BT39" s="1560"/>
      <c r="BU39" s="1561"/>
      <c r="BV39" s="1560"/>
      <c r="BW39" s="1560"/>
      <c r="BX39" s="1561"/>
      <c r="BY39" s="1560"/>
      <c r="BZ39" s="1560"/>
      <c r="CA39" s="1561"/>
      <c r="CB39" s="1560"/>
      <c r="CC39" s="1560"/>
      <c r="CD39" s="1561"/>
      <c r="CE39" s="1560"/>
      <c r="CF39" s="1560"/>
      <c r="CG39" s="1561"/>
      <c r="CH39" s="1560"/>
      <c r="CI39" s="1560"/>
      <c r="CJ39" s="1561"/>
      <c r="CK39" s="1560"/>
      <c r="CL39" s="1560"/>
      <c r="CM39" s="1561"/>
      <c r="CN39" s="1560"/>
      <c r="CO39" s="1560"/>
      <c r="CP39" s="1561"/>
      <c r="CQ39" s="1560"/>
      <c r="CR39" s="1560"/>
      <c r="CS39" s="1561"/>
      <c r="CT39" s="1560"/>
      <c r="CU39" s="1560"/>
      <c r="CV39" s="1561"/>
      <c r="CW39" s="25"/>
      <c r="CX39" s="39"/>
    </row>
    <row r="40" spans="1:109" s="40" customFormat="1" ht="26.25" customHeight="1" thickBot="1">
      <c r="A40" s="59"/>
      <c r="B40" s="1579"/>
      <c r="C40" s="1580"/>
      <c r="D40" s="1581"/>
      <c r="E40" s="1579"/>
      <c r="F40" s="1580"/>
      <c r="G40" s="1581"/>
      <c r="H40" s="1579"/>
      <c r="I40" s="1580"/>
      <c r="J40" s="1581"/>
      <c r="K40" s="1579"/>
      <c r="L40" s="1580"/>
      <c r="M40" s="1581"/>
      <c r="N40" s="1579"/>
      <c r="O40" s="1580"/>
      <c r="P40" s="1581"/>
      <c r="Q40" s="1579"/>
      <c r="R40" s="1580"/>
      <c r="S40" s="1581"/>
      <c r="T40" s="1579"/>
      <c r="U40" s="1580"/>
      <c r="V40" s="1581"/>
      <c r="W40" s="1579"/>
      <c r="X40" s="1580"/>
      <c r="Y40" s="1581"/>
      <c r="Z40" s="1579">
        <v>100</v>
      </c>
      <c r="AA40" s="1580"/>
      <c r="AB40" s="1581"/>
      <c r="AC40" s="1579">
        <v>100</v>
      </c>
      <c r="AD40" s="1580"/>
      <c r="AE40" s="1581"/>
      <c r="AF40" s="1579">
        <v>100</v>
      </c>
      <c r="AG40" s="1580"/>
      <c r="AH40" s="1581"/>
      <c r="AI40" s="1579">
        <v>100</v>
      </c>
      <c r="AJ40" s="1580"/>
      <c r="AK40" s="1581"/>
      <c r="AL40" s="1579">
        <v>100</v>
      </c>
      <c r="AM40" s="1580"/>
      <c r="AN40" s="1581"/>
      <c r="AO40" s="1579">
        <v>100</v>
      </c>
      <c r="AP40" s="1580"/>
      <c r="AQ40" s="1581"/>
      <c r="AR40" s="1579">
        <v>100</v>
      </c>
      <c r="AS40" s="1580"/>
      <c r="AT40" s="1581"/>
      <c r="AU40" s="1579"/>
      <c r="AV40" s="1580"/>
      <c r="AW40" s="1581"/>
      <c r="AX40" s="1579"/>
      <c r="AY40" s="1580"/>
      <c r="AZ40" s="1581"/>
      <c r="BA40" s="1579"/>
      <c r="BB40" s="1580"/>
      <c r="BC40" s="1581"/>
      <c r="BD40" s="1579"/>
      <c r="BE40" s="1580"/>
      <c r="BF40" s="1581"/>
      <c r="BG40" s="1579"/>
      <c r="BH40" s="1580"/>
      <c r="BI40" s="1581"/>
      <c r="BJ40" s="1579"/>
      <c r="BK40" s="1580"/>
      <c r="BL40" s="1581"/>
      <c r="BM40" s="1579"/>
      <c r="BN40" s="1580"/>
      <c r="BO40" s="1581"/>
      <c r="BP40" s="1579"/>
      <c r="BQ40" s="1580"/>
      <c r="BR40" s="1581"/>
      <c r="BS40" s="1579"/>
      <c r="BT40" s="1580"/>
      <c r="BU40" s="1581"/>
      <c r="BV40" s="1579"/>
      <c r="BW40" s="1580"/>
      <c r="BX40" s="1581"/>
      <c r="BY40" s="1579"/>
      <c r="BZ40" s="1580"/>
      <c r="CA40" s="1581"/>
      <c r="CB40" s="1579"/>
      <c r="CC40" s="1580"/>
      <c r="CD40" s="1581"/>
      <c r="CE40" s="1579"/>
      <c r="CF40" s="1580"/>
      <c r="CG40" s="1581"/>
      <c r="CH40" s="1579"/>
      <c r="CI40" s="1580"/>
      <c r="CJ40" s="1581"/>
      <c r="CK40" s="1579"/>
      <c r="CL40" s="1580"/>
      <c r="CM40" s="1581"/>
      <c r="CN40" s="1579"/>
      <c r="CO40" s="1580"/>
      <c r="CP40" s="1581"/>
      <c r="CQ40" s="1579"/>
      <c r="CR40" s="1580"/>
      <c r="CS40" s="1581"/>
      <c r="CT40" s="1579"/>
      <c r="CU40" s="1580"/>
      <c r="CV40" s="1581"/>
      <c r="CX40" s="41"/>
    </row>
    <row r="41" spans="1:109" s="27" customFormat="1" ht="26.25" hidden="1" customHeight="1" thickTop="1" thickBot="1">
      <c r="A41" s="26"/>
      <c r="B41" s="1571">
        <f>B38-B39-B60</f>
        <v>0</v>
      </c>
      <c r="C41" s="1572"/>
      <c r="D41" s="1573"/>
      <c r="E41" s="1571">
        <f>E38-E39-E60</f>
        <v>0</v>
      </c>
      <c r="F41" s="1572"/>
      <c r="G41" s="1573"/>
      <c r="H41" s="1571">
        <f>H38-H39-H60</f>
        <v>0</v>
      </c>
      <c r="I41" s="1572"/>
      <c r="J41" s="1573"/>
      <c r="K41" s="1571">
        <f>K38-K39-K60</f>
        <v>18315</v>
      </c>
      <c r="L41" s="1572"/>
      <c r="M41" s="1573"/>
      <c r="N41" s="498">
        <f>N38-N39-N60</f>
        <v>24750</v>
      </c>
      <c r="O41" s="499"/>
      <c r="P41" s="500"/>
      <c r="Q41" s="1571">
        <f>Q38-Q39-Q60</f>
        <v>25872</v>
      </c>
      <c r="R41" s="1572"/>
      <c r="S41" s="1573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72570</v>
      </c>
      <c r="AA41" s="499"/>
      <c r="AB41" s="500"/>
      <c r="AC41" s="498">
        <f>AC38-AC39-AC60</f>
        <v>58950</v>
      </c>
      <c r="AD41" s="499"/>
      <c r="AE41" s="500"/>
      <c r="AF41" s="498">
        <f>AF38-AF39-AF60</f>
        <v>109065</v>
      </c>
      <c r="AG41" s="499"/>
      <c r="AH41" s="500"/>
      <c r="AI41" s="498">
        <f>AI38-AI39-AI60</f>
        <v>104610</v>
      </c>
      <c r="AJ41" s="499"/>
      <c r="AK41" s="500"/>
      <c r="AL41" s="498">
        <f>AL38-AL39-AL60</f>
        <v>110055</v>
      </c>
      <c r="AM41" s="499"/>
      <c r="AN41" s="500"/>
      <c r="AO41" s="498">
        <f>AO38-AO39-AO60</f>
        <v>76815</v>
      </c>
      <c r="AP41" s="499"/>
      <c r="AQ41" s="500"/>
      <c r="AR41" s="498">
        <f>AR38-AR39-AR60</f>
        <v>12000</v>
      </c>
      <c r="AS41" s="499"/>
      <c r="AT41" s="500"/>
      <c r="AU41" s="498">
        <f>AU38-AU39-AU60</f>
        <v>32109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71">
        <f>BJ38-BJ39-BJ60</f>
        <v>0</v>
      </c>
      <c r="BK41" s="1572"/>
      <c r="BL41" s="1573"/>
      <c r="BM41" s="1571">
        <f>BM38-BM39-BM60</f>
        <v>0</v>
      </c>
      <c r="BN41" s="1572"/>
      <c r="BO41" s="1573"/>
      <c r="BP41" s="1571">
        <f>BP38-BP39-BP60</f>
        <v>0</v>
      </c>
      <c r="BQ41" s="1572"/>
      <c r="BR41" s="1573"/>
      <c r="BS41" s="1571">
        <f>BS38-BS39-BS60</f>
        <v>0</v>
      </c>
      <c r="BT41" s="1572"/>
      <c r="BU41" s="1573"/>
      <c r="BV41" s="1571">
        <f>BV38-BV39-BV60</f>
        <v>0</v>
      </c>
      <c r="BW41" s="1572"/>
      <c r="BX41" s="1573"/>
      <c r="BY41" s="1571">
        <f>BY38-BY39-BY60</f>
        <v>0</v>
      </c>
      <c r="BZ41" s="1572"/>
      <c r="CA41" s="1573"/>
      <c r="CB41" s="1571">
        <f>CB38-CB39-CB60</f>
        <v>0</v>
      </c>
      <c r="CC41" s="1572"/>
      <c r="CD41" s="1573"/>
      <c r="CE41" s="1571">
        <f>CE38-CE39-CE60</f>
        <v>0</v>
      </c>
      <c r="CF41" s="1572"/>
      <c r="CG41" s="1573"/>
      <c r="CH41" s="1571">
        <f>CH38-CH39-CH60</f>
        <v>0</v>
      </c>
      <c r="CI41" s="1572"/>
      <c r="CJ41" s="1573"/>
      <c r="CK41" s="1571">
        <f>CK38-CK39-CK60</f>
        <v>0</v>
      </c>
      <c r="CL41" s="1572"/>
      <c r="CM41" s="1573"/>
      <c r="CN41" s="1571">
        <f>CN38-CN39-CN60</f>
        <v>0</v>
      </c>
      <c r="CO41" s="1572"/>
      <c r="CP41" s="1573"/>
      <c r="CQ41" s="1571">
        <f>CQ38-CQ39-CQ60</f>
        <v>0</v>
      </c>
      <c r="CR41" s="1572"/>
      <c r="CS41" s="1573"/>
      <c r="CT41" s="1571">
        <f>CT38-CT39-CT60</f>
        <v>0</v>
      </c>
      <c r="CU41" s="1572"/>
      <c r="CV41" s="1573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5" customFormat="1" ht="15" customHeight="1">
      <c r="A46" s="1489"/>
      <c r="B46" s="1490"/>
      <c r="C46" s="1491"/>
      <c r="D46" s="1492"/>
      <c r="E46" s="1490"/>
      <c r="F46" s="1491"/>
      <c r="G46" s="1492"/>
      <c r="H46" s="1490"/>
      <c r="I46" s="1491"/>
      <c r="J46" s="1492"/>
      <c r="K46" s="1494">
        <v>17325</v>
      </c>
      <c r="L46" s="1495"/>
      <c r="M46" s="1496"/>
      <c r="N46" s="1494"/>
      <c r="O46" s="1495"/>
      <c r="P46" s="1496"/>
      <c r="Q46" s="1494"/>
      <c r="R46" s="1495"/>
      <c r="S46" s="1496"/>
      <c r="T46" s="1494">
        <v>3520</v>
      </c>
      <c r="U46" s="1495"/>
      <c r="V46" s="1496"/>
      <c r="W46" s="1494"/>
      <c r="X46" s="1495"/>
      <c r="Y46" s="1496"/>
      <c r="Z46" s="1494">
        <v>450</v>
      </c>
      <c r="AA46" s="1495"/>
      <c r="AB46" s="1496"/>
      <c r="AC46" s="1494">
        <v>15000</v>
      </c>
      <c r="AD46" s="1495"/>
      <c r="AE46" s="1496"/>
      <c r="AF46" s="1494">
        <v>6435</v>
      </c>
      <c r="AG46" s="1495"/>
      <c r="AH46" s="1496"/>
      <c r="AI46" s="1494">
        <v>3960</v>
      </c>
      <c r="AJ46" s="1495"/>
      <c r="AK46" s="1496"/>
      <c r="AL46" s="1494"/>
      <c r="AM46" s="1495">
        <v>908</v>
      </c>
      <c r="AN46" s="1496"/>
      <c r="AO46" s="1494"/>
      <c r="AP46" s="1495"/>
      <c r="AQ46" s="1496"/>
      <c r="AR46" s="1494"/>
      <c r="AS46" s="1495"/>
      <c r="AT46" s="1496"/>
      <c r="AU46" s="1494">
        <v>825</v>
      </c>
      <c r="AV46" s="1495"/>
      <c r="AW46" s="1496"/>
      <c r="AX46" s="1490"/>
      <c r="AY46" s="1491"/>
      <c r="AZ46" s="1492"/>
      <c r="BA46" s="1490"/>
      <c r="BB46" s="1491"/>
      <c r="BC46" s="1492"/>
      <c r="BD46" s="1490"/>
      <c r="BE46" s="1491"/>
      <c r="BF46" s="1492"/>
      <c r="BG46" s="1473"/>
      <c r="BH46" s="1471"/>
      <c r="BI46" s="1472"/>
      <c r="BJ46" s="1473"/>
      <c r="BK46" s="1471"/>
      <c r="BL46" s="1472"/>
      <c r="BM46" s="1473"/>
      <c r="BN46" s="1471"/>
      <c r="BO46" s="1472"/>
      <c r="BP46" s="1490"/>
      <c r="BQ46" s="1471"/>
      <c r="BR46" s="1472"/>
      <c r="BS46" s="1490"/>
      <c r="BT46" s="1471"/>
      <c r="BU46" s="1472"/>
      <c r="BV46" s="1473"/>
      <c r="BW46" s="1471"/>
      <c r="BX46" s="1472"/>
      <c r="BY46" s="1473"/>
      <c r="BZ46" s="1471"/>
      <c r="CA46" s="1472"/>
      <c r="CB46" s="1473"/>
      <c r="CC46" s="1471"/>
      <c r="CD46" s="1472"/>
      <c r="CE46" s="1473"/>
      <c r="CF46" s="1471"/>
      <c r="CG46" s="1472"/>
      <c r="CH46" s="1473"/>
      <c r="CI46" s="1471"/>
      <c r="CJ46" s="1472"/>
      <c r="CK46" s="1473"/>
      <c r="CL46" s="1471"/>
      <c r="CM46" s="1472"/>
      <c r="CN46" s="1473"/>
      <c r="CO46" s="1471"/>
      <c r="CP46" s="1472"/>
      <c r="CQ46" s="1473"/>
      <c r="CR46" s="1471"/>
      <c r="CS46" s="1472"/>
      <c r="CT46" s="1473"/>
      <c r="CU46" s="1471"/>
      <c r="CV46" s="1472"/>
    </row>
    <row r="47" spans="1:109" s="1475" customFormat="1" ht="15" customHeight="1">
      <c r="A47" s="1489"/>
      <c r="B47" s="1476"/>
      <c r="C47" s="1477"/>
      <c r="D47" s="1478"/>
      <c r="E47" s="1476"/>
      <c r="F47" s="1477"/>
      <c r="G47" s="1478"/>
      <c r="H47" s="1476"/>
      <c r="I47" s="1477"/>
      <c r="J47" s="1478"/>
      <c r="K47" s="1497">
        <v>2640</v>
      </c>
      <c r="L47" s="1498"/>
      <c r="M47" s="1499"/>
      <c r="N47" s="1497"/>
      <c r="O47" s="1498"/>
      <c r="P47" s="1499"/>
      <c r="Q47" s="1500"/>
      <c r="R47" s="1498"/>
      <c r="S47" s="1499"/>
      <c r="T47" s="1500"/>
      <c r="U47" s="1498"/>
      <c r="V47" s="1499"/>
      <c r="W47" s="1500"/>
      <c r="X47" s="1498"/>
      <c r="Y47" s="1499"/>
      <c r="Z47" s="1500"/>
      <c r="AA47" s="1498"/>
      <c r="AB47" s="1499"/>
      <c r="AC47" s="1500">
        <v>120</v>
      </c>
      <c r="AD47" s="1498"/>
      <c r="AE47" s="1499"/>
      <c r="AF47" s="1500">
        <v>1650</v>
      </c>
      <c r="AG47" s="1498"/>
      <c r="AH47" s="1499"/>
      <c r="AI47" s="1500">
        <v>1650</v>
      </c>
      <c r="AJ47" s="1498"/>
      <c r="AK47" s="1499"/>
      <c r="AL47" s="1500"/>
      <c r="AM47" s="1498"/>
      <c r="AN47" s="1499"/>
      <c r="AO47" s="1500"/>
      <c r="AP47" s="1498"/>
      <c r="AQ47" s="1499"/>
      <c r="AR47" s="1500"/>
      <c r="AS47" s="1498"/>
      <c r="AT47" s="1499"/>
      <c r="AU47" s="1500"/>
      <c r="AV47" s="1498"/>
      <c r="AW47" s="1499"/>
      <c r="AX47" s="1479"/>
      <c r="AY47" s="1477"/>
      <c r="AZ47" s="1478"/>
      <c r="BA47" s="1479"/>
      <c r="BB47" s="1477"/>
      <c r="BC47" s="1478"/>
      <c r="BD47" s="1479"/>
      <c r="BE47" s="1477"/>
      <c r="BF47" s="1478"/>
      <c r="BG47" s="1479"/>
      <c r="BH47" s="1477"/>
      <c r="BI47" s="1478"/>
      <c r="BJ47" s="1479"/>
      <c r="BK47" s="1477"/>
      <c r="BL47" s="1478"/>
      <c r="BM47" s="1479"/>
      <c r="BN47" s="1477"/>
      <c r="BO47" s="1478"/>
      <c r="BP47" s="1479"/>
      <c r="BQ47" s="1477"/>
      <c r="BR47" s="1478"/>
      <c r="BS47" s="1479"/>
      <c r="BT47" s="1477"/>
      <c r="BU47" s="1478"/>
      <c r="BV47" s="1479"/>
      <c r="BW47" s="1477"/>
      <c r="BX47" s="1478"/>
      <c r="BY47" s="1479"/>
      <c r="BZ47" s="1477"/>
      <c r="CA47" s="1478"/>
      <c r="CB47" s="1479"/>
      <c r="CC47" s="1477"/>
      <c r="CD47" s="1478"/>
      <c r="CE47" s="1479"/>
      <c r="CF47" s="1477"/>
      <c r="CG47" s="1478"/>
      <c r="CH47" s="1479"/>
      <c r="CI47" s="1477"/>
      <c r="CJ47" s="1478"/>
      <c r="CK47" s="1479"/>
      <c r="CL47" s="1477"/>
      <c r="CM47" s="1478"/>
      <c r="CN47" s="1479"/>
      <c r="CO47" s="1477"/>
      <c r="CP47" s="1478"/>
      <c r="CQ47" s="1479"/>
      <c r="CR47" s="1477"/>
      <c r="CS47" s="1478"/>
      <c r="CT47" s="1479"/>
      <c r="CU47" s="1477"/>
      <c r="CV47" s="1478"/>
    </row>
    <row r="48" spans="1:109" s="1475" customFormat="1" ht="15.75" customHeight="1">
      <c r="A48" s="1489"/>
      <c r="B48" s="1476"/>
      <c r="C48" s="1477"/>
      <c r="D48" s="1478"/>
      <c r="E48" s="1476"/>
      <c r="F48" s="1477"/>
      <c r="G48" s="1478"/>
      <c r="H48" s="1476"/>
      <c r="I48" s="1477"/>
      <c r="J48" s="1478"/>
      <c r="K48" s="1497"/>
      <c r="L48" s="1498"/>
      <c r="M48" s="1499"/>
      <c r="N48" s="1500"/>
      <c r="O48" s="1498"/>
      <c r="P48" s="1499"/>
      <c r="Q48" s="1500"/>
      <c r="R48" s="1498"/>
      <c r="S48" s="1499"/>
      <c r="T48" s="1500"/>
      <c r="U48" s="1498"/>
      <c r="V48" s="1499"/>
      <c r="W48" s="1500"/>
      <c r="X48" s="1498"/>
      <c r="Y48" s="1499"/>
      <c r="Z48" s="1500"/>
      <c r="AA48" s="1498"/>
      <c r="AB48" s="1499"/>
      <c r="AC48" s="1500">
        <v>750</v>
      </c>
      <c r="AD48" s="1498"/>
      <c r="AE48" s="1499"/>
      <c r="AF48" s="1500">
        <v>5445</v>
      </c>
      <c r="AG48" s="1498"/>
      <c r="AH48" s="1499"/>
      <c r="AI48" s="1500"/>
      <c r="AJ48" s="1498"/>
      <c r="AK48" s="1499"/>
      <c r="AL48" s="1500"/>
      <c r="AM48" s="1498"/>
      <c r="AN48" s="1499"/>
      <c r="AO48" s="1500"/>
      <c r="AP48" s="1498"/>
      <c r="AQ48" s="1499"/>
      <c r="AR48" s="1500"/>
      <c r="AS48" s="1498"/>
      <c r="AT48" s="1499"/>
      <c r="AU48" s="1500"/>
      <c r="AV48" s="1498"/>
      <c r="AW48" s="1499"/>
      <c r="AX48" s="1479"/>
      <c r="AY48" s="1477"/>
      <c r="AZ48" s="1478"/>
      <c r="BA48" s="1479"/>
      <c r="BB48" s="1477"/>
      <c r="BC48" s="1478"/>
      <c r="BD48" s="1479"/>
      <c r="BE48" s="1477"/>
      <c r="BF48" s="1478"/>
      <c r="BG48" s="1479"/>
      <c r="BH48" s="1477"/>
      <c r="BI48" s="1478"/>
      <c r="BJ48" s="1479"/>
      <c r="BK48" s="1477"/>
      <c r="BL48" s="1478"/>
      <c r="BM48" s="1479"/>
      <c r="BN48" s="1477"/>
      <c r="BO48" s="1478"/>
      <c r="BP48" s="1479"/>
      <c r="BQ48" s="1477"/>
      <c r="BR48" s="1478"/>
      <c r="BS48" s="1479"/>
      <c r="BT48" s="1477"/>
      <c r="BU48" s="1478"/>
      <c r="BV48" s="1479"/>
      <c r="BW48" s="1477"/>
      <c r="BX48" s="1478"/>
      <c r="BY48" s="1479"/>
      <c r="BZ48" s="1477"/>
      <c r="CA48" s="1478"/>
      <c r="CB48" s="1479"/>
      <c r="CC48" s="1477"/>
      <c r="CD48" s="1478"/>
      <c r="CE48" s="1479"/>
      <c r="CF48" s="1477"/>
      <c r="CG48" s="1478"/>
      <c r="CH48" s="1479"/>
      <c r="CI48" s="1477"/>
      <c r="CJ48" s="1478"/>
      <c r="CK48" s="1479"/>
      <c r="CL48" s="1477"/>
      <c r="CM48" s="1478"/>
      <c r="CN48" s="1479"/>
      <c r="CO48" s="1477"/>
      <c r="CP48" s="1478"/>
      <c r="CQ48" s="1479"/>
      <c r="CR48" s="1477"/>
      <c r="CS48" s="1478"/>
      <c r="CT48" s="1479"/>
      <c r="CU48" s="1477"/>
      <c r="CV48" s="1478"/>
    </row>
    <row r="49" spans="1:109" s="1475" customFormat="1" ht="15" customHeight="1">
      <c r="A49" s="1489"/>
      <c r="B49" s="1479"/>
      <c r="C49" s="1477"/>
      <c r="D49" s="1478"/>
      <c r="E49" s="1479"/>
      <c r="F49" s="1477"/>
      <c r="G49" s="1478"/>
      <c r="H49" s="1479"/>
      <c r="I49" s="1477"/>
      <c r="J49" s="1478"/>
      <c r="K49" s="1500"/>
      <c r="L49" s="1498"/>
      <c r="M49" s="1499"/>
      <c r="N49" s="1500"/>
      <c r="O49" s="1498"/>
      <c r="P49" s="1499"/>
      <c r="Q49" s="1500"/>
      <c r="R49" s="1498"/>
      <c r="S49" s="1499"/>
      <c r="T49" s="1500"/>
      <c r="U49" s="1498"/>
      <c r="V49" s="1499"/>
      <c r="W49" s="1500"/>
      <c r="X49" s="1498"/>
      <c r="Y49" s="1499"/>
      <c r="Z49" s="1500"/>
      <c r="AA49" s="1498"/>
      <c r="AB49" s="1499"/>
      <c r="AC49" s="1500"/>
      <c r="AD49" s="1498"/>
      <c r="AE49" s="1499"/>
      <c r="AF49" s="1500">
        <v>825</v>
      </c>
      <c r="AG49" s="1498"/>
      <c r="AH49" s="1499"/>
      <c r="AI49" s="1500"/>
      <c r="AJ49" s="1498"/>
      <c r="AK49" s="1499"/>
      <c r="AL49" s="1500"/>
      <c r="AM49" s="1498"/>
      <c r="AN49" s="1499"/>
      <c r="AO49" s="1500"/>
      <c r="AP49" s="1498"/>
      <c r="AQ49" s="1499"/>
      <c r="AR49" s="1500"/>
      <c r="AS49" s="1498"/>
      <c r="AT49" s="1499"/>
      <c r="AU49" s="1500"/>
      <c r="AV49" s="1498"/>
      <c r="AW49" s="1499"/>
      <c r="AX49" s="1479"/>
      <c r="AY49" s="1477"/>
      <c r="AZ49" s="1478"/>
      <c r="BA49" s="1479"/>
      <c r="BB49" s="1477"/>
      <c r="BC49" s="1478"/>
      <c r="BD49" s="1479"/>
      <c r="BE49" s="1477"/>
      <c r="BF49" s="1478"/>
      <c r="BG49" s="1479"/>
      <c r="BH49" s="1477"/>
      <c r="BI49" s="1478"/>
      <c r="BJ49" s="1479"/>
      <c r="BK49" s="1477"/>
      <c r="BL49" s="1478"/>
      <c r="BM49" s="1479"/>
      <c r="BN49" s="1477"/>
      <c r="BO49" s="1478"/>
      <c r="BP49" s="1479"/>
      <c r="BQ49" s="1477"/>
      <c r="BR49" s="1478"/>
      <c r="BS49" s="1479"/>
      <c r="BT49" s="1477"/>
      <c r="BU49" s="1478"/>
      <c r="BV49" s="1479"/>
      <c r="BW49" s="1477"/>
      <c r="BX49" s="1478"/>
      <c r="BY49" s="1479"/>
      <c r="BZ49" s="1477"/>
      <c r="CA49" s="1478"/>
      <c r="CB49" s="1479"/>
      <c r="CC49" s="1477"/>
      <c r="CD49" s="1478"/>
      <c r="CE49" s="1479"/>
      <c r="CF49" s="1477"/>
      <c r="CG49" s="1478"/>
      <c r="CH49" s="1479"/>
      <c r="CI49" s="1477"/>
      <c r="CJ49" s="1478"/>
      <c r="CK49" s="1479"/>
      <c r="CL49" s="1477"/>
      <c r="CM49" s="1478"/>
      <c r="CN49" s="1479"/>
      <c r="CO49" s="1477"/>
      <c r="CP49" s="1478"/>
      <c r="CQ49" s="1479"/>
      <c r="CR49" s="1477"/>
      <c r="CS49" s="1478"/>
      <c r="CT49" s="1479"/>
      <c r="CU49" s="1477"/>
      <c r="CV49" s="1478"/>
    </row>
    <row r="50" spans="1:109" s="1475" customFormat="1" ht="15" customHeight="1">
      <c r="A50" s="1489"/>
      <c r="B50" s="1476"/>
      <c r="C50" s="1477"/>
      <c r="D50" s="1478"/>
      <c r="E50" s="1479"/>
      <c r="F50" s="1477"/>
      <c r="G50" s="1478"/>
      <c r="H50" s="1479"/>
      <c r="I50" s="1477"/>
      <c r="J50" s="1478"/>
      <c r="K50" s="1500"/>
      <c r="L50" s="1498"/>
      <c r="M50" s="1499"/>
      <c r="N50" s="1500"/>
      <c r="O50" s="1498"/>
      <c r="P50" s="1499"/>
      <c r="Q50" s="1500"/>
      <c r="R50" s="1498"/>
      <c r="S50" s="1499"/>
      <c r="T50" s="1500"/>
      <c r="U50" s="1498"/>
      <c r="V50" s="1499"/>
      <c r="W50" s="1500"/>
      <c r="X50" s="1498"/>
      <c r="Y50" s="1499"/>
      <c r="Z50" s="1500"/>
      <c r="AA50" s="1498"/>
      <c r="AB50" s="1499"/>
      <c r="AC50" s="1500"/>
      <c r="AD50" s="1498"/>
      <c r="AE50" s="1499"/>
      <c r="AF50" s="1500"/>
      <c r="AG50" s="1498"/>
      <c r="AH50" s="1499"/>
      <c r="AI50" s="1500"/>
      <c r="AJ50" s="1498"/>
      <c r="AK50" s="1499"/>
      <c r="AL50" s="1500"/>
      <c r="AM50" s="1498"/>
      <c r="AN50" s="1499"/>
      <c r="AO50" s="1500"/>
      <c r="AP50" s="1498"/>
      <c r="AQ50" s="1499"/>
      <c r="AR50" s="1500"/>
      <c r="AS50" s="1498"/>
      <c r="AT50" s="1499"/>
      <c r="AU50" s="1500"/>
      <c r="AV50" s="1498"/>
      <c r="AW50" s="1499"/>
      <c r="AX50" s="1479"/>
      <c r="AY50" s="1477"/>
      <c r="AZ50" s="1478"/>
      <c r="BA50" s="1479"/>
      <c r="BB50" s="1477"/>
      <c r="BC50" s="1478"/>
      <c r="BD50" s="1479"/>
      <c r="BE50" s="1477"/>
      <c r="BF50" s="1478"/>
      <c r="BG50" s="1479"/>
      <c r="BH50" s="1477"/>
      <c r="BI50" s="1478"/>
      <c r="BJ50" s="1479"/>
      <c r="BK50" s="1477"/>
      <c r="BL50" s="1478"/>
      <c r="BM50" s="1479"/>
      <c r="BN50" s="1477"/>
      <c r="BO50" s="1478"/>
      <c r="BP50" s="1479"/>
      <c r="BQ50" s="1477"/>
      <c r="BR50" s="1478"/>
      <c r="BS50" s="1479"/>
      <c r="BT50" s="1477"/>
      <c r="BU50" s="1478"/>
      <c r="BV50" s="1479"/>
      <c r="BW50" s="1477"/>
      <c r="BX50" s="1478"/>
      <c r="BY50" s="1479"/>
      <c r="BZ50" s="1477"/>
      <c r="CA50" s="1478"/>
      <c r="CB50" s="1479"/>
      <c r="CC50" s="1477"/>
      <c r="CD50" s="1478"/>
      <c r="CE50" s="1479"/>
      <c r="CF50" s="1477"/>
      <c r="CG50" s="1478"/>
      <c r="CH50" s="1479"/>
      <c r="CI50" s="1477"/>
      <c r="CJ50" s="1478"/>
      <c r="CK50" s="1479"/>
      <c r="CL50" s="1477"/>
      <c r="CM50" s="1478"/>
      <c r="CN50" s="1479"/>
      <c r="CO50" s="1477"/>
      <c r="CP50" s="1478"/>
      <c r="CQ50" s="1479"/>
      <c r="CR50" s="1477"/>
      <c r="CS50" s="1478"/>
      <c r="CT50" s="1479"/>
      <c r="CU50" s="1477"/>
      <c r="CV50" s="1478"/>
    </row>
    <row r="51" spans="1:109" s="1475" customFormat="1" ht="15" customHeight="1">
      <c r="A51" s="1489"/>
      <c r="B51" s="1476"/>
      <c r="C51" s="1477"/>
      <c r="D51" s="1478"/>
      <c r="E51" s="1479"/>
      <c r="F51" s="1477"/>
      <c r="G51" s="1478"/>
      <c r="H51" s="1479"/>
      <c r="I51" s="1477"/>
      <c r="J51" s="1478"/>
      <c r="K51" s="1500"/>
      <c r="L51" s="1498"/>
      <c r="M51" s="1499"/>
      <c r="N51" s="1500"/>
      <c r="O51" s="1498"/>
      <c r="P51" s="1499"/>
      <c r="Q51" s="1500"/>
      <c r="R51" s="1498"/>
      <c r="S51" s="1499"/>
      <c r="T51" s="1500"/>
      <c r="U51" s="1498"/>
      <c r="V51" s="1499"/>
      <c r="W51" s="1500"/>
      <c r="X51" s="1498"/>
      <c r="Y51" s="1499"/>
      <c r="Z51" s="1500"/>
      <c r="AA51" s="1498"/>
      <c r="AB51" s="1499"/>
      <c r="AC51" s="1500"/>
      <c r="AD51" s="1498"/>
      <c r="AE51" s="1499"/>
      <c r="AF51" s="1500"/>
      <c r="AG51" s="1498"/>
      <c r="AH51" s="1499"/>
      <c r="AI51" s="1500"/>
      <c r="AJ51" s="1498"/>
      <c r="AK51" s="1499"/>
      <c r="AL51" s="1500"/>
      <c r="AM51" s="1498"/>
      <c r="AN51" s="1499"/>
      <c r="AO51" s="1500"/>
      <c r="AP51" s="1498"/>
      <c r="AQ51" s="1499"/>
      <c r="AR51" s="1500"/>
      <c r="AS51" s="1498"/>
      <c r="AT51" s="1499"/>
      <c r="AU51" s="1500"/>
      <c r="AV51" s="1498"/>
      <c r="AW51" s="1499"/>
      <c r="AX51" s="1479"/>
      <c r="AY51" s="1477"/>
      <c r="AZ51" s="1478"/>
      <c r="BA51" s="1479"/>
      <c r="BB51" s="1477"/>
      <c r="BC51" s="1478"/>
      <c r="BD51" s="1479"/>
      <c r="BE51" s="1477"/>
      <c r="BF51" s="1478"/>
      <c r="BG51" s="1479"/>
      <c r="BH51" s="1477"/>
      <c r="BI51" s="1478"/>
      <c r="BJ51" s="1479"/>
      <c r="BK51" s="1477"/>
      <c r="BL51" s="1478"/>
      <c r="BM51" s="1479"/>
      <c r="BN51" s="1477"/>
      <c r="BO51" s="1478"/>
      <c r="BP51" s="1479"/>
      <c r="BQ51" s="1477"/>
      <c r="BR51" s="1478"/>
      <c r="BS51" s="1479"/>
      <c r="BT51" s="1477"/>
      <c r="BU51" s="1478"/>
      <c r="BV51" s="1479"/>
      <c r="BW51" s="1477"/>
      <c r="BX51" s="1478"/>
      <c r="BY51" s="1479"/>
      <c r="BZ51" s="1477"/>
      <c r="CA51" s="1478"/>
      <c r="CB51" s="1479"/>
      <c r="CC51" s="1477"/>
      <c r="CD51" s="1478"/>
      <c r="CE51" s="1479"/>
      <c r="CF51" s="1477"/>
      <c r="CG51" s="1478"/>
      <c r="CH51" s="1479"/>
      <c r="CI51" s="1477"/>
      <c r="CJ51" s="1478"/>
      <c r="CK51" s="1479"/>
      <c r="CL51" s="1477"/>
      <c r="CM51" s="1478"/>
      <c r="CN51" s="1479"/>
      <c r="CO51" s="1477"/>
      <c r="CP51" s="1478"/>
      <c r="CQ51" s="1479"/>
      <c r="CR51" s="1477"/>
      <c r="CS51" s="1478"/>
      <c r="CT51" s="1479"/>
      <c r="CU51" s="1477"/>
      <c r="CV51" s="1478"/>
    </row>
    <row r="52" spans="1:109" s="1475" customFormat="1" ht="15" customHeight="1">
      <c r="A52" s="1489"/>
      <c r="B52" s="1476"/>
      <c r="C52" s="1477"/>
      <c r="D52" s="1478"/>
      <c r="E52" s="1479"/>
      <c r="F52" s="1477"/>
      <c r="G52" s="1478"/>
      <c r="H52" s="1479"/>
      <c r="I52" s="1477"/>
      <c r="J52" s="1478"/>
      <c r="K52" s="1500"/>
      <c r="L52" s="1498"/>
      <c r="M52" s="1499"/>
      <c r="N52" s="1500"/>
      <c r="O52" s="1498"/>
      <c r="P52" s="1499"/>
      <c r="Q52" s="1500"/>
      <c r="R52" s="1498"/>
      <c r="S52" s="1499"/>
      <c r="T52" s="1500"/>
      <c r="U52" s="1498"/>
      <c r="V52" s="1499"/>
      <c r="W52" s="1500"/>
      <c r="X52" s="1498"/>
      <c r="Y52" s="1499"/>
      <c r="Z52" s="1500"/>
      <c r="AA52" s="1498"/>
      <c r="AB52" s="1499"/>
      <c r="AC52" s="1500"/>
      <c r="AD52" s="1498"/>
      <c r="AE52" s="1499"/>
      <c r="AF52" s="1500"/>
      <c r="AG52" s="1498"/>
      <c r="AH52" s="1499"/>
      <c r="AI52" s="1500"/>
      <c r="AJ52" s="1498"/>
      <c r="AK52" s="1499"/>
      <c r="AL52" s="1500"/>
      <c r="AM52" s="1498"/>
      <c r="AN52" s="1499"/>
      <c r="AO52" s="1500"/>
      <c r="AP52" s="1498"/>
      <c r="AQ52" s="1499"/>
      <c r="AR52" s="1500"/>
      <c r="AS52" s="1498"/>
      <c r="AT52" s="1499"/>
      <c r="AU52" s="1500"/>
      <c r="AV52" s="1498"/>
      <c r="AW52" s="1499"/>
      <c r="AX52" s="1479"/>
      <c r="AY52" s="1477"/>
      <c r="AZ52" s="1478"/>
      <c r="BA52" s="1479"/>
      <c r="BB52" s="1477"/>
      <c r="BC52" s="1478"/>
      <c r="BD52" s="1479"/>
      <c r="BE52" s="1477"/>
      <c r="BF52" s="1478"/>
      <c r="BG52" s="1479"/>
      <c r="BH52" s="1477"/>
      <c r="BI52" s="1478"/>
      <c r="BJ52" s="1479"/>
      <c r="BK52" s="1477"/>
      <c r="BL52" s="1478"/>
      <c r="BM52" s="1479"/>
      <c r="BN52" s="1477"/>
      <c r="BO52" s="1478"/>
      <c r="BP52" s="1479"/>
      <c r="BQ52" s="1477"/>
      <c r="BR52" s="1478"/>
      <c r="BS52" s="1479"/>
      <c r="BT52" s="1477"/>
      <c r="BU52" s="1478"/>
      <c r="BV52" s="1479"/>
      <c r="BW52" s="1477"/>
      <c r="BX52" s="1478"/>
      <c r="BY52" s="1479"/>
      <c r="BZ52" s="1477"/>
      <c r="CA52" s="1478"/>
      <c r="CB52" s="1479"/>
      <c r="CC52" s="1477"/>
      <c r="CD52" s="1478"/>
      <c r="CE52" s="1479"/>
      <c r="CF52" s="1477"/>
      <c r="CG52" s="1478"/>
      <c r="CH52" s="1479"/>
      <c r="CI52" s="1477"/>
      <c r="CJ52" s="1478"/>
      <c r="CK52" s="1479"/>
      <c r="CL52" s="1477"/>
      <c r="CM52" s="1478"/>
      <c r="CN52" s="1479"/>
      <c r="CO52" s="1477"/>
      <c r="CP52" s="1478"/>
      <c r="CQ52" s="1479"/>
      <c r="CR52" s="1477"/>
      <c r="CS52" s="1478"/>
      <c r="CT52" s="1479"/>
      <c r="CU52" s="1477"/>
      <c r="CV52" s="1478"/>
    </row>
    <row r="53" spans="1:109" s="1475" customFormat="1" ht="15" customHeight="1" thickBot="1">
      <c r="A53" s="1489"/>
      <c r="B53" s="1476"/>
      <c r="C53" s="1477"/>
      <c r="D53" s="1478"/>
      <c r="E53" s="1479"/>
      <c r="F53" s="1477"/>
      <c r="G53" s="1478"/>
      <c r="H53" s="1479"/>
      <c r="I53" s="1477"/>
      <c r="J53" s="1478"/>
      <c r="K53" s="1500"/>
      <c r="L53" s="1498"/>
      <c r="M53" s="1499"/>
      <c r="N53" s="1500"/>
      <c r="O53" s="1498"/>
      <c r="P53" s="1499"/>
      <c r="Q53" s="1500"/>
      <c r="R53" s="1498"/>
      <c r="S53" s="1499"/>
      <c r="T53" s="1500"/>
      <c r="U53" s="1498"/>
      <c r="V53" s="1499"/>
      <c r="W53" s="1500"/>
      <c r="X53" s="1498"/>
      <c r="Y53" s="1499"/>
      <c r="Z53" s="1500"/>
      <c r="AA53" s="1498"/>
      <c r="AB53" s="1499"/>
      <c r="AC53" s="1500"/>
      <c r="AD53" s="1498"/>
      <c r="AE53" s="1499"/>
      <c r="AF53" s="1500"/>
      <c r="AG53" s="1498"/>
      <c r="AH53" s="1499"/>
      <c r="AI53" s="1500"/>
      <c r="AJ53" s="1498"/>
      <c r="AK53" s="1499"/>
      <c r="AL53" s="1500"/>
      <c r="AM53" s="1498"/>
      <c r="AN53" s="1499"/>
      <c r="AO53" s="1500"/>
      <c r="AP53" s="1498"/>
      <c r="AQ53" s="1499"/>
      <c r="AR53" s="1500"/>
      <c r="AS53" s="1498"/>
      <c r="AT53" s="1499"/>
      <c r="AU53" s="1500"/>
      <c r="AV53" s="1498"/>
      <c r="AW53" s="1499"/>
      <c r="AX53" s="1479"/>
      <c r="AY53" s="1477"/>
      <c r="AZ53" s="1478"/>
      <c r="BA53" s="1479"/>
      <c r="BB53" s="1477"/>
      <c r="BC53" s="1478"/>
      <c r="BD53" s="1479"/>
      <c r="BE53" s="1477"/>
      <c r="BF53" s="1478"/>
      <c r="BG53" s="1479"/>
      <c r="BH53" s="1477"/>
      <c r="BI53" s="1478"/>
      <c r="BJ53" s="1479"/>
      <c r="BK53" s="1477"/>
      <c r="BL53" s="1478"/>
      <c r="BM53" s="1479"/>
      <c r="BN53" s="1477"/>
      <c r="BO53" s="1478"/>
      <c r="BP53" s="1479"/>
      <c r="BQ53" s="1477"/>
      <c r="BR53" s="1478"/>
      <c r="BS53" s="1479"/>
      <c r="BT53" s="1477"/>
      <c r="BU53" s="1478"/>
      <c r="BV53" s="1479"/>
      <c r="BW53" s="1477"/>
      <c r="BX53" s="1478"/>
      <c r="BY53" s="1479"/>
      <c r="BZ53" s="1477"/>
      <c r="CA53" s="1478"/>
      <c r="CB53" s="1479"/>
      <c r="CC53" s="1477"/>
      <c r="CD53" s="1478"/>
      <c r="CE53" s="1479"/>
      <c r="CF53" s="1477"/>
      <c r="CG53" s="1478"/>
      <c r="CH53" s="1479"/>
      <c r="CI53" s="1477"/>
      <c r="CJ53" s="1478"/>
      <c r="CK53" s="1479"/>
      <c r="CL53" s="1477"/>
      <c r="CM53" s="1478"/>
      <c r="CN53" s="1479"/>
      <c r="CO53" s="1477"/>
      <c r="CP53" s="1478"/>
      <c r="CQ53" s="1479"/>
      <c r="CR53" s="1477"/>
      <c r="CS53" s="1478"/>
      <c r="CT53" s="1479"/>
      <c r="CU53" s="1477"/>
      <c r="CV53" s="1478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19965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450</v>
      </c>
      <c r="AA60" s="431">
        <f t="shared" si="39"/>
        <v>0</v>
      </c>
      <c r="AB60" s="432">
        <f t="shared" si="39"/>
        <v>0</v>
      </c>
      <c r="AC60" s="433">
        <f t="shared" si="39"/>
        <v>15870</v>
      </c>
      <c r="AD60" s="431">
        <f t="shared" si="39"/>
        <v>0</v>
      </c>
      <c r="AE60" s="432">
        <f t="shared" si="39"/>
        <v>0</v>
      </c>
      <c r="AF60" s="433">
        <f t="shared" si="39"/>
        <v>14355</v>
      </c>
      <c r="AG60" s="431">
        <f t="shared" si="39"/>
        <v>0</v>
      </c>
      <c r="AH60" s="432">
        <f t="shared" si="39"/>
        <v>0</v>
      </c>
      <c r="AI60" s="433">
        <f t="shared" si="39"/>
        <v>5610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908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825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69">
        <f>SUM(B60:D60)</f>
        <v>0</v>
      </c>
      <c r="C61" s="1569"/>
      <c r="D61" s="1570"/>
      <c r="E61" s="1568">
        <f>SUM(E60:G60)</f>
        <v>0</v>
      </c>
      <c r="F61" s="1569"/>
      <c r="G61" s="1570"/>
      <c r="H61" s="1568">
        <f>SUM(H60:J60)</f>
        <v>0</v>
      </c>
      <c r="I61" s="1569"/>
      <c r="J61" s="1570"/>
      <c r="K61" s="1568">
        <f>SUM(K60:M60)</f>
        <v>19965</v>
      </c>
      <c r="L61" s="1569"/>
      <c r="M61" s="1570"/>
      <c r="N61" s="1568">
        <f>SUM(N60:P60)</f>
        <v>0</v>
      </c>
      <c r="O61" s="1569"/>
      <c r="P61" s="1570"/>
      <c r="Q61" s="1568">
        <f>SUM(Q60:S60)</f>
        <v>0</v>
      </c>
      <c r="R61" s="1569"/>
      <c r="S61" s="1570"/>
      <c r="T61" s="1568">
        <f>SUM(T60:V60)</f>
        <v>3520</v>
      </c>
      <c r="U61" s="1569"/>
      <c r="V61" s="1570"/>
      <c r="W61" s="1568">
        <f>SUM(W60:Y60)</f>
        <v>0</v>
      </c>
      <c r="X61" s="1569"/>
      <c r="Y61" s="1570"/>
      <c r="Z61" s="1568">
        <f>SUM(Z60:AB60)</f>
        <v>450</v>
      </c>
      <c r="AA61" s="1569"/>
      <c r="AB61" s="1570"/>
      <c r="AC61" s="1568">
        <f>SUM(AC60:AE60)</f>
        <v>15870</v>
      </c>
      <c r="AD61" s="1569"/>
      <c r="AE61" s="1570"/>
      <c r="AF61" s="1568">
        <f>SUM(AF60:AH60)</f>
        <v>14355</v>
      </c>
      <c r="AG61" s="1569"/>
      <c r="AH61" s="1570"/>
      <c r="AI61" s="1568">
        <f>SUM(AI60:AK60)</f>
        <v>5610</v>
      </c>
      <c r="AJ61" s="1569"/>
      <c r="AK61" s="1570"/>
      <c r="AL61" s="1568">
        <f>SUM(AL60:AN60)</f>
        <v>908</v>
      </c>
      <c r="AM61" s="1569"/>
      <c r="AN61" s="1570"/>
      <c r="AO61" s="1568">
        <f>SUM(AO60:AQ60)</f>
        <v>0</v>
      </c>
      <c r="AP61" s="1569"/>
      <c r="AQ61" s="1570"/>
      <c r="AR61" s="1568">
        <f>SUM(AR60:AT60)</f>
        <v>0</v>
      </c>
      <c r="AS61" s="1569"/>
      <c r="AT61" s="1570"/>
      <c r="AU61" s="1568">
        <f>SUM(AU60:AW60)</f>
        <v>825</v>
      </c>
      <c r="AV61" s="1569"/>
      <c r="AW61" s="1570"/>
      <c r="AX61" s="1568">
        <f>SUM(AX60:AZ60)</f>
        <v>0</v>
      </c>
      <c r="AY61" s="1569"/>
      <c r="AZ61" s="1570"/>
      <c r="BA61" s="1568">
        <f>SUM(BA60:BC60)</f>
        <v>0</v>
      </c>
      <c r="BB61" s="1569"/>
      <c r="BC61" s="1570"/>
      <c r="BD61" s="1568">
        <f>SUM(BD60:BF60)</f>
        <v>0</v>
      </c>
      <c r="BE61" s="1569"/>
      <c r="BF61" s="1570"/>
      <c r="BG61" s="1568">
        <f>SUM(BG60:BI60)</f>
        <v>0</v>
      </c>
      <c r="BH61" s="1569"/>
      <c r="BI61" s="1570"/>
      <c r="BJ61" s="1568">
        <f>SUM(BJ60:BL60)</f>
        <v>0</v>
      </c>
      <c r="BK61" s="1569"/>
      <c r="BL61" s="1570"/>
      <c r="BM61" s="1568">
        <f>SUM(BM60:BO60)</f>
        <v>0</v>
      </c>
      <c r="BN61" s="1569"/>
      <c r="BO61" s="1570"/>
      <c r="BP61" s="1568">
        <f>SUM(BP60:BR60)</f>
        <v>0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28"/>
      <c r="CX61" s="28"/>
      <c r="CY61" s="28"/>
      <c r="CZ61" s="159"/>
      <c r="DA61" s="159"/>
      <c r="DB61" s="159"/>
      <c r="DC61" s="1574"/>
      <c r="DD61" s="1574"/>
      <c r="DE61" s="1574"/>
    </row>
    <row r="62" spans="1:109" ht="33" customHeight="1" thickTop="1">
      <c r="B62" s="1567">
        <f>SUM(B61:CV61)</f>
        <v>61503</v>
      </c>
      <c r="C62" s="1567"/>
      <c r="D62" s="1567"/>
    </row>
  </sheetData>
  <mergeCells count="152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11329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P183" sqref="P183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46169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918.87615365927672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28217.548800000019</v>
      </c>
      <c r="G4" s="386">
        <f>AFK!D37-AFK!B61</f>
        <v>24662</v>
      </c>
      <c r="H4" s="86">
        <f>IF(R4="","",(G4*(150/R4)*(900/E4)))</f>
        <v>110098.21428571429</v>
      </c>
      <c r="I4" s="87">
        <f>IF(F4=0,0,G4/F4)</f>
        <v>0.87399512178747374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IF(ISERROR(AVERAGEA(IF(A4=斷絲!$4:$4,斷絲!$34:$34))),"",AVERAGEA(IF(A4=斷絲!$4:$4,斷絲!$34:$34)))</f>
        <v>3</v>
      </c>
      <c r="M4" s="90">
        <f t="array" ref="M4">IF(ISERROR(AVERAGEA(IF(A4=斷絲!$B$4:$X$4,斷絲!$B$39:$X$39))),"",AVERAGEA(IF(A4=斷絲!$B$4:$X$4,斷絲!$B$39:$X$39)))</f>
        <v>2.273333333333333</v>
      </c>
      <c r="N4" s="91">
        <f>IF(G4=0,0,AFK!$B$41/G$4)</f>
        <v>0.95369394209715352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IF(ISERROR(AVERAGEA(IF(A5=斷絲!$B$4:$X$4,斷絲!$B$39:$X$39))),"",AVERAGEA(IF(A5=斷絲!$B$4:$X$4,斷絲!$B$39:$X$39)))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IF(ISERROR(AVERAGEA(IF(A6=斷絲!$B$4:$X$4,斷絲!$B$39:$X$39))),"",AVERAGEA(IF(A6=斷絲!$B$4:$X$4,斷絲!$B$39:$X$39)))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0.85185185185185186</v>
      </c>
      <c r="E7" s="85">
        <f>AFK!M4</f>
        <v>600</v>
      </c>
      <c r="F7" s="86">
        <f>AFK!L37</f>
        <v>32908.031999999999</v>
      </c>
      <c r="G7" s="386">
        <f>AFK!M37-AFK!K61</f>
        <v>29709</v>
      </c>
      <c r="H7" s="86">
        <f t="shared" si="0"/>
        <v>96877.173913043473</v>
      </c>
      <c r="I7" s="87">
        <f>IF(F7=0,0,G7/F7)</f>
        <v>0.90278871735629773</v>
      </c>
      <c r="J7" s="88">
        <f>AFK!K40/100</f>
        <v>0</v>
      </c>
      <c r="K7" s="89">
        <f>IF(G7=0,0,(AFK!$K$38-AFK!$K$60-AFK!$L$60)/G7)</f>
        <v>0.98209296846073579</v>
      </c>
      <c r="L7" s="1393"/>
      <c r="M7" s="90">
        <f t="array" ref="M7">IF(ISERROR(AVERAGEA(IF(A7=斷絲!$B$4:$X$4,斷絲!$B$39:$X$39))),"",AVERAGEA(IF(A7=斷絲!$B$4:$X$4,斷絲!$B$39:$X$39)))</f>
        <v>2.8703703703703711</v>
      </c>
      <c r="N7" s="91">
        <f>IF(G7=0,0,AFK!$K$41/G$7)</f>
        <v>0.86196102191255175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0.85185185185185186</v>
      </c>
      <c r="E8" s="85">
        <f>AFK!P4</f>
        <v>780</v>
      </c>
      <c r="F8" s="86">
        <f>AFK!O37</f>
        <v>42780.441600000006</v>
      </c>
      <c r="G8" s="386">
        <f>AFK!P37-AFK!N61</f>
        <v>36788</v>
      </c>
      <c r="H8" s="86">
        <f t="shared" si="0"/>
        <v>92277.59197324414</v>
      </c>
      <c r="I8" s="87">
        <f>IF(F8=0,0,G8/F8)</f>
        <v>0.85992567220250471</v>
      </c>
      <c r="J8" s="88">
        <f>AFK!N40/100</f>
        <v>0</v>
      </c>
      <c r="K8" s="89">
        <f>IF(G8=0,0,(AFK!$N$38-AFK!$N$60-AFK!$O$60)/G8)</f>
        <v>0.98197781885397417</v>
      </c>
      <c r="L8" s="1393"/>
      <c r="M8" s="90">
        <f t="array" ref="M8">IF(ISERROR(AVERAGEA(IF(A8=斷絲!$B$4:$X$4,斷絲!$B$39:$X$39))),"",AVERAGEA(IF(A8=斷絲!$B$4:$X$4,斷絲!$B$39:$X$39)))</f>
        <v>1.859375</v>
      </c>
      <c r="N8" s="91">
        <f>IF(G8=0,0,AFK!$N$41/G$8)</f>
        <v>0.88479939110579542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7.407407407407407E-2</v>
      </c>
      <c r="E9" s="85">
        <f>AFK!S4</f>
        <v>500</v>
      </c>
      <c r="F9" s="86">
        <f>AFK!R37</f>
        <v>2522.88</v>
      </c>
      <c r="G9" s="386">
        <f>AFK!S37-AFK!Q61</f>
        <v>3802</v>
      </c>
      <c r="H9" s="86">
        <f t="shared" si="0"/>
        <v>14062.191780821919</v>
      </c>
      <c r="I9" s="87">
        <f t="shared" si="1"/>
        <v>1.5070078640284119</v>
      </c>
      <c r="J9" s="88">
        <f>AFK!Q40/100</f>
        <v>0</v>
      </c>
      <c r="K9" s="89">
        <f>IF(G9=0,0,(AFK!$Q$38-AFK!$Q$60-AFK!$R$60)/G9)</f>
        <v>0.46344029458179903</v>
      </c>
      <c r="L9" s="1393"/>
      <c r="M9" s="90">
        <f t="array" ref="M9">IF(ISERROR(AVERAGEA(IF(A9=斷絲!$B$4:$X$4,斷絲!$B$39:$X$39))),"",AVERAGEA(IF(A9=斷絲!$B$4:$X$4,斷絲!$B$39:$X$39)))</f>
        <v>0</v>
      </c>
      <c r="N9" s="91">
        <f>IF(G9=0,0,AFK!$Q$41/G$9)</f>
        <v>0.76012624934245132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customHeight="1">
      <c r="A10" s="72" t="str">
        <f>AFK!T3</f>
        <v>2FA062</v>
      </c>
      <c r="B10" s="83" t="str">
        <f>AFK!T4</f>
        <v>75/72SRR5</v>
      </c>
      <c r="C10" s="145" t="s">
        <v>17646</v>
      </c>
      <c r="D10" s="84">
        <f>AFK!T37</f>
        <v>7.407407407407407E-2</v>
      </c>
      <c r="E10" s="85">
        <f>AFK!V4</f>
        <v>600</v>
      </c>
      <c r="F10" s="86">
        <f>AFK!U37</f>
        <v>2903.04</v>
      </c>
      <c r="G10" s="386">
        <f>AFK!V37-AFK!T61</f>
        <v>1120</v>
      </c>
      <c r="H10" s="86">
        <f t="shared" si="0"/>
        <v>3600</v>
      </c>
      <c r="I10" s="87">
        <f>IF(F10=0,0,G10/F10)</f>
        <v>0.38580246913580246</v>
      </c>
      <c r="J10" s="88">
        <f>AFK!T40/100</f>
        <v>1</v>
      </c>
      <c r="K10" s="89">
        <f>IF(G10=0,0,(AFK!$T$38-AFK!$T$60-AFK!$U$60)/G10)</f>
        <v>1</v>
      </c>
      <c r="L10" s="90">
        <f t="array" ref="L10">IF(ISERROR(AVERAGEA(IF(A10=斷絲!$4:$4,斷絲!$34:$34))),"",AVERAGEA(IF(A10=斷絲!$4:$4,斷絲!$34:$34)))</f>
        <v>5.25</v>
      </c>
      <c r="M10" s="90">
        <f t="array" ref="M10">IF(ISERROR(AVERAGEA(IF(A10=斷絲!$B$4:$X$4,斷絲!$B$39:$X$39))),"",AVERAGEA(IF(A10=斷絲!$B$4:$X$4,斷絲!$B$39:$X$39)))</f>
        <v>4.541666666666667</v>
      </c>
      <c r="N10" s="89">
        <f>IF(G10=0,0,AFK!$T$41/G$10)</f>
        <v>1</v>
      </c>
      <c r="O10" s="169">
        <v>4</v>
      </c>
      <c r="P10" s="1211" t="s">
        <v>463</v>
      </c>
      <c r="Q10" s="82"/>
      <c r="R10" s="115">
        <f>AFK!V$3</f>
        <v>70</v>
      </c>
      <c r="S10" s="245" t="s">
        <v>158</v>
      </c>
      <c r="T10" s="244" t="s">
        <v>16536</v>
      </c>
      <c r="U10" s="469" t="str">
        <f>IF(ISNA(HLOOKUP(A10,IAD!$6:$10,5,0)),"",(HLOOKUP(A10,IAD!$6:$10,5,0)))</f>
        <v>白藍條</v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IF(ISERROR(AVERAGEA(IF(A11=斷絲!$B$4:$X$4,斷絲!$B$39:$X$39))),"",AVERAGEA(IF(A11=斷絲!$B$4:$X$4,斷絲!$B$39:$X$39)))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IF(ISERROR(AVERAGEA(IF(A12=斷絲!$B$4:$X$4,斷絲!$B$39:$X$39))),"",AVERAGEA(IF(A12=斷絲!$B$4:$X$4,斷絲!$B$39:$X$39)))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IF(ISERROR(AVERAGEA(IF(A13=斷絲!$B$4:$X$4,斷絲!$B$39:$X$39))),"",AVERAGEA(IF(A13=斷絲!$B$4:$X$4,斷絲!$B$39:$X$39)))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IF(ISERROR(AVERAGEA(IF(A14=斷絲!$B$4:$X$4,斷絲!$B$39:$X$39))),"",AVERAGEA(IF(A14=斷絲!$B$4:$X$4,斷絲!$B$39:$X$39)))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IF(ISERROR(AVERAGEA(IF(A15=斷絲!$B$4:$X$4,斷絲!$B$39:$X$39))),"",AVERAGEA(IF(A15=斷絲!$B$4:$X$4,斷絲!$B$39:$X$39)))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IF(ISERROR(AVERAGEA(IF(A16=斷絲!$B$4:$X$4,斷絲!$B$39:$X$39))),"",AVERAGEA(IF(A16=斷絲!$B$4:$X$4,斷絲!$B$39:$X$39)))</f>
        <v/>
      </c>
      <c r="N16" s="89">
        <f>IF(G16=0,0,AFK!$AL$41/G$16)</f>
        <v>0</v>
      </c>
      <c r="O16" s="169"/>
      <c r="P16" s="1211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IF(ISERROR(AVERAGEA(IF(A17=斷絲!$B$4:$X$4,斷絲!$B$39:$X$39))),"",AVERAGEA(IF(A17=斷絲!$B$4:$X$4,斷絲!$B$39:$X$39)))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customHeight="1">
      <c r="A18" s="72" t="str">
        <f>AFK!AR3</f>
        <v>2F29I1</v>
      </c>
      <c r="B18" s="83" t="str">
        <f>AFK!AR4</f>
        <v>100/36SDr</v>
      </c>
      <c r="C18" s="145" t="s">
        <v>17236</v>
      </c>
      <c r="D18" s="84">
        <f>AFK!AR37</f>
        <v>0.62962962962962965</v>
      </c>
      <c r="E18" s="85">
        <f>AFK!AT4</f>
        <v>700</v>
      </c>
      <c r="F18" s="86">
        <f>AFK!AS37</f>
        <v>39070.07999999998</v>
      </c>
      <c r="G18" s="386">
        <f>AFK!AT37-AFK!AR61</f>
        <v>32000</v>
      </c>
      <c r="H18" s="86">
        <f t="shared" si="0"/>
        <v>64962.406015037603</v>
      </c>
      <c r="I18" s="87">
        <f t="shared" si="1"/>
        <v>0.81904106671908572</v>
      </c>
      <c r="J18" s="88">
        <f>AFK!AR40/100</f>
        <v>0</v>
      </c>
      <c r="K18" s="89">
        <f>IF(G18=0,0,(AFK!$AR$38-AFK!$AR$60-AFK!$AS$60)/G18)</f>
        <v>0.97609374999999998</v>
      </c>
      <c r="L18" s="1393"/>
      <c r="M18" s="90">
        <f t="array" ref="M18">IF(ISERROR(AVERAGEA(IF(A18=斷絲!$B$4:$X$4,斷絲!$B$39:$X$39))),"",AVERAGEA(IF(A18=斷絲!$B$4:$X$4,斷絲!$B$39:$X$39)))</f>
        <v>2.1577380952380953</v>
      </c>
      <c r="N18" s="89">
        <f>IF(G18=0,0,AFK!$AR$41/G$18)</f>
        <v>0.85593750000000002</v>
      </c>
      <c r="O18" s="169">
        <v>5</v>
      </c>
      <c r="P18" s="1211" t="s">
        <v>774</v>
      </c>
      <c r="Q18" s="82"/>
      <c r="R18" s="115">
        <f>AFK!AT$3</f>
        <v>95</v>
      </c>
      <c r="S18" s="245" t="s">
        <v>426</v>
      </c>
      <c r="T18" s="244" t="s">
        <v>16552</v>
      </c>
      <c r="U18" s="469" t="str">
        <f>IF(ISNA(HLOOKUP(A18,IAD!$6:$10,5,0)),"",(HLOOKUP(A18,IAD!$6:$10,5,0)))</f>
        <v>白底紅三角</v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0.1111111111111111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IF(ISERROR(AVERAGEA(IF(A19=斷絲!$B$4:$X$4,斷絲!$B$39:$X$39))),"",AVERAGEA(IF(A19=斷絲!$B$4:$X$4,斷絲!$B$39:$X$39)))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9.2592592592592587E-2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IF(ISERROR(AVERAGEA(IF(A20=斷絲!$B$4:$X$4,斷絲!$B$39:$X$39))),"",AVERAGEA(IF(A20=斷絲!$B$4:$X$4,斷絲!$B$39:$X$39)))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17376</v>
      </c>
      <c r="D21" s="84">
        <f>AFK!BA37</f>
        <v>0.22222222222222221</v>
      </c>
      <c r="E21" s="85">
        <f>AFK!BC4</f>
        <v>600</v>
      </c>
      <c r="F21" s="86">
        <f>AFK!BB37</f>
        <v>18040.320000000003</v>
      </c>
      <c r="G21" s="386">
        <f>AFK!BC37-AFK!BA61</f>
        <v>15204</v>
      </c>
      <c r="H21" s="86">
        <f>IF(R21="","",(G21*(150/R21)*(900/E21)))</f>
        <v>23592.413793103449</v>
      </c>
      <c r="I21" s="87">
        <f t="shared" si="1"/>
        <v>0.84277884206045106</v>
      </c>
      <c r="J21" s="88">
        <f>AFK!BA40/100</f>
        <v>0</v>
      </c>
      <c r="K21" s="89">
        <f>IF(G21=0,0,(AFK!$BA$38-AFK!$BA$60-AFK!$BB$60)/日報表!$G$21)</f>
        <v>0.98822678242567741</v>
      </c>
      <c r="L21" s="1393"/>
      <c r="M21" s="90">
        <f t="array" ref="M21">IF(ISERROR(AVERAGEA(IF(A21=斷絲!$B$4:$X$4,斷絲!$B$39:$X$39))),"",AVERAGEA(IF(A21=斷絲!$B$4:$X$4,斷絲!$B$39:$X$39)))</f>
        <v>2.583333333333333</v>
      </c>
      <c r="N21" s="89">
        <f>IF(G21=0,0,AFK!$BA$41/G$21)</f>
        <v>0.925414364640884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0.22222222222222221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IF(ISERROR(AVERAGEA(IF(A22=斷絲!$B$4:$X$4,斷絲!$B$39:$X$39))),"",AVERAGEA(IF(A22=斷絲!$B$4:$X$4,斷絲!$B$39:$X$39)))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1.8518518518518517E-2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IF(ISERROR(AVERAGEA(IF(A23=斷絲!$B$4:$X$4,斷絲!$B$39:$X$39))),"",AVERAGEA(IF(A23=斷絲!$B$4:$X$4,斷絲!$B$39:$X$39)))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0.83333333333333337</v>
      </c>
      <c r="E24" s="85">
        <f>AFK!BL4</f>
        <v>700</v>
      </c>
      <c r="F24" s="86">
        <f>AFK!BK37</f>
        <v>38102.399999999994</v>
      </c>
      <c r="G24" s="386">
        <f>AFK!BL37-AFK!BJ61</f>
        <v>33579</v>
      </c>
      <c r="H24" s="86">
        <f t="shared" si="0"/>
        <v>92513.571428571435</v>
      </c>
      <c r="I24" s="87">
        <f t="shared" si="1"/>
        <v>0.88128306878306895</v>
      </c>
      <c r="J24" s="88">
        <f>AFK!BJ40/100</f>
        <v>0</v>
      </c>
      <c r="K24" s="89">
        <f>IF(G24=0,0,(AFK!$BJ$38-AFK!$BJ$60-AFK!$BK$60)/日報表!$G$24)</f>
        <v>1</v>
      </c>
      <c r="L24" s="1393"/>
      <c r="M24" s="90">
        <f t="array" ref="M24">IF(ISERROR(AVERAGEA(IF(A24=斷絲!$B$4:$X$4,斷絲!$B$39:$X$39))),"",AVERAGEA(IF(A24=斷絲!$B$4:$X$4,斷絲!$B$39:$X$39)))</f>
        <v>2.5243055555555554</v>
      </c>
      <c r="N24" s="89">
        <f>IF(G24=0,0,AFK!$BJ$41/G$24)</f>
        <v>0.89788260519967833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0.44444444444444442</v>
      </c>
      <c r="E25" s="85">
        <f>AFK!BO4</f>
        <v>700</v>
      </c>
      <c r="F25" s="86">
        <f>AFK!BN37</f>
        <v>20321.28</v>
      </c>
      <c r="G25" s="386">
        <f>AFK!BO37-AFK!BM61</f>
        <v>12599</v>
      </c>
      <c r="H25" s="86">
        <f t="shared" si="0"/>
        <v>34711.530612244896</v>
      </c>
      <c r="I25" s="87">
        <f t="shared" si="1"/>
        <v>0.61999047304106836</v>
      </c>
      <c r="J25" s="88">
        <f>AFK!BM40/100</f>
        <v>0</v>
      </c>
      <c r="K25" s="89">
        <f>IF(G25=0,0,(AFK!$BM$38-AFK!$BM$60-AFK!$BN$60)/日報表!$G$25)</f>
        <v>1</v>
      </c>
      <c r="L25" s="1393"/>
      <c r="M25" s="90">
        <f t="array" ref="M25">IF(ISERROR(AVERAGEA(IF(A25=斷絲!$B$4:$X$4,斷絲!$B$39:$X$39))),"",AVERAGEA(IF(A25=斷絲!$B$4:$X$4,斷絲!$B$39:$X$39)))</f>
        <v>2.75</v>
      </c>
      <c r="N25" s="89">
        <f>IF(G25=0,0,AFK!$BM$41/G$25)</f>
        <v>0.89292801015953649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0.64814814814814814</v>
      </c>
      <c r="E26" s="85">
        <f>AFK!BR4</f>
        <v>650</v>
      </c>
      <c r="F26" s="86">
        <f>AFK!BQ37</f>
        <v>55823.039999999986</v>
      </c>
      <c r="G26" s="386">
        <f>AFK!BR37-AFK!BP61</f>
        <v>47990</v>
      </c>
      <c r="H26" s="86">
        <f t="shared" si="0"/>
        <v>70191.224268689053</v>
      </c>
      <c r="I26" s="87">
        <f>IF(F26=0,0,G26/F26)</f>
        <v>0.85968087728651132</v>
      </c>
      <c r="J26" s="88">
        <f>AFK!BP40/100</f>
        <v>0</v>
      </c>
      <c r="K26" s="89">
        <f>IF(G26=0,0,(AFK!$BP$38-AFK!$BP$60-AFK!$BQ$60)/日報表!$G$26)</f>
        <v>0.97011877474473851</v>
      </c>
      <c r="L26" s="1393"/>
      <c r="M26" s="90">
        <f t="array" ref="M26">IF(ISERROR(AVERAGEA(IF(A26=斷絲!$B$4:$X$4,斷絲!$B$39:$X$39))),"",AVERAGEA(IF(A26=斷絲!$B$4:$X$4,斷絲!$B$39:$X$39)))</f>
        <v>2.2083333333333335</v>
      </c>
      <c r="N26" s="89">
        <f>IF(G26=0,0,AFK!$BP$41/G$26)</f>
        <v>0.89456136695144817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0.20370370370370369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93"/>
      <c r="M27" s="369">
        <f t="array" ref="M27">IF(ISERROR(AVERAGEA(IF(A27=斷絲!$B$4:$X$4,斷絲!$B$39:$X$39))),"",AVERAGEA(IF(A27=斷絲!$B$4:$X$4,斷絲!$B$39:$X$39)))</f>
        <v>1.1388888888888891</v>
      </c>
      <c r="N27" s="89">
        <f>IF(G27=0,0,AFK!$BS$41/G$27)</f>
        <v>0.93009548508782269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0.77777777777777779</v>
      </c>
      <c r="E28" s="96">
        <f>AFK!BX$4</f>
        <v>600</v>
      </c>
      <c r="F28" s="97">
        <f>AFK!BW$37</f>
        <v>62270.207999999999</v>
      </c>
      <c r="G28" s="387">
        <f>AFK!BX$37-AFK!BV$61</f>
        <v>50131</v>
      </c>
      <c r="H28" s="86">
        <f t="shared" si="0"/>
        <v>78877.447552447557</v>
      </c>
      <c r="I28" s="111">
        <f>IF(G28=0,0,G28/F28)</f>
        <v>0.8050559265837044</v>
      </c>
      <c r="J28" s="103">
        <f>AFK!BV$40/100</f>
        <v>1</v>
      </c>
      <c r="K28" s="98">
        <f>IF(G28=0,0,(AFK!BV$38-AFK!BV$60-AFK!BW$60)/G28)</f>
        <v>0.98515888372464144</v>
      </c>
      <c r="L28" s="90" t="s">
        <v>660</v>
      </c>
      <c r="M28" s="90">
        <f t="array" ref="M28">IF(ISERROR(AVERAGEA(IF(A28=斷絲!$B$4:$X$4,斷絲!$B$39:$X$39))),"",AVERAGEA(IF(A28=斷絲!$B$4:$X$4,斷絲!$B$39:$X$39)))</f>
        <v>1.2279824561403505</v>
      </c>
      <c r="N28" s="98">
        <f>IF(G28=0,0,AFK!BV$41/G$28)</f>
        <v>0.94253056990684403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customHeight="1">
      <c r="A29" s="73" t="str">
        <f>AFK!BY3</f>
        <v>2F6IC1</v>
      </c>
      <c r="B29" s="83" t="str">
        <f>AFK!BY4</f>
        <v>150/48/2GY5</v>
      </c>
      <c r="C29" s="145" t="s">
        <v>17296</v>
      </c>
      <c r="D29" s="95">
        <f>AFK!BY37</f>
        <v>0.61111111111111116</v>
      </c>
      <c r="E29" s="96">
        <f>AFK!CA$4</f>
        <v>600</v>
      </c>
      <c r="F29" s="97">
        <f>AFK!BZ$37</f>
        <v>48242.303999999982</v>
      </c>
      <c r="G29" s="387">
        <f>AFK!CA$37-AFK!BY$61</f>
        <v>37380</v>
      </c>
      <c r="H29" s="86">
        <f t="shared" si="0"/>
        <v>59648.936170212764</v>
      </c>
      <c r="I29" s="111">
        <f t="shared" ref="I29:I36" si="2">IF(G29=0,0,G29/F29)</f>
        <v>0.77483861467313031</v>
      </c>
      <c r="J29" s="103">
        <f>AFK!BY$40/100</f>
        <v>0</v>
      </c>
      <c r="K29" s="98">
        <f>IF(G29=0,0,(AFK!BY$38-AFK!BY$60-AFK!BZ$60)/G29)</f>
        <v>0.99141252006420544</v>
      </c>
      <c r="L29" s="1393"/>
      <c r="M29" s="90">
        <f t="array" ref="M29">IF(ISERROR(AVERAGEA(IF(A29=斷絲!$B$4:$X$4,斷絲!$B$39:$X$39))),"",AVERAGEA(IF(A29=斷絲!$B$4:$X$4,斷絲!$B$39:$X$39)))</f>
        <v>2.40625</v>
      </c>
      <c r="N29" s="98">
        <f>IF(G29=0,0,AFK!BY$41/G$29)</f>
        <v>0.92712680577849116</v>
      </c>
      <c r="O29" s="169">
        <v>4</v>
      </c>
      <c r="P29" s="1211" t="s">
        <v>777</v>
      </c>
      <c r="Q29" s="82"/>
      <c r="R29" s="115">
        <f>AFK!CA$3</f>
        <v>141</v>
      </c>
      <c r="S29" s="245" t="s">
        <v>635</v>
      </c>
      <c r="T29" s="244" t="s">
        <v>17302</v>
      </c>
      <c r="U29" s="469" t="str">
        <f>IF(ISNA(HLOOKUP(A29,IAD!$6:$10,5,0)),"",(HLOOKUP(A29,IAD!$6:$10,5,0)))</f>
        <v>白底紅星</v>
      </c>
      <c r="Z29" s="695"/>
    </row>
    <row r="30" spans="1:26" ht="19.5" customHeight="1" thickBo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IF(ISERROR(AVERAGEA(IF(A30=斷絲!$B$4:$X$4,斷絲!$B$39:$X$39))),"",AVERAGEA(IF(A30=斷絲!$B$4:$X$4,斷絲!$B$39:$X$39)))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IF(ISERROR(AVERAGEA(IF(A31=斷絲!$B$4:$X$4,斷絲!$B$39:$X$39))),"",AVERAGEA(IF(A31=斷絲!$B$4:$X$4,斷絲!$B$39:$X$39)))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IF(ISERROR(AVERAGEA(IF(A32=斷絲!$B$4:$X$4,斷絲!$B$39:$X$39))),"",AVERAGEA(IF(A32=斷絲!$B$4:$X$4,斷絲!$B$39:$X$39)))</f>
        <v/>
      </c>
      <c r="N32" s="98">
        <f>IF(G32=0,0,AFK!CH$41/G$32)</f>
        <v>0</v>
      </c>
      <c r="O32" s="169"/>
      <c r="P32" s="1211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IF(ISERROR(AVERAGEA(IF(A33=斷絲!$B$4:$X$4,斷絲!$B$39:$X$39))),"",AVERAGEA(IF(A33=斷絲!$B$4:$X$4,斷絲!$B$39:$X$39)))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IF(ISERROR(AVERAGEA(IF(A34=斷絲!$B$4:$X$4,斷絲!$B$39:$X$39))),"",AVERAGEA(IF(A34=斷絲!$B$4:$X$4,斷絲!$B$39:$X$39)))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IF(ISERROR(AVERAGEA(IF(A35=斷絲!$B$4:$X$4,斷絲!$B$39:$X$39))),"",AVERAGEA(IF(A35=斷絲!$B$4:$X$4,斷絲!$B$39:$X$39)))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IF(ISERROR(AVERAGEA(IF(A36=斷絲!$B$4:$X$4,斷絲!$B$39:$X$39))),"",AVERAGEA(IF(A36=斷絲!$B$4:$X$4,斷絲!$B$39:$X$39)))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IF(ISERROR(AVERAGEA(IF(A37=斷絲!$B$4:$X$4,斷絲!$B$39:$X$39))),"",AVERAGEA(IF(A37=斷絲!$B$4:$X$4,斷絲!$B$39:$X$39)))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IF(ISERROR(AVERAGEA(IF(A38=斷絲!$B$4:$X$4,斷絲!$B$39:$X$39))),"",AVERAGEA(IF(A38=斷絲!$B$4:$X$4,斷絲!$B$39:$X$39)))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IF(ISERROR(AVERAGEA(IF(A39=斷絲!$B$4:$X$4,斷絲!$B$39:$X$39))),"",AVERAGEA(IF(A39=斷絲!$B$4:$X$4,斷絲!$B$39:$X$39)))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IF(ISERROR(AVERAGEA(IF(A40=斷絲!$B$4:$X$4,斷絲!$B$39:$X$39))),"",AVERAGEA(IF(A40=斷絲!$B$4:$X$4,斷絲!$B$39:$X$39)))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IF(ISERROR(AVERAGEA(IF(A41=斷絲!$B$4:$X$4,斷絲!$B$39:$X$39))),"",AVERAGEA(IF(A41=斷絲!$B$4:$X$4,斷絲!$B$39:$X$39)))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IF(ISERROR(AVERAGEA(IF(A42=斷絲!$B$4:$X$4,斷絲!$B$39:$X$39))),"",AVERAGEA(IF(A42=斷絲!$B$4:$X$4,斷絲!$B$39:$X$39)))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IF(ISERROR(AVERAGEA(IF(A43=斷絲!$B$4:$X$4,斷絲!$B$39:$X$39))),"",AVERAGEA(IF(A43=斷絲!$B$4:$X$4,斷絲!$B$39:$X$39)))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IF(ISERROR(AVERAGEA(IF(A44=斷絲!$B$4:$X$4,斷絲!$B$39:$X$39))),"",AVERAGEA(IF(A44=斷絲!$B$4:$X$4,斷絲!$B$39:$X$39)))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IF(ISERROR(AVERAGEA(IF(A45=斷絲!$B$4:$X$4,斷絲!$B$39:$X$39))),"",AVERAGEA(IF(A45=斷絲!$B$4:$X$4,斷絲!$B$39:$X$39)))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IF(ISERROR(AVERAGEA(IF(A46=斷絲!$B$4:$X$4,斷絲!$B$39:$X$39))),"",AVERAGEA(IF(A46=斷絲!$B$4:$X$4,斷絲!$B$39:$X$39)))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IF(ISERROR(AVERAGEA(IF(A47=斷絲!$B$4:$X$4,斷絲!$B$39:$X$39))),"",AVERAGEA(IF(A47=斷絲!$B$4:$X$4,斷絲!$B$39:$X$39)))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IF(ISERROR(AVERAGEA(IF(A48=斷絲!$B$4:$X$4,斷絲!$B$39:$X$39))),"",AVERAGEA(IF(A48=斷絲!$B$4:$X$4,斷絲!$B$39:$X$39)))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IF(ISERROR(AVERAGEA(IF(A49=斷絲!$B$4:$X$4,斷絲!$B$39:$X$39))),"",AVERAGEA(IF(A49=斷絲!$B$4:$X$4,斷絲!$B$39:$X$39)))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IF(ISERROR(AVERAGEA(IF(A50=斷絲!$B$4:$X$4,斷絲!$B$39:$X$39))),"",AVERAGEA(IF(A50=斷絲!$B$4:$X$4,斷絲!$B$39:$X$39)))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IF(ISERROR(AVERAGEA(IF(A51=斷絲!$B$4:$X$4,斷絲!$B$39:$X$39))),"",AVERAGEA(IF(A51=斷絲!$B$4:$X$4,斷絲!$B$39:$X$39)))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IF(ISERROR(AVERAGEA(IF(A52=斷絲!$B$4:$X$4,斷絲!$B$39:$X$39))),"",AVERAGEA(IF(A52=斷絲!$B$4:$X$4,斷絲!$B$39:$X$39)))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IF(ISERROR(AVERAGEA(IF(A53=斷絲!$B$4:$X$4,斷絲!$B$39:$X$39))),"",AVERAGEA(IF(A53=斷絲!$B$4:$X$4,斷絲!$B$39:$X$39)))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IF(ISERROR(AVERAGEA(IF(A54=斷絲!$B$4:$X$4,斷絲!$B$39:$X$39))),"",AVERAGEA(IF(A54=斷絲!$B$4:$X$4,斷絲!$B$39:$X$39)))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IF(ISERROR(AVERAGEA(IF(A55=斷絲!$B$4:$X$4,斷絲!$B$39:$X$39))),"",AVERAGEA(IF(A55=斷絲!$B$4:$X$4,斷絲!$B$39:$X$39)))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IF(ISERROR(AVERAGEA(IF(A56=斷絲!$B$4:$X$4,斷絲!$B$39:$X$39))),"",AVERAGEA(IF(A56=斷絲!$B$4:$X$4,斷絲!$B$39:$X$39)))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IF(ISERROR(AVERAGEA(IF(A57=斷絲!$B$4:$X$4,斷絲!$B$39:$X$39))),"",AVERAGEA(IF(A57=斷絲!$B$4:$X$4,斷絲!$B$39:$X$39)))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IF(ISERROR(AVERAGEA(IF(A58=斷絲!$B$4:$X$4,斷絲!$B$39:$X$39))),"",AVERAGEA(IF(A58=斷絲!$B$4:$X$4,斷絲!$B$39:$X$39)))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IF(ISERROR(AVERAGEA(IF(A59=斷絲!$B$4:$X$4,斷絲!$B$39:$X$39))),"",AVERAGEA(IF(A59=斷絲!$B$4:$X$4,斷絲!$B$39:$X$39)))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IF(ISERROR(AVERAGEA(IF(A60=斷絲!$B$4:$X$4,斷絲!$B$39:$X$39))),"",AVERAGEA(IF(A60=斷絲!$B$4:$X$4,斷絲!$B$39:$X$39)))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IF(ISERROR(AVERAGEA(IF(A61=斷絲!$B$4:$X$4,斷絲!$B$39:$X$39))),"",AVERAGEA(IF(A61=斷絲!$B$4:$X$4,斷絲!$B$39:$X$39)))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IF(ISERROR(AVERAGEA(IF(A62=斷絲!$B$4:$X$4,斷絲!$B$39:$X$39))),"",AVERAGEA(IF(A62=斷絲!$B$4:$X$4,斷絲!$B$39:$X$39)))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IF(ISERROR(AVERAGEA(IF(A63=斷絲!$B$4:$X$4,斷絲!$B$39:$X$39))),"",AVERAGEA(IF(A63=斷絲!$B$4:$X$4,斷絲!$B$39:$X$39)))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IF(ISERROR(AVERAGEA(IF(A64=斷絲!$B$4:$X$4,斷絲!$B$39:$X$39))),"",AVERAGEA(IF(A64=斷絲!$B$4:$X$4,斷絲!$B$39:$X$39)))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IF(ISERROR(AVERAGEA(IF(A65=斷絲!$B$4:$X$4,斷絲!$B$39:$X$39))),"",AVERAGEA(IF(A65=斷絲!$B$4:$X$4,斷絲!$B$39:$X$39)))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IF(ISERROR(AVERAGEA(IF(A66=斷絲!$B$4:$X$4,斷絲!$B$39:$X$39))),"",AVERAGEA(IF(A66=斷絲!$B$4:$X$4,斷絲!$B$39:$X$39)))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IF(ISERROR(AVERAGEA(IF(A67=斷絲!$B$4:$X$4,斷絲!$B$39:$X$39))),"",AVERAGEA(IF(A67=斷絲!$B$4:$X$4,斷絲!$B$39:$X$39)))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94.405797101449281</v>
      </c>
      <c r="C68" s="248">
        <f t="array" ref="C68">SUM(D4:D67*E4:E67)/D68</f>
        <v>657.48792270531419</v>
      </c>
      <c r="D68" s="163">
        <f>SUM(D4:D67)</f>
        <v>7.6666666666666661</v>
      </c>
      <c r="E68" s="113" t="s">
        <v>23</v>
      </c>
      <c r="F68" s="143">
        <f>SUM(F4:F67)</f>
        <v>438269.70240000001</v>
      </c>
      <c r="G68" s="388">
        <f>SUM(G4:G67)</f>
        <v>365792</v>
      </c>
      <c r="H68" s="164" t="e">
        <f>SUM(H4:H28)</f>
        <v>#DIV/0!</v>
      </c>
      <c r="I68" s="68">
        <f>G68/F68</f>
        <v>0.83462762312086303</v>
      </c>
      <c r="J68" s="165"/>
      <c r="K68" s="71">
        <f t="array" ref="K68">(SUM(G4:G67*K4:K67))/(G68+G2)</f>
        <v>0.97283997611926332</v>
      </c>
      <c r="L68" s="217">
        <f>AVERAGE(L4:L67)</f>
        <v>4.125</v>
      </c>
      <c r="M68" s="166">
        <f>斷絲!Z38</f>
        <v>2.2362999999999995</v>
      </c>
      <c r="N68" s="167">
        <f t="array" ref="N68">SUM(G4:G67*N4:N67)/(G68+G2)</f>
        <v>0.89174884429382062</v>
      </c>
      <c r="O68" s="692">
        <f t="array" ref="O68">SUM(G4:G67*O4:O67)/$G$68</f>
        <v>4.5800864972443351</v>
      </c>
      <c r="P68" s="1223" t="s">
        <v>17649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268.06750793236608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0.29629629629629628</v>
      </c>
      <c r="E71" s="85">
        <f>'33J'!D4</f>
        <v>600</v>
      </c>
      <c r="F71" s="86">
        <f>'33J'!C37</f>
        <v>46780.415999999997</v>
      </c>
      <c r="G71" s="386">
        <f>'33J'!D37-'33J'!B61</f>
        <v>29424</v>
      </c>
      <c r="H71" s="86">
        <f>IF(R71="","",(G71*(150/R71)*(900/E71)))</f>
        <v>23476.59574468085</v>
      </c>
      <c r="I71" s="87">
        <f>IF(F71=0,0,G71/F71)</f>
        <v>0.62898115313895464</v>
      </c>
      <c r="J71" s="88">
        <f>'33J'!B40/100</f>
        <v>0</v>
      </c>
      <c r="K71" s="91">
        <f>IF(G71=0,0,('33J'!$B$38-'33J'!$B$60-'33J'!$C$60)/日報表!$G$71)</f>
        <v>0.94310766721044048</v>
      </c>
      <c r="L71" s="1393"/>
      <c r="M71" s="90">
        <f t="array" ref="M71">IF(ISERROR(AVERAGEA(IF(A71=斷絲!$AA$4:$AD$4,斷絲!$AA$39:$AD$39))),"",AVERAGEA(IF(A71=斷絲!$AA$4:$AD$4,斷絲!$AA$39:$AD$39)))</f>
        <v>2.75</v>
      </c>
      <c r="N71" s="91">
        <f>IF(G71=0,0,'33J'!$B$41/G71)</f>
        <v>0.85236541598694948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0.70370370370370372</v>
      </c>
      <c r="E72" s="85">
        <f>'33J'!G4</f>
        <v>600</v>
      </c>
      <c r="F72" s="86">
        <f>'33J'!F37</f>
        <v>111103.48799999995</v>
      </c>
      <c r="G72" s="386">
        <f>'33J'!G37-'33J'!E61</f>
        <v>77290</v>
      </c>
      <c r="H72" s="86">
        <f t="shared" ref="H72:H85" si="6">IF(R72="","",(G72*(150/R72)*(900/E72)))</f>
        <v>61667.553191489365</v>
      </c>
      <c r="I72" s="87">
        <f>IF(F72=0,0,G72/F72)</f>
        <v>0.69565772768538137</v>
      </c>
      <c r="J72" s="88">
        <f>'33J'!E40/100</f>
        <v>1</v>
      </c>
      <c r="K72" s="91">
        <f>IF(G72=0,0,('33J'!$E$38-'33J'!$E$60-'33J'!$F$60)/日報表!$G$72)</f>
        <v>0.99023159529046445</v>
      </c>
      <c r="L72" s="90">
        <f t="array" ref="L72">IF(ISERROR(AVERAGEA(IF(A72=斷絲!$4:$4,斷絲!$34:$34))),"",AVERAGEA(IF(A72=斷絲!$4:$4,斷絲!$34:$34)))</f>
        <v>2.29</v>
      </c>
      <c r="M72" s="90">
        <f t="array" ref="M72">IF(ISERROR(AVERAGEA(IF(A72=斷絲!$AA$4:$AD$4,斷絲!$AA$39:$AD$39))),"",AVERAGEA(IF(A72=斷絲!$AA$4:$AD$4,斷絲!$AA$39:$AD$39)))</f>
        <v>3.289385964912281</v>
      </c>
      <c r="N72" s="91">
        <f>IF(G72=0,0,'33J'!$E$41/G72)</f>
        <v>0.91583646008539266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17380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IF(ISERROR(AVERAGEA(IF(A73=斷絲!$AA$4:$AD$4,斷絲!$AA$39:$AD$39))),"",AVERAGEA(IF(A73=斷絲!$AA$4:$AD$4,斷絲!$AA$39:$AD$39)))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IF(ISERROR(AVERAGEA(IF(A74=斷絲!$AA$4:$AD$4,斷絲!$AA$39:$AD$39))),"",AVERAGEA(IF(A74=斷絲!$AA$4:$AD$4,斷絲!$AA$39:$AD$39)))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IF(ISERROR(AVERAGEA(IF(A75=斷絲!$AA$4:$AD$4,斷絲!$AA$39:$AD$39))),"",AVERAGEA(IF(A75=斷絲!$AA$4:$AD$4,斷絲!$AA$39:$AD$39)))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IF(ISERROR(AVERAGEA(IF(A76=斷絲!$AA$4:$AD$4,斷絲!$AA$39:$AD$39))),"",AVERAGEA(IF(A76=斷絲!$AA$4:$AD$4,斷絲!$AA$39:$AD$39)))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IF(ISERROR(AVERAGEA(IF(A77=斷絲!$AA$4:$AD$4,斷絲!$AA$39:$AD$39))),"",AVERAGEA(IF(A77=斷絲!$AA$4:$AD$4,斷絲!$AA$39:$AD$39)))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IF(ISERROR(AVERAGEA(IF(A78=斷絲!$AA$4:$AD$4,斷絲!$AA$39:$AD$39))),"",AVERAGEA(IF(A78=斷絲!$AA$4:$AD$4,斷絲!$AA$39:$AD$39)))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IF(ISERROR(AVERAGEA(IF(A79=斷絲!$AA$4:$AD$4,斷絲!$AA$39:$AD$39))),"",AVERAGEA(IF(A79=斷絲!$AA$4:$AD$4,斷絲!$AA$39:$AD$39)))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IF(ISERROR(AVERAGEA(IF(A80=斷絲!$AA$4:$AD$4,斷絲!$AA$39:$AD$39))),"",AVERAGEA(IF(A80=斷絲!$AA$4:$AD$4,斷絲!$AA$39:$AD$39)))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IF(ISERROR(AVERAGEA(IF(A81=斷絲!$AA$4:$AD$4,斷絲!$AA$39:$AD$39))),"",AVERAGEA(IF(A81=斷絲!$AA$4:$AD$4,斷絲!$AA$39:$AD$39)))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IF(ISERROR(AVERAGEA(IF(A82=斷絲!$AA$4:$AD$4,斷絲!$AA$39:$AD$39))),"",AVERAGEA(IF(A82=斷絲!$AA$4:$AD$4,斷絲!$AA$39:$AD$39)))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IF(ISERROR(AVERAGEA(IF(A83=斷絲!$AA$4:$AD$4,斷絲!$AA$39:$AD$39))),"",AVERAGEA(IF(A83=斷絲!$AA$4:$AD$4,斷絲!$AA$39:$AD$39)))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IF(ISERROR(AVERAGEA(IF(A84=斷絲!$AA$4:$AD$4,斷絲!$AA$39:$AD$39))),"",AVERAGEA(IF(A84=斷絲!$AA$4:$AD$4,斷絲!$AA$39:$AD$39)))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IF(ISERROR(AVERAGEA(IF(A85=斷絲!$AA$4:$AD$4,斷絲!$AA$39:$AD$39))),"",AVERAGEA(IF(A85=斷絲!$AA$4:$AD$4,斷絲!$AA$39:$AD$39)))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IF(ISERROR(AVERAGEA(IF(A86=斷絲!$AA$4:$AD$4,斷絲!$AA$39:$AD$39))),"",AVERAGEA(IF(A86=斷絲!$AA$4:$AD$4,斷絲!$AA$39:$AD$39)))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IF(ISERROR(AVERAGEA(IF(A87=斷絲!$AA$4:$AD$4,斷絲!$AA$39:$AD$39))),"",AVERAGEA(IF(A87=斷絲!$AA$4:$AD$4,斷絲!$AA$39:$AD$39)))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IF(ISERROR(AVERAGEA(IF(A88=斷絲!$AA$4:$AD$4,斷絲!$AA$39:$AD$39))),"",AVERAGEA(IF(A88=斷絲!$AA$4:$AD$4,斷絲!$AA$39:$AD$39)))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IF(ISERROR(AVERAGEA(IF(A89=斷絲!$AA$4:$AD$4,斷絲!$AA$39:$AD$39))),"",AVERAGEA(IF(A89=斷絲!$AA$4:$AD$4,斷絲!$AA$39:$AD$39)))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IF(ISERROR(AVERAGEA(IF(A90=斷絲!$AA$4:$AD$4,斷絲!$AA$39:$AD$39))),"",AVERAGEA(IF(A90=斷絲!$AA$4:$AD$4,斷絲!$AA$39:$AD$39)))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157883.90399999995</v>
      </c>
      <c r="G91" s="388">
        <f>SUM(G71:G90)</f>
        <v>106714</v>
      </c>
      <c r="H91" s="136" t="e">
        <f>SUM(H61:H80)</f>
        <v>#DIV/0!</v>
      </c>
      <c r="I91" s="68">
        <f>G91/F91</f>
        <v>0.67590170559755114</v>
      </c>
      <c r="J91" s="114"/>
      <c r="K91" s="69">
        <f t="array" ref="K91">IF(ISERROR((SUM(G71:G90*K71:K90))/(G91+G69)),0,((SUM(G71:G90*K71:K90))/(G91+G69)))</f>
        <v>0.97478953650122357</v>
      </c>
      <c r="L91" s="157">
        <f t="array" ref="L91">IF(ISERROR(AVERAGE(L71:L90)),"",(AVERAGE(L71:L90)))</f>
        <v>2.29</v>
      </c>
      <c r="M91" s="191">
        <f>IF((斷絲!AF38)="","",(斷絲!AF38))</f>
        <v>3.195579710144929</v>
      </c>
      <c r="N91" s="71">
        <f t="array" ref="N91">IF(ISERROR(SUM(G71:G90*N71:N90)/(G91+G69)),0,(SUM(G71:G90*N71:N90)/(G91+G69)))</f>
        <v>0.89608475731591108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2.7732680693941956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17394</v>
      </c>
      <c r="D94" s="95">
        <f>MPS!B37</f>
        <v>0.14814814814814814</v>
      </c>
      <c r="E94" s="96">
        <f>MPS!D4</f>
        <v>500</v>
      </c>
      <c r="F94" s="97">
        <f>MPS!C37</f>
        <v>2119.6799999999998</v>
      </c>
      <c r="G94" s="387">
        <f>MPS!D37-MPS!B61</f>
        <v>504</v>
      </c>
      <c r="H94" s="86">
        <f t="shared" ref="H94:H103" si="9">IF(R94="","",(G94*(150/R94)*(900/E94)*216/144))</f>
        <v>4437.391304347826</v>
      </c>
      <c r="I94" s="87">
        <f>IF(F94=0,0,G94/F94)</f>
        <v>0.23777173913043481</v>
      </c>
      <c r="J94" s="103">
        <f>MPS!B40/100</f>
        <v>0</v>
      </c>
      <c r="K94" s="155">
        <f>IF(G94=0,0,(MPS!B$38-MPS!B$60-MPS!C$60)/$G94)</f>
        <v>1</v>
      </c>
      <c r="L94" s="1393"/>
      <c r="M94" s="90">
        <f t="array" ref="M94">IF(ISERROR(AVERAGE(IF(A94=斷絲!$AW$4:$AZ$4,斷絲!$AW$39:$AZ$39))),"",AVERAGE(IF(A94=斷絲!$AW$4:$AZ$4,斷絲!$AW$39:$AZ$39)))</f>
        <v>2.4513888888888888</v>
      </c>
      <c r="N94" s="109">
        <f>IF(G94=0,0,MPS!B$41/G94)</f>
        <v>1</v>
      </c>
      <c r="O94" s="170">
        <v>4</v>
      </c>
      <c r="P94" s="1212" t="s">
        <v>17397</v>
      </c>
      <c r="Q94" s="82"/>
      <c r="R94" s="115">
        <f>MPS!D$3</f>
        <v>46</v>
      </c>
      <c r="S94" s="245" t="s">
        <v>158</v>
      </c>
      <c r="T94" s="244" t="s">
        <v>17399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17395</v>
      </c>
      <c r="D95" s="84">
        <f>MPS!E37</f>
        <v>0.14814814814814814</v>
      </c>
      <c r="E95" s="85">
        <f>MPS!G4</f>
        <v>600</v>
      </c>
      <c r="F95" s="97">
        <f>MPS!F37</f>
        <v>3704.8320000000008</v>
      </c>
      <c r="G95" s="387">
        <f>MPS!G37-MPS!E61</f>
        <v>600</v>
      </c>
      <c r="H95" s="86">
        <f t="shared" si="9"/>
        <v>3022.3880597014922</v>
      </c>
      <c r="I95" s="87">
        <f>IF(F95=0,0,G95/F95)</f>
        <v>0.16195066334991703</v>
      </c>
      <c r="J95" s="88">
        <f>MPS!E40/100</f>
        <v>0</v>
      </c>
      <c r="K95" s="155">
        <f>IF(G95=0,0,(MPS!E$38-MPS!E$60-MPS!F$60)/$G95)</f>
        <v>1</v>
      </c>
      <c r="L95" s="90" t="s">
        <v>641</v>
      </c>
      <c r="M95" s="90">
        <f t="array" ref="M95">IF(ISERROR(AVERAGE(IF(A95=斷絲!$AW$4:$AZ$4,斷絲!$AW$39:$AZ$39))),"",AVERAGE(IF(A95=斷絲!$AW$4:$AZ$4,斷絲!$AW$39:$AZ$39)))</f>
        <v>2.2724358974358974</v>
      </c>
      <c r="N95" s="109">
        <f>IF(G95=0,0,MPS!E$41/日報表!G95)</f>
        <v>1</v>
      </c>
      <c r="O95" s="170">
        <v>5</v>
      </c>
      <c r="P95" s="1212" t="s">
        <v>17398</v>
      </c>
      <c r="Q95" s="82"/>
      <c r="R95" s="115">
        <f>MPS!G$3</f>
        <v>67</v>
      </c>
      <c r="S95" s="245" t="s">
        <v>158</v>
      </c>
      <c r="T95" s="244" t="s">
        <v>17400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IF(ISERROR(AVERAGE(IF(A96=斷絲!$AW$4:$AZ$4,斷絲!$AW$39:$AZ$39))),"",AVERAGE(IF(A96=斷絲!$AW$4:$AZ$4,斷絲!$AW$39:$AZ$39)))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IF(ISERROR(AVERAGE(IF(A97=斷絲!$AW$4:$AZ$4,斷絲!$AW$39:$AZ$39))),"",AVERAGE(IF(A97=斷絲!$AW$4:$AZ$4,斷絲!$AW$39:$AZ$39)))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IF(ISERROR(AVERAGE(IF(A98=斷絲!$AW$4:$AZ$4,斷絲!$AW$39:$AZ$39))),"",AVERAGE(IF(A98=斷絲!$AW$4:$AZ$4,斷絲!$AW$39:$AZ$39)))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IF(ISERROR(AVERAGE(IF(A99=斷絲!$AW$4:$AZ$4,斷絲!$AW$39:$AZ$39))),"",AVERAGE(IF(A99=斷絲!$AW$4:$AZ$4,斷絲!$AW$39:$AZ$39)))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IF(ISERROR(AVERAGE(IF(A100=斷絲!$AW$4:$AZ$4,斷絲!$AW$39:$AZ$39))),"",AVERAGE(IF(A100=斷絲!$AW$4:$AZ$4,斷絲!$AW$39:$AZ$39)))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IF(ISERROR(AVERAGE(IF(A101=斷絲!$AW$4:$AZ$4,斷絲!$AW$39:$AZ$39))),"",AVERAGE(IF(A101=斷絲!$AW$4:$AZ$4,斷絲!$AW$39:$AZ$39)))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IF(ISERROR(AVERAGE(IF(A102=斷絲!$AW$4:$AZ$4,斷絲!$AW$39:$AZ$39))),"",AVERAGE(IF(A102=斷絲!$AW$4:$AZ$4,斷絲!$AW$39:$AZ$39)))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IF(ISERROR(AVERAGE(IF(A103=斷絲!$AW$4:$AZ$4,斷絲!$AW$39:$AZ$39))),"",AVERAGE(IF(A103=斷絲!$AW$4:$AZ$4,斷絲!$AW$39:$AZ$39)))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IF(ISERROR(AVERAGE(IF(A104=斷絲!$AW$4:$AZ$4,斷絲!$AW$39:$AZ$39))),"",AVERAGE(IF(A104=斷絲!$AW$4:$AZ$4,斷絲!$AW$39:$AZ$39)))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IF(ISERROR(AVERAGE(IF(A105=斷絲!$AW$4:$AZ$4,斷絲!$AW$39:$AZ$39))),"",AVERAGE(IF(A105=斷絲!$AW$4:$AZ$4,斷絲!$AW$39:$AZ$39)))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IF(ISERROR(AVERAGE(IF(A106=斷絲!$AW$4:$AZ$4,斷絲!$AW$39:$AZ$39))),"",AVERAGE(IF(A106=斷絲!$AW$4:$AZ$4,斷絲!$AW$39:$AZ$39)))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IF(ISERROR(AVERAGE(IF(A107=斷絲!$AW$4:$AZ$4,斷絲!$AW$39:$AZ$39))),"",AVERAGE(IF(A107=斷絲!$AW$4:$AZ$4,斷絲!$AW$39:$AZ$39)))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IF(ISERROR(AVERAGE(IF(A108=斷絲!$AW$4:$AZ$4,斷絲!$AW$39:$AZ$39))),"",AVERAGE(IF(A108=斷絲!$AW$4:$AZ$4,斷絲!$AW$39:$AZ$39)))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IF(ISERROR(AVERAGE(IF(A109=斷絲!$AW$4:$AZ$4,斷絲!$AW$39:$AZ$39))),"",AVERAGE(IF(A109=斷絲!$AW$4:$AZ$4,斷絲!$AW$39:$AZ$39)))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</v>
      </c>
      <c r="C110" s="249">
        <f t="array" ref="C110">IF(D110=0,0,SUM(E94:E109*D94:D109)/D110)</f>
        <v>550</v>
      </c>
      <c r="D110" s="112">
        <f>IF((SUM(D94:D109))=0,0,(SUM(D94:D109)))</f>
        <v>0.29629629629629628</v>
      </c>
      <c r="E110" s="113" t="s">
        <v>25</v>
      </c>
      <c r="F110" s="143">
        <f>SUM(F94:F109)</f>
        <v>5824.5120000000006</v>
      </c>
      <c r="G110" s="388">
        <f>SUM(G94:G109)</f>
        <v>1104</v>
      </c>
      <c r="H110" s="136" t="e">
        <f>SUM(H99:H109)</f>
        <v>#DIV/0!</v>
      </c>
      <c r="I110" s="68">
        <f>G110/F110</f>
        <v>0.18954377637130801</v>
      </c>
      <c r="J110" s="114"/>
      <c r="K110" s="69">
        <f t="array" ref="K110">IF(ISERROR(SUM(G94:G109*K94:K109)/(G110+G92)),0,(SUM(G94:G109*K94:K109)/(G110+G92)))</f>
        <v>0.99749427624482501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0.99749427624482501</v>
      </c>
      <c r="O110" s="171">
        <f t="array" ref="O110">IF(G110=0,"0",(SUM(G94:G109*O94:O109)/G110))</f>
        <v>4.5434782608695654</v>
      </c>
      <c r="P110" s="1223" t="s">
        <v>17406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IF(ISERROR(AVERAGE(IF(A142=斷絲!$BC$4:$BJ$4,斷絲!$BC$39:$BJ$39))),"",AVERAGE(IF(A142=斷絲!$BC$4:$BJ$4,斷絲!$BC$39:$BJ$39)))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IF(ISERROR(AVERAGE(IF(A145=斷絲!$BC$4:$BJ$4,斷絲!$BC$39:$BJ$39))),"",AVERAGE(IF(A145=斷絲!$BC$4:$BJ$4,斷絲!$BC$39:$BJ$39)))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1881.2830703389629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IF(ISERROR(AVERAGE(IF(A149=斷絲!$AG$4:$AT$4,斷絲!$AG$39:$AT$39))),"",AVERAGE(IF(A149=斷絲!$AG$4:$AT$4,斷絲!$AG$39:$AT$39)))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IF(ISERROR(AVERAGE(IF(A150=斷絲!$AG$4:$AT$4,斷絲!$AG$39:$AT$39))),"",AVERAGE(IF(A150=斷絲!$AG$4:$AT$4,斷絲!$AG$39:$AT$39)))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IF(ISERROR(AVERAGE(IF(A151=斷絲!$AG$4:$AT$4,斷絲!$AG$39:$AT$39))),"",AVERAGE(IF(A151=斷絲!$AG$4:$AT$4,斷絲!$AG$39:$AT$39)))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0.25925925925925924</v>
      </c>
      <c r="E152" s="85">
        <f>TMT!M$4</f>
        <v>700</v>
      </c>
      <c r="F152" s="274">
        <f>TMT!L37</f>
        <v>47246.976000000002</v>
      </c>
      <c r="G152" s="392">
        <f>TMT!M$37-TMT!K$61</f>
        <v>23355</v>
      </c>
      <c r="H152" s="86">
        <f t="shared" si="19"/>
        <v>16144.009216589862</v>
      </c>
      <c r="I152" s="87">
        <f t="shared" si="18"/>
        <v>0.49431735059615239</v>
      </c>
      <c r="J152" s="88">
        <f>TMT!K$40/100</f>
        <v>0</v>
      </c>
      <c r="K152" s="89">
        <f>IF(G152=0,0,(TMT!K$38-TMT!K$60-TMT!L$60)/日報表!G152)</f>
        <v>0.88734746307000645</v>
      </c>
      <c r="L152" s="1393"/>
      <c r="M152" s="90">
        <f t="array" ref="M152">IF(ISERROR(AVERAGE(IF(A152=斷絲!$AG$4:$AT$4,斷絲!$AG$39:$AT$39))),"",AVERAGE(IF(A152=斷絲!$AG$4:$AT$4,斷絲!$AG$39:$AT$39)))</f>
        <v>6.6249999999999991</v>
      </c>
      <c r="N152" s="144">
        <f>IF(G152=0,0,TMT!K$41/日報表!G152)</f>
        <v>0.78420038535645475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0.25925925925925924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IF(ISERROR(AVERAGE(IF(A153=斷絲!$AG$4:$AT$4,斷絲!$AG$39:$AT$39))),"",AVERAGE(IF(A153=斷絲!$AG$4:$AT$4,斷絲!$AG$39:$AT$39)))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0.18518518518518517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IF(ISERROR(AVERAGE(IF(A154=斷絲!$AG$4:$AT$4,斷絲!$AG$39:$AT$39))),"",AVERAGE(IF(A154=斷絲!$AG$4:$AT$4,斷絲!$AG$39:$AT$39)))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0.16666666666666666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IF(ISERROR(AVERAGE(IF(A155=斷絲!$AG$4:$AT$4,斷絲!$AG$39:$AT$39))),"",AVERAGE(IF(A155=斷絲!$AG$4:$AT$4,斷絲!$AG$39:$AT$39)))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0.20370370370370369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93"/>
      <c r="M156" s="90">
        <f t="array" ref="M156">IF(ISERROR(AVERAGE(IF(A156=斷絲!$AG$4:$AT$4,斷絲!$AG$39:$AT$39))),"",AVERAGE(IF(A156=斷絲!$AG$4:$AT$4,斷絲!$AG$39:$AT$39)))</f>
        <v>5.46875</v>
      </c>
      <c r="N156" s="144">
        <f>IF(G156=0,0,TMT!W$41/日報表!G156)</f>
        <v>0.88173913043478258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88777.036800000016</v>
      </c>
      <c r="G157" s="392">
        <f>TMT!AB$37-TMT!Z$61</f>
        <v>76797</v>
      </c>
      <c r="H157" s="86">
        <f>IF(R157="","",(G157*(150/R157)*(900/E157)))</f>
        <v>54485.994324153879</v>
      </c>
      <c r="I157" s="87">
        <f t="shared" si="20"/>
        <v>0.86505477957110621</v>
      </c>
      <c r="J157" s="88">
        <f>TMT!Z$40/100</f>
        <v>1</v>
      </c>
      <c r="K157" s="89">
        <f>IF(G157=0,0,(TMT!Z$38-TMT!Z$60-TMT!AA$60)/日報表!G157)</f>
        <v>0.99058556974881828</v>
      </c>
      <c r="L157" s="90">
        <f t="array" ref="L157">IF(ISERROR(AVERAGEA(IF(A157=斷絲!$4:$4,斷絲!$34:$34))),"",AVERAGEA(IF(A157=斷絲!$4:$4,斷絲!$34:$34)))</f>
        <v>4.416666666666667</v>
      </c>
      <c r="M157" s="90">
        <f t="array" ref="M157">IF(ISERROR(AVERAGE(IF(A157=斷絲!$AG$4:$AT$4,斷絲!$AG$39:$AT$39))),"",AVERAGE(IF(A157=斷絲!$AG$4:$AT$4,斷絲!$AG$39:$AT$39)))</f>
        <v>5.9197530864197523</v>
      </c>
      <c r="N157" s="144">
        <f>IF(G157=0,0,TMT!Z$41/日報表!G157)</f>
        <v>0.94495878745263484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87839.251200000042</v>
      </c>
      <c r="G158" s="392">
        <f>TMT!AE$37-TMT!AC$61</f>
        <v>64454</v>
      </c>
      <c r="H158" s="86">
        <f t="shared" ref="H158:H163" si="21">IF(R158="","",(G158*(150/R158)*(900/E158)))</f>
        <v>46217.081850533803</v>
      </c>
      <c r="I158" s="87">
        <f t="shared" si="20"/>
        <v>0.73377219317643694</v>
      </c>
      <c r="J158" s="88">
        <f>TMT!AC$40/100</f>
        <v>1</v>
      </c>
      <c r="K158" s="89">
        <f>IF(G158=0,0,(TMT!AC$38-TMT!AC$60-TMT!AD$60)/日報表!G158)</f>
        <v>0.97841871722468743</v>
      </c>
      <c r="L158" s="90">
        <f t="array" ref="L158">IF(ISERROR(AVERAGEA(IF(A158=斷絲!$4:$4,斷絲!$34:$34))),"",AVERAGEA(IF(A158=斷絲!$4:$4,斷絲!$34:$34)))</f>
        <v>5.5</v>
      </c>
      <c r="M158" s="90">
        <f t="array" ref="M158">IF(ISERROR(AVERAGE(IF(A158=斷絲!$AG$4:$AT$4,斷絲!$AG$39:$AT$39))),"",AVERAGE(IF(A158=斷絲!$AG$4:$AT$4,斷絲!$AG$39:$AT$39)))</f>
        <v>6.4444444444444446</v>
      </c>
      <c r="N158" s="144">
        <f>IF(G158=0,0,TMT!AC$41/日報表!G158)</f>
        <v>0.91460576535203397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0.81481481481481477</v>
      </c>
      <c r="E159" s="85">
        <f>TMT!AH$4</f>
        <v>700</v>
      </c>
      <c r="F159" s="274">
        <f>TMT!AG$37</f>
        <v>148490.49600000001</v>
      </c>
      <c r="G159" s="392">
        <f>TMT!AH$37-TMT!AF$61</f>
        <v>117699</v>
      </c>
      <c r="H159" s="86">
        <f t="shared" si="21"/>
        <v>81358.755760368673</v>
      </c>
      <c r="I159" s="87">
        <f t="shared" si="20"/>
        <v>0.79263658732744746</v>
      </c>
      <c r="J159" s="88">
        <f>TMT!AF$40/100</f>
        <v>1</v>
      </c>
      <c r="K159" s="89">
        <f>IF(G159=0,0,(TMT!AF$38-TMT!AF$60-TMT!AG$60)/日報表!G159)</f>
        <v>0.97276102600701786</v>
      </c>
      <c r="L159" s="90">
        <f t="array" ref="L159">IF(ISERROR(AVERAGEA(IF(A159=斷絲!$4:$4,斷絲!$34:$34))),"",AVERAGEA(IF(A159=斷絲!$4:$4,斷絲!$34:$34)))</f>
        <v>6.916666666666667</v>
      </c>
      <c r="M159" s="90">
        <f t="array" ref="M159">IF(ISERROR(AVERAGE(IF(A159=斷絲!$AG$4:$AT$4,斷絲!$AG$39:$AT$39))),"",AVERAGE(IF(A159=斷絲!$AG$4:$AT$4,斷絲!$AG$39:$AT$39)))</f>
        <v>4.6250000000000009</v>
      </c>
      <c r="N159" s="144">
        <f>IF(G159=0,0,TMT!AF$41/日報表!G159)</f>
        <v>0.92664338694466397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0.7407407407407407</v>
      </c>
      <c r="E160" s="85">
        <f>TMT!AK$4</f>
        <v>700</v>
      </c>
      <c r="F160" s="275">
        <f>TMT!AJ$37</f>
        <v>135475.19999999995</v>
      </c>
      <c r="G160" s="392">
        <f>TMT!AK$37-TMT!AI$61</f>
        <v>111563</v>
      </c>
      <c r="H160" s="86">
        <f t="shared" si="21"/>
        <v>76841.862244897959</v>
      </c>
      <c r="I160" s="87">
        <f t="shared" si="20"/>
        <v>0.82349389408541218</v>
      </c>
      <c r="J160" s="88">
        <f>TMT!AI$40/100</f>
        <v>1</v>
      </c>
      <c r="K160" s="89">
        <f>IF(G160=0,0,(TMT!AI$38-TMT!AI$60-TMT!AJ$60)/日報表!G160)</f>
        <v>0.97866676227781613</v>
      </c>
      <c r="L160" s="90">
        <f t="array" ref="L160">IF(ISERROR(AVERAGEA(IF(A160=斷絲!$4:$4,斷絲!$34:$34))),"",AVERAGEA(IF(A160=斷絲!$4:$4,斷絲!$34:$34)))</f>
        <v>7.083333333333333</v>
      </c>
      <c r="M160" s="90">
        <f t="array" ref="M160">IF(ISERROR(AVERAGE(IF(A160=斷絲!$AG$4:$AT$4,斷絲!$AG$39:$AT$39))),"",AVERAGE(IF(A160=斷絲!$AG$4:$AT$4,斷絲!$AG$39:$AT$39)))</f>
        <v>4.4560185185185182</v>
      </c>
      <c r="N160" s="144">
        <f>IF(G160=0,0,TMT!AI$41/日報表!G160)</f>
        <v>0.93767646979733421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0.7407407407407407</v>
      </c>
      <c r="E161" s="96">
        <f>TMT!AN$4</f>
        <v>700</v>
      </c>
      <c r="F161" s="275">
        <f>TMT!AM$37</f>
        <v>134991.36000000002</v>
      </c>
      <c r="G161" s="393">
        <f>TMT!AN$37-TMT!AL$61</f>
        <v>115397</v>
      </c>
      <c r="H161" s="97">
        <f t="shared" si="21"/>
        <v>79767.511520737331</v>
      </c>
      <c r="I161" s="87">
        <f t="shared" si="20"/>
        <v>0.85484730281997301</v>
      </c>
      <c r="J161" s="103">
        <f>TMT!AL$40/100</f>
        <v>1</v>
      </c>
      <c r="K161" s="98">
        <f>IF(G161=0,0,(TMT!AL$38-TMT!AL$60-TMT!AM$60)/日報表!G161)</f>
        <v>0.98633413346967425</v>
      </c>
      <c r="L161" s="90">
        <f t="array" ref="L161">IF(ISERROR(AVERAGEA(IF(A161=斷絲!$4:$4,斷絲!$34:$34))),"",AVERAGEA(IF(A161=斷絲!$4:$4,斷絲!$34:$34)))</f>
        <v>3.25</v>
      </c>
      <c r="M161" s="90">
        <f t="array" ref="M161">IF(ISERROR(AVERAGE(IF(A161=斷絲!$AG$4:$AT$4,斷絲!$AG$39:$AT$39))),"",AVERAGE(IF(A161=斷絲!$AG$4:$AT$4,斷絲!$AG$39:$AT$39)))</f>
        <v>3.1519607843137258</v>
      </c>
      <c r="N161" s="109">
        <f>IF(G161=0,0,TMT!AL$41/日報表!G161)</f>
        <v>0.95370763538046921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0.51851851851851849</v>
      </c>
      <c r="E162" s="96">
        <f>TMT!AQ$4</f>
        <v>700</v>
      </c>
      <c r="F162" s="275">
        <f>TMT!AP$37</f>
        <v>94493.952000000005</v>
      </c>
      <c r="G162" s="393">
        <f>TMT!AQ$37-TMT!AO$61</f>
        <v>82972</v>
      </c>
      <c r="H162" s="97">
        <f t="shared" si="21"/>
        <v>57353.917050691249</v>
      </c>
      <c r="I162" s="87">
        <f t="shared" si="20"/>
        <v>0.87806677828439217</v>
      </c>
      <c r="J162" s="103">
        <f>TMT!AO$40/100</f>
        <v>1</v>
      </c>
      <c r="K162" s="98">
        <f>IF(G162=0,0,(TMT!AO$38-TMT!AO$60-TMT!AP$60)/日報表!G162)</f>
        <v>0.98023429590705302</v>
      </c>
      <c r="L162" s="90">
        <f t="array" ref="L162">IF(ISERROR(AVERAGEA(IF(A162=斷絲!$4:$4,斷絲!$34:$34))),"",AVERAGEA(IF(A162=斷絲!$4:$4,斷絲!$34:$34)))</f>
        <v>4.541666666666667</v>
      </c>
      <c r="M162" s="90">
        <f t="array" ref="M162">IF(ISERROR(AVERAGE(IF(A162=斷絲!$AG$4:$AT$4,斷絲!$AG$39:$AT$39))),"",AVERAGE(IF(A162=斷絲!$AG$4:$AT$4,斷絲!$AG$39:$AT$39)))</f>
        <v>3.7666666666666662</v>
      </c>
      <c r="N162" s="109">
        <f>IF(G162=0,0,TMT!AO$41/日報表!G162)</f>
        <v>0.92579424384129583</v>
      </c>
      <c r="O162" s="173">
        <v>5.5</v>
      </c>
      <c r="P162" s="1212" t="s">
        <v>17446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2F6IJ1</v>
      </c>
      <c r="B163" s="94" t="str">
        <f>TMT!AR4</f>
        <v>150/48/2SDR</v>
      </c>
      <c r="C163" s="108" t="s">
        <v>17293</v>
      </c>
      <c r="D163" s="95">
        <f>TMT!AR$37</f>
        <v>9.2592592592592587E-2</v>
      </c>
      <c r="E163" s="96">
        <f>TMT!AT$4</f>
        <v>650</v>
      </c>
      <c r="F163" s="275">
        <f>TMT!AS$37</f>
        <v>16005.599999999999</v>
      </c>
      <c r="G163" s="393">
        <f>TMT!AT$37-TMT!AR$61</f>
        <v>12000</v>
      </c>
      <c r="H163" s="97">
        <f t="shared" si="21"/>
        <v>8744.9392712550598</v>
      </c>
      <c r="I163" s="87">
        <f t="shared" si="20"/>
        <v>0.74973759184285504</v>
      </c>
      <c r="J163" s="103">
        <f>TMT!AR$40/100</f>
        <v>1</v>
      </c>
      <c r="K163" s="98">
        <f>IF(G163=0,0,(TMT!AR$38-TMT!AR$60-TMT!AS$60)/日報表!G163)</f>
        <v>1</v>
      </c>
      <c r="L163" s="90">
        <f t="array" ref="L163">IF(ISERROR(AVERAGEA(IF(A163=斷絲!$4:$4,斷絲!$34:$34))),"",AVERAGEA(IF(A163=斷絲!$4:$4,斷絲!$34:$34)))</f>
        <v>5.33</v>
      </c>
      <c r="M163" s="90">
        <f t="array" ref="M163">IF(ISERROR(AVERAGE(IF(A163=斷絲!$AG$4:$AT$4,斷絲!$AG$39:$AT$39))),"",AVERAGE(IF(A163=斷絲!$AG$4:$AT$4,斷絲!$AG$39:$AT$39)))</f>
        <v>4.4993333333333343</v>
      </c>
      <c r="N163" s="109">
        <f>IF(G163=0,0,TMT!AR$41/日報表!G163)</f>
        <v>1</v>
      </c>
      <c r="O163" s="173">
        <v>5</v>
      </c>
      <c r="P163" s="1212" t="s">
        <v>1000</v>
      </c>
      <c r="Q163" s="82"/>
      <c r="R163" s="115">
        <f>TMT!AT3</f>
        <v>285</v>
      </c>
      <c r="S163" s="245" t="s">
        <v>279</v>
      </c>
      <c r="T163" s="244" t="s">
        <v>17631</v>
      </c>
      <c r="U163" s="469" t="str">
        <f>IF(ISNA(HLOOKUP(A163,IAD!$6:$10,5,0)),"",(HLOOKUP(A163,IAD!$6:$10,5,0)))</f>
        <v>紫黃條紋</v>
      </c>
    </row>
    <row r="164" spans="1:21" ht="19.5" customHeight="1" thickBot="1">
      <c r="A164" s="72" t="str">
        <f>TMT!AU3</f>
        <v>2F7E03</v>
      </c>
      <c r="B164" s="94" t="str">
        <f>TMT!AU4</f>
        <v>225/72/2SDr</v>
      </c>
      <c r="C164" s="108" t="s">
        <v>17273</v>
      </c>
      <c r="D164" s="95">
        <f>TMT!AU$37</f>
        <v>0.27777777777777779</v>
      </c>
      <c r="E164" s="96">
        <f>TMT!AW$4</f>
        <v>550</v>
      </c>
      <c r="F164" s="275">
        <f>TMT!AV$37</f>
        <v>56596.320000000022</v>
      </c>
      <c r="G164" s="393">
        <f>TMT!AW$37-TMT!AU$61</f>
        <v>39028</v>
      </c>
      <c r="H164" s="97">
        <f t="shared" ref="H164:H170" si="22">IF(R164="","",(G164*(150/R164)*(900/E164)))</f>
        <v>24129.974811083124</v>
      </c>
      <c r="I164" s="87">
        <f t="shared" si="20"/>
        <v>0.68958547128152481</v>
      </c>
      <c r="J164" s="103">
        <f>TMT!AU$40/100</f>
        <v>0</v>
      </c>
      <c r="K164" s="89">
        <f>IF(G164=0,0,(TMT!AU$38-TMT!AU$60-TMT!AV$60)/日報表!G164)</f>
        <v>0.91910935738444199</v>
      </c>
      <c r="L164" s="1393"/>
      <c r="M164" s="90">
        <f t="array" ref="M164">IF(ISERROR(AVERAGE(IF(A164=斷絲!$AG$4:$AT$4,斷絲!$AG$39:$AT$39))),"",AVERAGE(IF(A164=斷絲!$AG$4:$AT$4,斷絲!$AG$39:$AT$39)))</f>
        <v>4.3472222222222223</v>
      </c>
      <c r="N164" s="109">
        <f>IF(G164=0,0,TMT!AU$41/日報表!G164)</f>
        <v>0.82271702367531008</v>
      </c>
      <c r="O164" s="173">
        <v>5.5</v>
      </c>
      <c r="P164" s="1212" t="s">
        <v>917</v>
      </c>
      <c r="Q164" s="82"/>
      <c r="R164" s="115">
        <f>TMT!AW3</f>
        <v>397</v>
      </c>
      <c r="S164" s="245" t="s">
        <v>635</v>
      </c>
      <c r="T164" s="244" t="s">
        <v>17261</v>
      </c>
      <c r="U164" s="469" t="str">
        <f>IF(ISNA(HLOOKUP(A164,IAD!$6:$10,5,0)),"",(HLOOKUP(A164,IAD!$6:$10,5,0)))</f>
        <v>灰色</v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IF(ISERROR(AVERAGE(IF(A165=斷絲!$AG$4:$AT$4,斷絲!$AG$39:$AT$39))),"",AVERAGE(IF(A165=斷絲!$AG$4:$AT$4,斷絲!$AG$39:$AT$39)))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IF(ISERROR(AVERAGE(IF(A166=斷絲!$AG$4:$AT$4,斷絲!$AG$39:$AT$39))),"",AVERAGE(IF(A166=斷絲!$AG$4:$AT$4,斷絲!$AG$39:$AT$39)))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IF(ISERROR(AVERAGE(IF(A167=斷絲!$AG$4:$AT$4,斷絲!$AG$39:$AT$39))),"",AVERAGE(IF(A167=斷絲!$AG$4:$AT$4,斷絲!$AG$39:$AT$39)))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IF(ISERROR(AVERAGE(IF(A168=斷絲!$AG$4:$AT$4,斷絲!$AG$39:$AT$39))),"",AVERAGE(IF(A168=斷絲!$AG$4:$AT$4,斷絲!$AG$39:$AT$39)))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IF(ISERROR(AVERAGE(IF(A169=斷絲!$AG$4:$AT$4,斷絲!$AG$39:$AT$39))),"",AVERAGE(IF(A169=斷絲!$AG$4:$AT$4,斷絲!$AG$39:$AT$39)))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IF(ISERROR(AVERAGE(IF(A170=斷絲!$AG$4:$AT$4,斷絲!$AG$39:$AT$39))),"",AVERAGE(IF(A170=斷絲!$AG$4:$AT$4,斷絲!$AG$39:$AT$39)))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IF(ISERROR(AVERAGE(IF(A171=斷絲!$AG$4:$AT$4,斷絲!$AG$39:$AT$39))),"",AVERAGE(IF(A171=斷絲!$AG$4:$AT$4,斷絲!$AG$39:$AT$39)))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IF(ISERROR(AVERAGE(IF(A172=斷絲!$AG$4:$AT$4,斷絲!$AG$39:$AT$39))),"",AVERAGE(IF(A172=斷絲!$AG$4:$AT$4,斷絲!$AG$39:$AT$39)))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IF(ISERROR(AVERAGE(IF(A173=斷絲!$AG$4:$AT$4,斷絲!$AG$39:$AT$39))),"",AVERAGE(IF(A173=斷絲!$AG$4:$AT$4,斷絲!$AG$39:$AT$39)))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IF(ISERROR(AVERAGE(IF(A174=斷絲!$AG$4:$AT$4,斷絲!$AG$39:$AT$39))),"",AVERAGE(IF(A174=斷絲!$AG$4:$AT$4,斷絲!$AG$39:$AT$39)))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IF(ISERROR(AVERAGE(IF(A175=斷絲!$AG$4:$AT$4,斷絲!$AG$39:$AT$39))),"",AVERAGE(IF(A175=斷絲!$AG$4:$AT$4,斷絲!$AG$39:$AT$39)))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IF(ISERROR(AVERAGE(IF(A176=斷絲!$AG$4:$AT$4,斷絲!$AG$39:$AT$39))),"",AVERAGE(IF(A176=斷絲!$AG$4:$AT$4,斷絲!$AG$39:$AT$39)))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IF(ISERROR(AVERAGE(IF(A177=斷絲!$AG$4:$AT$4,斷絲!$AG$39:$AT$39))),"",AVERAGE(IF(A177=斷絲!$AG$4:$AT$4,斷絲!$AG$39:$AT$39)))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IF(ISERROR(AVERAGE(IF(A178=斷絲!$AG$4:$AT$4,斷絲!$AG$39:$AT$39))),"",AVERAGE(IF(A178=斷絲!$AG$4:$AT$4,斷絲!$AG$39:$AT$39)))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IF(ISERROR(AVERAGE(IF(A179=斷絲!$AG$4:$AT$4,斷絲!$AG$39:$AT$39))),"",AVERAGE(IF(A179=斷絲!$AG$4:$AT$4,斷絲!$AG$39:$AT$39)))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IF(ISERROR(AVERAGE(IF(A180=斷絲!$AG$4:$AT$4,斷絲!$AG$39:$AT$39))),"",AVERAGE(IF(A180=斷絲!$AG$4:$AT$4,斷絲!$AG$39:$AT$39)))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IF(ISERROR(AVERAGE(IF(A181=斷絲!$AG$4:$AT$4,斷絲!$AG$39:$AT$39))),"",AVERAGE(IF(A181=斷絲!$AG$4:$AT$4,斷絲!$AG$39:$AT$39)))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285.97183098591557</v>
      </c>
      <c r="C182" s="277">
        <f t="array" ref="C182">SUM(E149:E181*D149:D181)/D182</f>
        <v>682.32394366197184</v>
      </c>
      <c r="D182" s="269">
        <f>SUM(D149:D181)</f>
        <v>5.2592592592592586</v>
      </c>
      <c r="E182" s="270" t="s">
        <v>128</v>
      </c>
      <c r="F182" s="271">
        <f>SUM(F149:F181)</f>
        <v>953583.84000000008</v>
      </c>
      <c r="G182" s="394">
        <f>SUM(G149:G181)</f>
        <v>748913</v>
      </c>
      <c r="H182" s="272" t="e">
        <f>SUM(H148:H180)</f>
        <v>#DIV/0!</v>
      </c>
      <c r="I182" s="68">
        <f>IF(F182=0,0,G182/F182)</f>
        <v>0.78536670671768094</v>
      </c>
      <c r="J182" s="273"/>
      <c r="K182" s="69">
        <f t="array" ref="K182">(IF(G182=0,0,SUM(G149:G181*K149:K181))/(G182+G147))</f>
        <v>0.96755531625690749</v>
      </c>
      <c r="L182" s="217">
        <f>IF(ISERROR(AVERAGE(L149:L181)),"",(AVERAGE(L149:L181)))</f>
        <v>5.2911904761904767</v>
      </c>
      <c r="M182" s="166">
        <f>斷絲!AV38</f>
        <v>5.0321296296296287</v>
      </c>
      <c r="N182" s="71">
        <f t="array" ref="N182">IF(G182=0,0,SUM(G149:G181*N149:N181)/(G182+G147))</f>
        <v>0.91347658801465192</v>
      </c>
      <c r="O182" s="691">
        <f t="array" ref="O182">IF(G182=0,"0",(SUM(G149:G181*O149:O181)/$G$182))</f>
        <v>5.3976843772240564</v>
      </c>
      <c r="P182" s="1223" t="s">
        <v>17658</v>
      </c>
      <c r="Q182" s="82"/>
      <c r="S182" s="245"/>
    </row>
    <row r="183" spans="1:25" ht="21" customHeight="1" thickTop="1" thickBot="1">
      <c r="A183" s="1608" t="s">
        <v>137</v>
      </c>
      <c r="B183" s="1609"/>
      <c r="C183" s="1609"/>
      <c r="D183" s="1609"/>
      <c r="E183" s="282">
        <f>((B68*D68+B91*D91+B110*D110+B182*D182)/D184)*0.9</f>
        <v>159.88125000000002</v>
      </c>
      <c r="F183" s="282">
        <f>((C68*D68+C91*D91+C110*D110+C182*D182)/D184)</f>
        <v>660.39062500000011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82">
        <f>D68+D110+D91+D146+D182</f>
        <v>14.222222222222221</v>
      </c>
      <c r="E184" s="303" t="s">
        <v>140</v>
      </c>
      <c r="F184" s="447">
        <f>F110+F68+F91+F146+F182</f>
        <v>1555561.9583999999</v>
      </c>
      <c r="G184" s="385">
        <f>B184+G91+G68+G110+G146+G182+'實驗紗&amp;非當月生產'!O1-P184</f>
        <v>1559436.5</v>
      </c>
      <c r="H184" s="289" t="e">
        <f>SUM(H68,H96,H110,H146)</f>
        <v>#DIV/0!</v>
      </c>
      <c r="I184" s="290">
        <f>G185/F184</f>
        <v>0.78590440798478201</v>
      </c>
      <c r="J184" s="291">
        <v>0.94699999999999995</v>
      </c>
      <c r="K184" s="292">
        <f>'(示眾台)'!AK53</f>
        <v>0.97001160355038507</v>
      </c>
      <c r="L184" s="293">
        <f>AVERAGE(L68,L91,L110,L146)</f>
        <v>3.2075</v>
      </c>
      <c r="M184" s="293">
        <f>(M68*D68+M91*D91+D110*M110+M146*D146+D182*M182)/D184</f>
        <v>3.2910342697430219</v>
      </c>
      <c r="N184" s="294">
        <f>'(示眾台)'!AK54</f>
        <v>0.92302347674945406</v>
      </c>
      <c r="O184" s="693">
        <f t="array" ref="O184">SUM(G68*O68,G91*O91,G110*O110,G146*O146,G182*O182)/SUM(G68,G91,G110,G146,G182)</f>
        <v>5.1612100549437514</v>
      </c>
      <c r="P184" s="317">
        <f>'實驗紗&amp;非當月生產'!P1</f>
        <v>228205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31900</v>
      </c>
      <c r="C185" s="297">
        <f>AFK!B62+'33J'!B62+MPS!B62+'M80(20250122封存)'!B62+TMT!B62</f>
        <v>70890</v>
      </c>
      <c r="D185" s="300" t="s">
        <v>142</v>
      </c>
      <c r="E185" s="301"/>
      <c r="F185" s="302"/>
      <c r="G185" s="1606">
        <f>SUM(G68,G91,G110,G146,G182)</f>
        <v>1222523</v>
      </c>
      <c r="H185" s="1607"/>
      <c r="I185" s="1604" t="s">
        <v>141</v>
      </c>
      <c r="J185" s="1605"/>
      <c r="K185" s="295">
        <f>(G68*K68+G91*K91+G110*K110+K146*G146+K182*G182)/(G68+G91+G110+G146+G182)</f>
        <v>0.96979505447970538</v>
      </c>
      <c r="L185" s="299">
        <f>(N68*G68+N91*G91+N110*G110+N146*G146+N182*G182)/(G68+G91+G110+G146+G182)</f>
        <v>0.9055331537197473</v>
      </c>
      <c r="M185" s="1601" t="s">
        <v>268</v>
      </c>
      <c r="N185" s="1602"/>
      <c r="O185" s="1603"/>
      <c r="P185" s="395">
        <f>G184</f>
        <v>1559436.5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10" t="s">
        <v>267</v>
      </c>
      <c r="M186" s="1610"/>
      <c r="N186" s="837">
        <f>(G184/30)*30</f>
        <v>1559436.5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299095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27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0.50793650793650791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8" priority="13"/>
    <cfRule type="duplicateValues" dxfId="11327" priority="14"/>
  </conditionalFormatting>
  <conditionalFormatting sqref="C66">
    <cfRule type="duplicateValues" dxfId="11326" priority="118"/>
  </conditionalFormatting>
  <conditionalFormatting sqref="C67">
    <cfRule type="duplicateValues" dxfId="11325" priority="124"/>
    <cfRule type="duplicateValues" dxfId="11324" priority="140"/>
  </conditionalFormatting>
  <conditionalFormatting sqref="M184">
    <cfRule type="cellIs" dxfId="11323" priority="172" stopIfTrue="1" operator="greaterThan">
      <formula>2.6</formula>
    </cfRule>
  </conditionalFormatting>
  <conditionalFormatting sqref="S78">
    <cfRule type="duplicateValues" dxfId="11322" priority="84"/>
  </conditionalFormatting>
  <conditionalFormatting sqref="S79:T79">
    <cfRule type="duplicateValues" dxfId="11321" priority="85"/>
  </conditionalFormatting>
  <conditionalFormatting sqref="T78">
    <cfRule type="duplicateValues" dxfId="11320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B26" activePane="bottomRight" state="frozen"/>
      <selection activeCell="G1" sqref="G1"/>
      <selection pane="topRight" activeCell="G1" sqref="G1"/>
      <selection pane="bottomLeft" activeCell="G1" sqref="G1"/>
      <selection pane="bottomRight" activeCell="M34" sqref="M34"/>
    </sheetView>
  </sheetViews>
  <sheetFormatPr defaultColWidth="7.875" defaultRowHeight="14.25" customHeight="1"/>
  <cols>
    <col min="1" max="1" width="8.75" style="330" customWidth="1"/>
    <col min="2" max="24" width="10.25" style="330" customWidth="1"/>
    <col min="25" max="26" width="8.5" style="330" customWidth="1"/>
    <col min="27" max="30" width="12.875" style="330" customWidth="1"/>
    <col min="31" max="32" width="8.375" style="330" customWidth="1"/>
    <col min="33" max="46" width="12.625" style="330" customWidth="1"/>
    <col min="47" max="48" width="7.75" style="330" customWidth="1"/>
    <col min="49" max="52" width="12.625" style="330" customWidth="1"/>
    <col min="53" max="54" width="8.625" style="330" customWidth="1"/>
    <col min="55" max="62" width="11.625" style="330" customWidth="1"/>
    <col min="63" max="64" width="7.875" style="330" customWidth="1"/>
    <col min="65" max="65" width="6.5" style="330" customWidth="1"/>
    <col min="66" max="99" width="7.75" style="330" customWidth="1"/>
    <col min="100" max="16384" width="7.875" style="330"/>
  </cols>
  <sheetData>
    <row r="1" spans="1:106" s="328" customFormat="1" ht="23.25" customHeight="1">
      <c r="B1" s="527" t="s">
        <v>17306</v>
      </c>
      <c r="H1" s="1431"/>
      <c r="I1" s="1431"/>
      <c r="AA1" s="527" t="s">
        <v>17307</v>
      </c>
      <c r="BC1" s="329"/>
    </row>
    <row r="2" spans="1:106" ht="20.25" customHeight="1" thickBot="1">
      <c r="B2" s="526" t="s">
        <v>383</v>
      </c>
      <c r="L2" s="1431"/>
      <c r="AP2" s="330" t="s">
        <v>475</v>
      </c>
      <c r="AZ2" s="591" t="s">
        <v>16503</v>
      </c>
      <c r="BC2" s="848" t="s">
        <v>706</v>
      </c>
    </row>
    <row r="3" spans="1:106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17379</v>
      </c>
      <c r="H3" s="332" t="s">
        <v>16596</v>
      </c>
      <c r="I3" s="332" t="s">
        <v>16596</v>
      </c>
      <c r="J3" s="332" t="s">
        <v>17286</v>
      </c>
      <c r="K3" s="332" t="s">
        <v>17335</v>
      </c>
      <c r="L3" s="332" t="s">
        <v>17301</v>
      </c>
      <c r="M3" s="332" t="s">
        <v>794</v>
      </c>
      <c r="N3" s="332" t="s">
        <v>730</v>
      </c>
      <c r="O3" s="332" t="s">
        <v>730</v>
      </c>
      <c r="P3" s="332" t="s">
        <v>16735</v>
      </c>
      <c r="Q3" s="332" t="s">
        <v>17336</v>
      </c>
      <c r="R3" s="332" t="s">
        <v>15479</v>
      </c>
      <c r="S3" s="332" t="s">
        <v>17337</v>
      </c>
      <c r="T3" s="332" t="s">
        <v>16580</v>
      </c>
      <c r="U3" s="332" t="s">
        <v>17245</v>
      </c>
      <c r="V3" s="332" t="s">
        <v>17283</v>
      </c>
      <c r="W3" s="332" t="s">
        <v>15684</v>
      </c>
      <c r="X3" s="332" t="s">
        <v>230</v>
      </c>
      <c r="Y3" s="333"/>
      <c r="Z3" s="334"/>
      <c r="AA3" s="335" t="s">
        <v>231</v>
      </c>
      <c r="AB3" s="335" t="s">
        <v>17277</v>
      </c>
      <c r="AC3" s="335" t="s">
        <v>17277</v>
      </c>
      <c r="AD3" s="335" t="s">
        <v>266</v>
      </c>
      <c r="AE3" s="333"/>
      <c r="AF3" s="333"/>
      <c r="AG3" s="337" t="s">
        <v>235</v>
      </c>
      <c r="AH3" s="337" t="s">
        <v>235</v>
      </c>
      <c r="AI3" s="337" t="s">
        <v>15564</v>
      </c>
      <c r="AJ3" s="337" t="s">
        <v>15564</v>
      </c>
      <c r="AK3" s="337" t="s">
        <v>17234</v>
      </c>
      <c r="AL3" s="337" t="s">
        <v>17235</v>
      </c>
      <c r="AM3" s="337" t="s">
        <v>16706</v>
      </c>
      <c r="AN3" s="337" t="s">
        <v>16705</v>
      </c>
      <c r="AO3" s="337" t="s">
        <v>16705</v>
      </c>
      <c r="AP3" s="337" t="s">
        <v>15473</v>
      </c>
      <c r="AQ3" s="337" t="s">
        <v>15472</v>
      </c>
      <c r="AR3" s="337" t="s">
        <v>17445</v>
      </c>
      <c r="AS3" s="337" t="s">
        <v>418</v>
      </c>
      <c r="AT3" s="337" t="s">
        <v>418</v>
      </c>
      <c r="AU3" s="333"/>
      <c r="AV3" s="334"/>
      <c r="AW3" s="528" t="s">
        <v>16691</v>
      </c>
      <c r="AX3" s="528" t="s">
        <v>17401</v>
      </c>
      <c r="AY3" s="528" t="s">
        <v>17402</v>
      </c>
      <c r="AZ3" s="1430" t="s">
        <v>16498</v>
      </c>
      <c r="BA3" s="333"/>
      <c r="BB3" s="334"/>
      <c r="BC3" s="336" t="s">
        <v>385</v>
      </c>
      <c r="BD3" s="336" t="s">
        <v>727</v>
      </c>
      <c r="BE3" s="336" t="s">
        <v>728</v>
      </c>
      <c r="BF3" s="336" t="s">
        <v>15679</v>
      </c>
      <c r="BG3" s="336" t="s">
        <v>729</v>
      </c>
      <c r="BH3" s="336" t="s">
        <v>384</v>
      </c>
      <c r="BI3" s="336" t="s">
        <v>249</v>
      </c>
      <c r="BJ3" s="594" t="s">
        <v>250</v>
      </c>
      <c r="BK3" s="333"/>
      <c r="BL3" s="334"/>
    </row>
    <row r="4" spans="1:106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17634</v>
      </c>
      <c r="J4" s="340" t="s">
        <v>17287</v>
      </c>
      <c r="K4" s="340" t="s">
        <v>16714</v>
      </c>
      <c r="L4" s="340" t="s">
        <v>17288</v>
      </c>
      <c r="M4" s="340" t="s">
        <v>378</v>
      </c>
      <c r="N4" s="418" t="s">
        <v>17263</v>
      </c>
      <c r="O4" s="418" t="s">
        <v>17355</v>
      </c>
      <c r="P4" s="340" t="s">
        <v>378</v>
      </c>
      <c r="Q4" s="340" t="s">
        <v>378</v>
      </c>
      <c r="R4" s="340" t="s">
        <v>17274</v>
      </c>
      <c r="S4" s="418" t="s">
        <v>17290</v>
      </c>
      <c r="T4" s="1493" t="s">
        <v>378</v>
      </c>
      <c r="U4" s="340" t="s">
        <v>17244</v>
      </c>
      <c r="V4" s="340" t="s">
        <v>378</v>
      </c>
      <c r="W4" s="340" t="s">
        <v>378</v>
      </c>
      <c r="X4" s="1367" t="s">
        <v>17295</v>
      </c>
      <c r="Y4" s="341" t="s">
        <v>146</v>
      </c>
      <c r="Z4" s="342" t="s">
        <v>147</v>
      </c>
      <c r="AA4" s="340" t="s">
        <v>378</v>
      </c>
      <c r="AB4" s="340" t="s">
        <v>17258</v>
      </c>
      <c r="AC4" s="340" t="s">
        <v>17375</v>
      </c>
      <c r="AD4" s="340" t="s">
        <v>378</v>
      </c>
      <c r="AE4" s="341" t="s">
        <v>146</v>
      </c>
      <c r="AF4" s="341" t="s">
        <v>147</v>
      </c>
      <c r="AG4" s="340" t="s">
        <v>17250</v>
      </c>
      <c r="AH4" s="340" t="s">
        <v>17357</v>
      </c>
      <c r="AI4" s="340" t="s">
        <v>17257</v>
      </c>
      <c r="AJ4" s="340" t="s">
        <v>17343</v>
      </c>
      <c r="AK4" s="340" t="s">
        <v>17285</v>
      </c>
      <c r="AL4" s="340" t="s">
        <v>17284</v>
      </c>
      <c r="AM4" s="340" t="s">
        <v>17654</v>
      </c>
      <c r="AN4" s="340" t="s">
        <v>17275</v>
      </c>
      <c r="AO4" s="340" t="s">
        <v>17626</v>
      </c>
      <c r="AP4" s="340" t="s">
        <v>17270</v>
      </c>
      <c r="AQ4" s="340" t="s">
        <v>17276</v>
      </c>
      <c r="AR4" s="340" t="s">
        <v>17383</v>
      </c>
      <c r="AS4" s="340" t="s">
        <v>17252</v>
      </c>
      <c r="AT4" s="340" t="s">
        <v>17359</v>
      </c>
      <c r="AU4" s="341" t="s">
        <v>146</v>
      </c>
      <c r="AV4" s="342" t="s">
        <v>147</v>
      </c>
      <c r="AW4" s="595" t="s">
        <v>16692</v>
      </c>
      <c r="AX4" s="595" t="s">
        <v>17384</v>
      </c>
      <c r="AY4" s="595" t="s">
        <v>17385</v>
      </c>
      <c r="AZ4" s="1356" t="s">
        <v>386</v>
      </c>
      <c r="BA4" s="341" t="s">
        <v>146</v>
      </c>
      <c r="BB4" s="342" t="s">
        <v>147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340" t="s">
        <v>16707</v>
      </c>
      <c r="BI4" s="340" t="s">
        <v>16707</v>
      </c>
      <c r="BJ4" s="595" t="s">
        <v>16707</v>
      </c>
      <c r="BK4" s="341" t="s">
        <v>146</v>
      </c>
      <c r="BL4" s="342" t="s">
        <v>147</v>
      </c>
    </row>
    <row r="5" spans="1:106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 t="s">
        <v>1985</v>
      </c>
      <c r="J5" s="345" t="s">
        <v>17279</v>
      </c>
      <c r="K5" s="345" t="s">
        <v>471</v>
      </c>
      <c r="L5" s="345" t="s">
        <v>1557</v>
      </c>
      <c r="M5" s="345"/>
      <c r="N5" s="345" t="s">
        <v>5038</v>
      </c>
      <c r="O5" s="345" t="s">
        <v>628</v>
      </c>
      <c r="P5" s="502"/>
      <c r="Q5" s="345"/>
      <c r="R5" s="345" t="s">
        <v>17279</v>
      </c>
      <c r="S5" s="345" t="s">
        <v>210</v>
      </c>
      <c r="T5" s="502"/>
      <c r="U5" s="345" t="s">
        <v>17248</v>
      </c>
      <c r="V5" s="502"/>
      <c r="W5" s="502"/>
      <c r="X5" s="502" t="s">
        <v>869</v>
      </c>
      <c r="Y5" s="346"/>
      <c r="Z5" s="347"/>
      <c r="AA5" s="348"/>
      <c r="AB5" s="348" t="s">
        <v>737</v>
      </c>
      <c r="AC5" s="348" t="s">
        <v>17253</v>
      </c>
      <c r="AD5" s="348"/>
      <c r="AE5" s="346"/>
      <c r="AF5" s="346"/>
      <c r="AG5" s="345" t="s">
        <v>17256</v>
      </c>
      <c r="AH5" s="345" t="s">
        <v>17253</v>
      </c>
      <c r="AI5" s="345" t="s">
        <v>737</v>
      </c>
      <c r="AJ5" s="345" t="s">
        <v>17253</v>
      </c>
      <c r="AK5" s="345" t="s">
        <v>737</v>
      </c>
      <c r="AL5" s="345" t="s">
        <v>737</v>
      </c>
      <c r="AM5" s="345" t="s">
        <v>17655</v>
      </c>
      <c r="AN5" s="345" t="s">
        <v>682</v>
      </c>
      <c r="AO5" s="345" t="s">
        <v>17630</v>
      </c>
      <c r="AP5" s="345" t="s">
        <v>17260</v>
      </c>
      <c r="AQ5" s="345" t="s">
        <v>737</v>
      </c>
      <c r="AR5" s="345" t="s">
        <v>17253</v>
      </c>
      <c r="AS5" s="345" t="s">
        <v>17256</v>
      </c>
      <c r="AT5" s="345" t="s">
        <v>17253</v>
      </c>
      <c r="AU5" s="346"/>
      <c r="AV5" s="347"/>
      <c r="AW5" s="1357"/>
      <c r="AX5" s="1357" t="s">
        <v>4424</v>
      </c>
      <c r="AY5" s="1357" t="s">
        <v>16561</v>
      </c>
      <c r="AZ5" s="1348"/>
      <c r="BA5" s="346"/>
      <c r="BB5" s="347"/>
      <c r="BC5" s="348"/>
      <c r="BD5" s="348"/>
      <c r="BE5" s="348"/>
      <c r="BF5" s="348"/>
      <c r="BG5" s="348"/>
      <c r="BH5" s="348"/>
      <c r="BI5" s="348"/>
      <c r="BJ5" s="596"/>
      <c r="BK5" s="346"/>
      <c r="BL5" s="347"/>
    </row>
    <row r="6" spans="1:106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17376</v>
      </c>
      <c r="H6" s="349" t="s">
        <v>16725</v>
      </c>
      <c r="I6" s="349" t="s">
        <v>17646</v>
      </c>
      <c r="J6" s="349" t="s">
        <v>17280</v>
      </c>
      <c r="K6" s="349" t="s">
        <v>16712</v>
      </c>
      <c r="L6" s="349" t="s">
        <v>16724</v>
      </c>
      <c r="M6" s="349"/>
      <c r="N6" s="349" t="s">
        <v>17264</v>
      </c>
      <c r="O6" s="349" t="s">
        <v>17264</v>
      </c>
      <c r="P6" s="349"/>
      <c r="Q6" s="349"/>
      <c r="R6" s="349" t="s">
        <v>17280</v>
      </c>
      <c r="S6" s="349" t="s">
        <v>17292</v>
      </c>
      <c r="T6" s="349"/>
      <c r="U6" s="349" t="s">
        <v>17236</v>
      </c>
      <c r="V6" s="349"/>
      <c r="W6" s="349"/>
      <c r="X6" s="349" t="s">
        <v>17296</v>
      </c>
      <c r="Y6" s="341" t="s">
        <v>148</v>
      </c>
      <c r="Z6" s="342" t="s">
        <v>148</v>
      </c>
      <c r="AA6" s="349"/>
      <c r="AB6" s="349" t="s">
        <v>17259</v>
      </c>
      <c r="AC6" s="349" t="s">
        <v>17344</v>
      </c>
      <c r="AD6" s="349"/>
      <c r="AE6" s="341" t="s">
        <v>148</v>
      </c>
      <c r="AF6" s="341" t="s">
        <v>148</v>
      </c>
      <c r="AG6" s="349" t="s">
        <v>17251</v>
      </c>
      <c r="AH6" s="349" t="s">
        <v>17358</v>
      </c>
      <c r="AI6" s="349" t="s">
        <v>17259</v>
      </c>
      <c r="AJ6" s="349" t="s">
        <v>17344</v>
      </c>
      <c r="AK6" s="349" t="s">
        <v>17293</v>
      </c>
      <c r="AL6" s="349" t="s">
        <v>17293</v>
      </c>
      <c r="AM6" s="349" t="s">
        <v>17656</v>
      </c>
      <c r="AN6" s="349" t="s">
        <v>17281</v>
      </c>
      <c r="AO6" s="349" t="s">
        <v>17293</v>
      </c>
      <c r="AP6" s="349" t="s">
        <v>17273</v>
      </c>
      <c r="AQ6" s="349" t="s">
        <v>17251</v>
      </c>
      <c r="AR6" s="349" t="s">
        <v>17358</v>
      </c>
      <c r="AS6" s="349" t="s">
        <v>17251</v>
      </c>
      <c r="AT6" s="349" t="s">
        <v>17358</v>
      </c>
      <c r="AU6" s="341" t="s">
        <v>148</v>
      </c>
      <c r="AV6" s="342" t="s">
        <v>148</v>
      </c>
      <c r="AW6" s="1351"/>
      <c r="AX6" s="1351" t="s">
        <v>17394</v>
      </c>
      <c r="AY6" s="1351" t="s">
        <v>17395</v>
      </c>
      <c r="AZ6" s="1349"/>
      <c r="BA6" s="341" t="s">
        <v>148</v>
      </c>
      <c r="BB6" s="342" t="s">
        <v>148</v>
      </c>
      <c r="BC6" s="348"/>
      <c r="BD6" s="348"/>
      <c r="BE6" s="348"/>
      <c r="BF6" s="348"/>
      <c r="BG6" s="348"/>
      <c r="BH6" s="348"/>
      <c r="BI6" s="348"/>
      <c r="BJ6" s="596"/>
      <c r="BK6" s="341" t="s">
        <v>148</v>
      </c>
      <c r="BL6" s="342" t="s">
        <v>148</v>
      </c>
      <c r="BN6" s="343" t="s">
        <v>17360</v>
      </c>
      <c r="BO6" s="343" t="s">
        <v>17361</v>
      </c>
      <c r="BP6" s="343" t="s">
        <v>17362</v>
      </c>
      <c r="BQ6" s="343" t="s">
        <v>17363</v>
      </c>
      <c r="BR6" s="343" t="s">
        <v>16699</v>
      </c>
      <c r="BS6" s="343" t="s">
        <v>16698</v>
      </c>
      <c r="BT6" s="343" t="s">
        <v>16527</v>
      </c>
      <c r="BU6" s="343" t="s">
        <v>16528</v>
      </c>
      <c r="BV6" s="343" t="s">
        <v>16488</v>
      </c>
      <c r="BW6" s="343" t="s">
        <v>16487</v>
      </c>
      <c r="BX6" s="343" t="s">
        <v>16092</v>
      </c>
      <c r="BY6" s="343" t="s">
        <v>15681</v>
      </c>
      <c r="BZ6" s="343" t="s">
        <v>15683</v>
      </c>
      <c r="CA6" s="343" t="s">
        <v>15682</v>
      </c>
      <c r="CB6" s="343" t="s">
        <v>15116</v>
      </c>
      <c r="CC6" s="343" t="s">
        <v>726</v>
      </c>
      <c r="CD6" s="343" t="s">
        <v>725</v>
      </c>
      <c r="CE6" s="343" t="s">
        <v>675</v>
      </c>
      <c r="CF6" s="343" t="s">
        <v>627</v>
      </c>
      <c r="CG6" s="343" t="s">
        <v>626</v>
      </c>
      <c r="CH6" s="343" t="s">
        <v>484</v>
      </c>
      <c r="CI6" s="343" t="s">
        <v>482</v>
      </c>
      <c r="CJ6" s="343" t="s">
        <v>481</v>
      </c>
      <c r="CK6" s="343" t="s">
        <v>476</v>
      </c>
      <c r="CL6" s="343" t="s">
        <v>469</v>
      </c>
      <c r="CM6" s="343" t="s">
        <v>465</v>
      </c>
      <c r="CN6" s="343" t="s">
        <v>458</v>
      </c>
      <c r="CO6" s="343" t="s">
        <v>454</v>
      </c>
      <c r="CP6" s="343" t="s">
        <v>453</v>
      </c>
      <c r="CQ6" s="343" t="s">
        <v>423</v>
      </c>
      <c r="CR6" s="343" t="s">
        <v>422</v>
      </c>
      <c r="CS6" s="343" t="s">
        <v>421</v>
      </c>
      <c r="CT6" s="343" t="s">
        <v>419</v>
      </c>
      <c r="CU6" s="343" t="s">
        <v>416</v>
      </c>
      <c r="CV6" s="343" t="s">
        <v>390</v>
      </c>
      <c r="CW6" s="343" t="s">
        <v>391</v>
      </c>
      <c r="CX6" s="343" t="s">
        <v>392</v>
      </c>
      <c r="CY6" s="343" t="s">
        <v>393</v>
      </c>
      <c r="CZ6" s="343" t="s">
        <v>407</v>
      </c>
      <c r="DA6" s="343" t="s">
        <v>406</v>
      </c>
      <c r="DB6" s="343" t="s">
        <v>405</v>
      </c>
    </row>
    <row r="7" spans="1:106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600</v>
      </c>
      <c r="J7" s="351">
        <v>700</v>
      </c>
      <c r="K7" s="351">
        <v>700</v>
      </c>
      <c r="L7" s="351">
        <v>630</v>
      </c>
      <c r="M7" s="351"/>
      <c r="N7" s="351">
        <v>600</v>
      </c>
      <c r="O7" s="351">
        <v>600</v>
      </c>
      <c r="P7" s="351"/>
      <c r="Q7" s="351"/>
      <c r="R7" s="351">
        <v>700</v>
      </c>
      <c r="S7" s="351">
        <v>650</v>
      </c>
      <c r="T7" s="351"/>
      <c r="U7" s="351">
        <v>700</v>
      </c>
      <c r="V7" s="351"/>
      <c r="W7" s="351"/>
      <c r="X7" s="351">
        <v>600</v>
      </c>
      <c r="Y7" s="352"/>
      <c r="Z7" s="353"/>
      <c r="AA7" s="351"/>
      <c r="AB7" s="351">
        <v>600</v>
      </c>
      <c r="AC7" s="351">
        <v>600</v>
      </c>
      <c r="AD7" s="351"/>
      <c r="AE7" s="352"/>
      <c r="AF7" s="352"/>
      <c r="AG7" s="351">
        <v>700</v>
      </c>
      <c r="AH7" s="351">
        <v>700</v>
      </c>
      <c r="AI7" s="351">
        <v>700</v>
      </c>
      <c r="AJ7" s="351">
        <v>700</v>
      </c>
      <c r="AK7" s="351">
        <v>670</v>
      </c>
      <c r="AL7" s="351">
        <v>670</v>
      </c>
      <c r="AM7" s="351">
        <v>550</v>
      </c>
      <c r="AN7" s="351">
        <v>600</v>
      </c>
      <c r="AO7" s="351">
        <v>650</v>
      </c>
      <c r="AP7" s="351">
        <v>550</v>
      </c>
      <c r="AQ7" s="351">
        <v>700</v>
      </c>
      <c r="AR7" s="351">
        <v>700</v>
      </c>
      <c r="AS7" s="351">
        <v>700</v>
      </c>
      <c r="AT7" s="351">
        <v>700</v>
      </c>
      <c r="AU7" s="352"/>
      <c r="AV7" s="353"/>
      <c r="AW7" s="597"/>
      <c r="AX7" s="597">
        <v>500</v>
      </c>
      <c r="AY7" s="597">
        <v>600</v>
      </c>
      <c r="AZ7" s="1350"/>
      <c r="BA7" s="352"/>
      <c r="BB7" s="353"/>
      <c r="BC7" s="351"/>
      <c r="BD7" s="351"/>
      <c r="BE7" s="351"/>
      <c r="BF7" s="351"/>
      <c r="BG7" s="351"/>
      <c r="BH7" s="351"/>
      <c r="BI7" s="351"/>
      <c r="BJ7" s="597"/>
      <c r="BK7" s="352"/>
      <c r="BL7" s="353"/>
      <c r="BN7" s="354" t="s">
        <v>467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467</v>
      </c>
      <c r="CD7" s="354" t="s">
        <v>388</v>
      </c>
      <c r="CE7" s="354" t="s">
        <v>388</v>
      </c>
      <c r="CF7" s="354" t="s">
        <v>467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388</v>
      </c>
      <c r="CL7" s="354" t="s">
        <v>388</v>
      </c>
      <c r="CM7" s="354" t="s">
        <v>468</v>
      </c>
      <c r="CN7" s="354" t="s">
        <v>468</v>
      </c>
      <c r="CO7" s="354" t="s">
        <v>468</v>
      </c>
      <c r="CP7" s="354" t="s">
        <v>468</v>
      </c>
      <c r="CQ7" s="354" t="s">
        <v>467</v>
      </c>
      <c r="CR7" s="354" t="s">
        <v>468</v>
      </c>
      <c r="CS7" s="354" t="s">
        <v>468</v>
      </c>
      <c r="CT7" s="354" t="s">
        <v>468</v>
      </c>
      <c r="CU7" s="354" t="s">
        <v>468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  <c r="DA7" s="354" t="s">
        <v>388</v>
      </c>
      <c r="DB7" s="354" t="s">
        <v>388</v>
      </c>
    </row>
    <row r="8" spans="1:106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504"/>
      <c r="H8" s="492">
        <v>3.0833333333333335</v>
      </c>
      <c r="I8" s="1504"/>
      <c r="J8" s="492">
        <v>1</v>
      </c>
      <c r="K8" s="492">
        <v>2.5833333333333335</v>
      </c>
      <c r="L8" s="492">
        <v>2.2083333333333335</v>
      </c>
      <c r="M8" s="492" t="s">
        <v>378</v>
      </c>
      <c r="N8" s="492">
        <v>1.8333333333333333</v>
      </c>
      <c r="O8" s="1504"/>
      <c r="P8" s="492" t="s">
        <v>378</v>
      </c>
      <c r="Q8" s="492" t="s">
        <v>378</v>
      </c>
      <c r="R8" s="492">
        <v>1.2916666666666667</v>
      </c>
      <c r="S8" s="492">
        <v>1.875</v>
      </c>
      <c r="T8" s="492" t="s">
        <v>378</v>
      </c>
      <c r="U8" s="492">
        <v>2.1666666666666665</v>
      </c>
      <c r="V8" s="492" t="s">
        <v>378</v>
      </c>
      <c r="W8" s="492" t="s">
        <v>378</v>
      </c>
      <c r="X8" s="323" t="s">
        <v>16603</v>
      </c>
      <c r="Y8" s="322">
        <f t="array" ref="Y8">IF(ISERROR(AVERAGE($B8:$X8)),"",AVERAGE($B8:$X8))</f>
        <v>1.8181818181818186</v>
      </c>
      <c r="Z8" s="321">
        <f>IF(ISERROR(AVERAGE($B$8:X8)),"",AVERAGE($B$8:X8))</f>
        <v>1.8181818181818186</v>
      </c>
      <c r="AA8" s="504" t="s">
        <v>378</v>
      </c>
      <c r="AB8" s="492">
        <v>2.375</v>
      </c>
      <c r="AC8" s="1504"/>
      <c r="AD8" s="323" t="s">
        <v>378</v>
      </c>
      <c r="AE8" s="322">
        <f t="shared" ref="AE8:AE38" si="0">IF(ISERROR(AVERAGE($AA8:$AD8)),"",AVERAGE($AA8:$AD8))</f>
        <v>2.375</v>
      </c>
      <c r="AF8" s="321">
        <f>IF(ISERROR(AVERAGE($AA$8:AD8)),"",AVERAGE($AA$8:AD8))</f>
        <v>2.375</v>
      </c>
      <c r="AG8" s="504">
        <v>5.416666666666667</v>
      </c>
      <c r="AH8" s="1504"/>
      <c r="AI8" s="492">
        <v>4.166666666666667</v>
      </c>
      <c r="AJ8" s="1504"/>
      <c r="AK8" s="492">
        <v>8.5833333333333339</v>
      </c>
      <c r="AL8" s="492">
        <v>7.166666666666667</v>
      </c>
      <c r="AM8" s="492" t="s">
        <v>17239</v>
      </c>
      <c r="AN8" s="492">
        <v>9.3333333333333339</v>
      </c>
      <c r="AO8" s="1504"/>
      <c r="AP8" s="492">
        <v>4.333333333333333</v>
      </c>
      <c r="AQ8" s="492">
        <v>5.5</v>
      </c>
      <c r="AR8" s="1504"/>
      <c r="AS8" s="492">
        <v>6.458333333333333</v>
      </c>
      <c r="AT8" s="1516"/>
      <c r="AU8" s="322">
        <f t="shared" ref="AU8:AU38" si="1">IF(ISERROR(AVERAGE($AG8:$AT8)),"",AVERAGE($AG8:$AT8))</f>
        <v>6.3697916666666679</v>
      </c>
      <c r="AV8" s="323">
        <f>IF(ISERROR(AVERAGE($AG$8:AT8)),"",AVERAGE($AG$8:AT8))</f>
        <v>6.3697916666666679</v>
      </c>
      <c r="AW8" s="1426" t="s">
        <v>378</v>
      </c>
      <c r="AX8" s="1525"/>
      <c r="AY8" s="1526"/>
      <c r="AZ8" s="675" t="s">
        <v>386</v>
      </c>
      <c r="BA8" s="322" t="str">
        <f t="shared" ref="BA8:BA38" si="2">IF(ISERROR(AVERAGE(AW8:AW8)),"",AVERAGE(AW8:AZ8))</f>
        <v/>
      </c>
      <c r="BB8" s="323" t="str">
        <f>IF(ISERROR(AVERAGE(AW$8:$AZ8)),"",AVERAGE(AW$8:$AZ8))</f>
        <v/>
      </c>
      <c r="BC8" s="143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492" t="s">
        <v>16707</v>
      </c>
      <c r="BJ8" s="492" t="s">
        <v>16707</v>
      </c>
      <c r="BK8" s="324" t="str">
        <f t="shared" ref="BK8:BK22" si="3">IF(ISERROR(AVERAGE($BC8:$BJ8)),"",AVERAGE($BC8:$BJ8))</f>
        <v/>
      </c>
      <c r="BL8" s="324" t="str">
        <f>IF(ISERROR(AVERAGE(BC$8:$BJ8)),"",AVERAGE(BC$8:$BJ8))</f>
        <v/>
      </c>
      <c r="BM8" s="325">
        <f t="shared" ref="BM8:BM38" si="4">IF(ISERROR(AVERAGE(Y8,AE8,BK8,AU8,BA8)),"",AVERAGE(Y8,AE8,BK8,AU8,BA8))</f>
        <v>3.5209911616161622</v>
      </c>
      <c r="BN8" s="325">
        <f t="shared" ref="BN8:BN38" si="5">COUNTIF(A8:BL8,"產銷停機")</f>
        <v>10</v>
      </c>
      <c r="BO8" s="325">
        <v>6</v>
      </c>
      <c r="BP8" s="325">
        <v>2</v>
      </c>
      <c r="BQ8" s="325">
        <v>2</v>
      </c>
      <c r="BR8" s="325">
        <v>11</v>
      </c>
      <c r="BS8" s="325">
        <v>11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9</v>
      </c>
      <c r="BZ8" s="325">
        <v>9</v>
      </c>
      <c r="CA8" s="325">
        <v>10</v>
      </c>
      <c r="CB8" s="325">
        <v>9</v>
      </c>
      <c r="CC8" s="325">
        <v>9</v>
      </c>
      <c r="CD8" s="325">
        <v>1</v>
      </c>
      <c r="CE8" s="325">
        <v>5</v>
      </c>
      <c r="CF8" s="325">
        <v>4</v>
      </c>
      <c r="CG8" s="325">
        <v>4</v>
      </c>
      <c r="CH8" s="325">
        <v>3</v>
      </c>
      <c r="CI8" s="325">
        <v>3</v>
      </c>
      <c r="CJ8" s="325">
        <v>4</v>
      </c>
      <c r="CK8" s="325">
        <v>2</v>
      </c>
      <c r="CL8" s="325">
        <v>5</v>
      </c>
      <c r="CM8" s="325">
        <v>3</v>
      </c>
      <c r="CN8" s="325">
        <v>4</v>
      </c>
      <c r="CO8" s="325">
        <v>3</v>
      </c>
      <c r="CP8" s="325">
        <v>4</v>
      </c>
      <c r="CQ8" s="325">
        <v>2</v>
      </c>
      <c r="CR8" s="325">
        <v>1</v>
      </c>
      <c r="CS8" s="325">
        <v>1</v>
      </c>
      <c r="CT8" s="325">
        <v>1</v>
      </c>
      <c r="CU8" s="325">
        <v>2</v>
      </c>
      <c r="CV8" s="325">
        <v>3</v>
      </c>
      <c r="CW8" s="621">
        <v>9</v>
      </c>
      <c r="CX8" s="621">
        <v>17</v>
      </c>
      <c r="CY8" s="621">
        <v>9</v>
      </c>
      <c r="CZ8" s="325">
        <v>3</v>
      </c>
      <c r="DA8" s="325">
        <v>3</v>
      </c>
      <c r="DB8" s="325">
        <v>0</v>
      </c>
    </row>
    <row r="9" spans="1:106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502"/>
      <c r="H9" s="445">
        <v>2.25</v>
      </c>
      <c r="I9" s="1502"/>
      <c r="J9" s="445">
        <v>0.58333333333333337</v>
      </c>
      <c r="K9" s="445" t="s">
        <v>127</v>
      </c>
      <c r="L9" s="445">
        <v>1.8333333333333333</v>
      </c>
      <c r="M9" s="445" t="s">
        <v>378</v>
      </c>
      <c r="N9" s="445">
        <v>3</v>
      </c>
      <c r="O9" s="1502"/>
      <c r="P9" s="445" t="s">
        <v>378</v>
      </c>
      <c r="Q9" s="445" t="s">
        <v>378</v>
      </c>
      <c r="R9" s="445">
        <v>8.8958333333333339</v>
      </c>
      <c r="S9" s="445">
        <v>2.2083333333333335</v>
      </c>
      <c r="T9" s="445" t="s">
        <v>378</v>
      </c>
      <c r="U9" s="445">
        <v>2.1666666666666665</v>
      </c>
      <c r="V9" s="445" t="s">
        <v>378</v>
      </c>
      <c r="W9" s="445" t="s">
        <v>378</v>
      </c>
      <c r="X9" s="1084" t="s">
        <v>17338</v>
      </c>
      <c r="Y9" s="322">
        <f t="shared" ref="Y9:Y38" si="6">IF(ISERROR(AVERAGE($B9:$X9)),"",AVERAGE($B9:$X9))</f>
        <v>2.8356481481481484</v>
      </c>
      <c r="Z9" s="321">
        <f>IF(ISERROR(AVERAGE($B$8:X9)),"",AVERAGE($B$8:X9))</f>
        <v>2.276041666666667</v>
      </c>
      <c r="AA9" s="327" t="s">
        <v>378</v>
      </c>
      <c r="AB9" s="445">
        <v>2.7083333333333335</v>
      </c>
      <c r="AC9" s="1502"/>
      <c r="AD9" s="1084" t="s">
        <v>378</v>
      </c>
      <c r="AE9" s="322">
        <f t="shared" si="0"/>
        <v>2.7083333333333335</v>
      </c>
      <c r="AF9" s="321">
        <f>IF(ISERROR(AVERAGE($AA$8:AD9)),"",AVERAGE($AA$8:AD9))</f>
        <v>2.541666666666667</v>
      </c>
      <c r="AG9" s="327">
        <v>4.416666666666667</v>
      </c>
      <c r="AH9" s="1502"/>
      <c r="AI9" s="445">
        <v>5.666666666666667</v>
      </c>
      <c r="AJ9" s="1502"/>
      <c r="AK9" s="445">
        <v>9.4166666666666661</v>
      </c>
      <c r="AL9" s="445">
        <v>7.75</v>
      </c>
      <c r="AM9" s="445" t="s">
        <v>17239</v>
      </c>
      <c r="AN9" s="445">
        <v>6.333333333333333</v>
      </c>
      <c r="AO9" s="1502"/>
      <c r="AP9" s="445">
        <v>3.3333333333333335</v>
      </c>
      <c r="AQ9" s="445">
        <v>5.083333333333333</v>
      </c>
      <c r="AR9" s="1502"/>
      <c r="AS9" s="445">
        <v>7</v>
      </c>
      <c r="AT9" s="1517"/>
      <c r="AU9" s="322">
        <f t="shared" si="1"/>
        <v>6.1250000000000009</v>
      </c>
      <c r="AV9" s="323">
        <f>IF(ISERROR(AVERAGE($AG$8:AT9)),"",AVERAGE($AG$8:AT9))</f>
        <v>6.247395833333333</v>
      </c>
      <c r="AW9" s="1427" t="s">
        <v>378</v>
      </c>
      <c r="AX9" s="1519"/>
      <c r="AY9" s="1510"/>
      <c r="AZ9" s="1355" t="s">
        <v>16504</v>
      </c>
      <c r="BA9" s="322" t="str">
        <f t="shared" si="2"/>
        <v/>
      </c>
      <c r="BB9" s="323" t="str">
        <f>IF(ISERROR(AVERAGE(AW$8:$AZ9)),"",AVERAGE(AW$8:$AZ9))</f>
        <v/>
      </c>
      <c r="BC9" s="327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445" t="s">
        <v>16707</v>
      </c>
      <c r="BJ9" s="445" t="s">
        <v>16707</v>
      </c>
      <c r="BK9" s="324" t="str">
        <f t="shared" si="3"/>
        <v/>
      </c>
      <c r="BL9" s="324" t="str">
        <f>IF(ISERROR(AVERAGE(BC$8:$BJ9)),"",AVERAGE(BC$8:$BJ9))</f>
        <v/>
      </c>
      <c r="BM9" s="325">
        <f t="shared" si="4"/>
        <v>3.8896604938271611</v>
      </c>
      <c r="BN9" s="325">
        <f t="shared" si="5"/>
        <v>10</v>
      </c>
      <c r="BO9" s="325">
        <v>5</v>
      </c>
      <c r="BP9" s="325">
        <v>2</v>
      </c>
      <c r="BQ9" s="325">
        <v>2</v>
      </c>
      <c r="BR9" s="325">
        <v>11</v>
      </c>
      <c r="BS9" s="325">
        <v>10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9</v>
      </c>
      <c r="BZ9" s="325">
        <v>9</v>
      </c>
      <c r="CA9" s="325">
        <v>10</v>
      </c>
      <c r="CB9" s="325">
        <v>9</v>
      </c>
      <c r="CC9" s="325">
        <v>9</v>
      </c>
      <c r="CD9" s="325">
        <v>1</v>
      </c>
      <c r="CE9" s="325">
        <v>5</v>
      </c>
      <c r="CF9" s="325">
        <v>4</v>
      </c>
      <c r="CG9" s="325">
        <v>4</v>
      </c>
      <c r="CH9" s="325">
        <v>3</v>
      </c>
      <c r="CI9" s="325">
        <v>3</v>
      </c>
      <c r="CJ9" s="325">
        <v>4</v>
      </c>
      <c r="CK9" s="325">
        <v>2</v>
      </c>
      <c r="CL9" s="325">
        <v>5</v>
      </c>
      <c r="CM9" s="325">
        <v>3</v>
      </c>
      <c r="CN9" s="325">
        <v>4</v>
      </c>
      <c r="CO9" s="325">
        <v>3</v>
      </c>
      <c r="CP9" s="325">
        <v>3</v>
      </c>
      <c r="CQ9" s="325">
        <v>2</v>
      </c>
      <c r="CR9" s="325">
        <v>1</v>
      </c>
      <c r="CS9" s="325">
        <v>1</v>
      </c>
      <c r="CT9" s="325">
        <v>1</v>
      </c>
      <c r="CU9" s="325">
        <v>3</v>
      </c>
      <c r="CV9" s="325">
        <v>3</v>
      </c>
      <c r="CW9" s="325">
        <v>6</v>
      </c>
      <c r="CX9" s="325">
        <v>10</v>
      </c>
      <c r="CY9" s="325">
        <v>11</v>
      </c>
      <c r="CZ9" s="325">
        <v>3</v>
      </c>
      <c r="DA9" s="325">
        <v>3</v>
      </c>
      <c r="DB9" s="325">
        <v>0</v>
      </c>
    </row>
    <row r="10" spans="1:106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502"/>
      <c r="H10" s="445">
        <v>3</v>
      </c>
      <c r="I10" s="1502"/>
      <c r="J10" s="445">
        <v>1.5</v>
      </c>
      <c r="K10" s="445" t="s">
        <v>127</v>
      </c>
      <c r="L10" s="445">
        <v>1.875</v>
      </c>
      <c r="M10" s="445" t="s">
        <v>378</v>
      </c>
      <c r="N10" s="445">
        <v>1.9166666666666667</v>
      </c>
      <c r="O10" s="1502"/>
      <c r="P10" s="445" t="s">
        <v>378</v>
      </c>
      <c r="Q10" s="445" t="s">
        <v>378</v>
      </c>
      <c r="R10" s="445">
        <v>1.4583333333333333</v>
      </c>
      <c r="S10" s="445">
        <v>2.4166666666666665</v>
      </c>
      <c r="T10" s="445" t="s">
        <v>378</v>
      </c>
      <c r="U10" s="445">
        <v>2.4583333333333335</v>
      </c>
      <c r="V10" s="445" t="s">
        <v>378</v>
      </c>
      <c r="W10" s="445" t="s">
        <v>378</v>
      </c>
      <c r="X10" s="1084">
        <v>7.708333333333333</v>
      </c>
      <c r="Y10" s="322">
        <f t="shared" si="6"/>
        <v>2.6375000000000002</v>
      </c>
      <c r="Z10" s="321">
        <f>IF(ISERROR(AVERAGE($B$8:X10)),"",AVERAGE($B$8:X10))</f>
        <v>2.3965277777777776</v>
      </c>
      <c r="AA10" s="327" t="s">
        <v>378</v>
      </c>
      <c r="AB10" s="445">
        <v>2.5416666666666665</v>
      </c>
      <c r="AC10" s="1502"/>
      <c r="AD10" s="1084" t="s">
        <v>378</v>
      </c>
      <c r="AE10" s="322">
        <f t="shared" si="0"/>
        <v>2.5416666666666665</v>
      </c>
      <c r="AF10" s="321">
        <f>IF(ISERROR(AVERAGE($AA$8:AD10)),"",AVERAGE($AA$8:AD10))</f>
        <v>2.5416666666666665</v>
      </c>
      <c r="AG10" s="327">
        <v>4.208333333333333</v>
      </c>
      <c r="AH10" s="1502"/>
      <c r="AI10" s="445">
        <v>2.6666666666666665</v>
      </c>
      <c r="AJ10" s="1502"/>
      <c r="AK10" s="445">
        <v>7.166666666666667</v>
      </c>
      <c r="AL10" s="445">
        <v>8.6666666666666661</v>
      </c>
      <c r="AM10" s="445" t="s">
        <v>17239</v>
      </c>
      <c r="AN10" s="445">
        <v>6.5</v>
      </c>
      <c r="AO10" s="1502"/>
      <c r="AP10" s="445">
        <v>6.75</v>
      </c>
      <c r="AQ10" s="445">
        <v>5.416666666666667</v>
      </c>
      <c r="AR10" s="1502"/>
      <c r="AS10" s="445">
        <v>6.208333333333333</v>
      </c>
      <c r="AT10" s="1517"/>
      <c r="AU10" s="322">
        <f t="shared" si="1"/>
        <v>5.947916666666667</v>
      </c>
      <c r="AV10" s="323">
        <f>IF(ISERROR(AVERAGE($AG$8:AT10)),"",AVERAGE($AG$8:AT10))</f>
        <v>6.1475694444444455</v>
      </c>
      <c r="AW10" s="1427" t="s">
        <v>378</v>
      </c>
      <c r="AX10" s="1519"/>
      <c r="AY10" s="1510"/>
      <c r="AZ10" s="1355" t="s">
        <v>16504</v>
      </c>
      <c r="BA10" s="322" t="str">
        <f t="shared" si="2"/>
        <v/>
      </c>
      <c r="BB10" s="323" t="str">
        <f>IF(ISERROR(AVERAGE(AW$8:$AZ10)),"",AVERAGE(AW$8:$AZ10))</f>
        <v/>
      </c>
      <c r="BC10" s="327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445" t="s">
        <v>16707</v>
      </c>
      <c r="BJ10" s="445" t="s">
        <v>16707</v>
      </c>
      <c r="BK10" s="324" t="str">
        <f t="shared" si="3"/>
        <v/>
      </c>
      <c r="BL10" s="324" t="str">
        <f t="array" ref="BL10">IF(ISERROR(AVERAGE(BC$8:$BJ10)),"",AVERAGE(BC$8:$BJ10))</f>
        <v/>
      </c>
      <c r="BM10" s="325">
        <f t="shared" si="4"/>
        <v>3.7090277777777785</v>
      </c>
      <c r="BN10" s="325">
        <f t="shared" si="5"/>
        <v>10</v>
      </c>
      <c r="BO10" s="325">
        <v>6</v>
      </c>
      <c r="BP10" s="325">
        <v>2</v>
      </c>
      <c r="BQ10" s="325">
        <v>2</v>
      </c>
      <c r="BR10" s="325">
        <v>11</v>
      </c>
      <c r="BS10" s="325">
        <v>10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9</v>
      </c>
      <c r="BZ10" s="325">
        <v>9</v>
      </c>
      <c r="CA10" s="325">
        <v>10</v>
      </c>
      <c r="CB10" s="325">
        <v>9</v>
      </c>
      <c r="CC10" s="325">
        <v>9</v>
      </c>
      <c r="CD10" s="325">
        <v>1</v>
      </c>
      <c r="CE10" s="325">
        <v>5</v>
      </c>
      <c r="CF10" s="325">
        <v>4</v>
      </c>
      <c r="CG10" s="325">
        <v>4</v>
      </c>
      <c r="CH10" s="325">
        <v>3</v>
      </c>
      <c r="CI10" s="325">
        <v>3</v>
      </c>
      <c r="CJ10" s="325">
        <v>4</v>
      </c>
      <c r="CK10" s="325">
        <v>2</v>
      </c>
      <c r="CL10" s="325">
        <v>5</v>
      </c>
      <c r="CM10" s="325">
        <v>3</v>
      </c>
      <c r="CN10" s="325">
        <v>4</v>
      </c>
      <c r="CO10" s="325">
        <v>3</v>
      </c>
      <c r="CP10" s="325">
        <v>4</v>
      </c>
      <c r="CQ10" s="325">
        <v>2</v>
      </c>
      <c r="CR10" s="325">
        <v>1</v>
      </c>
      <c r="CS10" s="325">
        <v>3</v>
      </c>
      <c r="CT10" s="325">
        <v>2</v>
      </c>
      <c r="CU10" s="325">
        <v>4</v>
      </c>
      <c r="CV10" s="325">
        <v>4</v>
      </c>
      <c r="CW10" s="325">
        <v>6</v>
      </c>
      <c r="CX10" s="621">
        <v>9</v>
      </c>
      <c r="CY10" s="621">
        <v>11</v>
      </c>
      <c r="CZ10" s="325">
        <v>2</v>
      </c>
      <c r="DA10" s="325">
        <v>3</v>
      </c>
      <c r="DB10" s="325">
        <v>0</v>
      </c>
    </row>
    <row r="11" spans="1:106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502"/>
      <c r="H11" s="445">
        <v>3.2916666666666665</v>
      </c>
      <c r="I11" s="1502"/>
      <c r="J11" s="445">
        <v>0.91666666666666663</v>
      </c>
      <c r="K11" s="445" t="s">
        <v>127</v>
      </c>
      <c r="L11" s="445">
        <v>2</v>
      </c>
      <c r="M11" s="445" t="s">
        <v>378</v>
      </c>
      <c r="N11" s="445">
        <v>1.9166666666666667</v>
      </c>
      <c r="O11" s="1502"/>
      <c r="P11" s="445" t="s">
        <v>378</v>
      </c>
      <c r="Q11" s="445" t="s">
        <v>378</v>
      </c>
      <c r="R11" s="445">
        <v>4.208333333333333</v>
      </c>
      <c r="S11" s="445">
        <v>2.5416666666666665</v>
      </c>
      <c r="T11" s="445" t="s">
        <v>378</v>
      </c>
      <c r="U11" s="445">
        <v>1.25</v>
      </c>
      <c r="V11" s="445" t="s">
        <v>378</v>
      </c>
      <c r="W11" s="445" t="s">
        <v>378</v>
      </c>
      <c r="X11" s="1084">
        <v>3.5416666666666665</v>
      </c>
      <c r="Y11" s="322">
        <f t="shared" si="6"/>
        <v>2.520833333333333</v>
      </c>
      <c r="Z11" s="321">
        <f>IF(ISERROR(AVERAGE($B$8:X11)),"",AVERAGE($B$8:X11))</f>
        <v>2.4276041666666668</v>
      </c>
      <c r="AA11" s="327" t="s">
        <v>378</v>
      </c>
      <c r="AB11" s="445">
        <v>3.375</v>
      </c>
      <c r="AC11" s="1502"/>
      <c r="AD11" s="1084" t="s">
        <v>378</v>
      </c>
      <c r="AE11" s="322">
        <f t="shared" si="0"/>
        <v>3.375</v>
      </c>
      <c r="AF11" s="321">
        <f>IF(ISERROR(AVERAGE($AA$8:AD11)),"",AVERAGE($AA$8:AD11))</f>
        <v>2.75</v>
      </c>
      <c r="AG11" s="327" t="s">
        <v>17345</v>
      </c>
      <c r="AH11" s="1502"/>
      <c r="AI11" s="445" t="s">
        <v>127</v>
      </c>
      <c r="AJ11" s="1505"/>
      <c r="AK11" s="445">
        <v>6</v>
      </c>
      <c r="AL11" s="445">
        <v>6.083333333333333</v>
      </c>
      <c r="AM11" s="445" t="s">
        <v>17239</v>
      </c>
      <c r="AN11" s="445">
        <v>9.5833333333333339</v>
      </c>
      <c r="AO11" s="1502"/>
      <c r="AP11" s="445">
        <v>3.5</v>
      </c>
      <c r="AQ11" s="445">
        <v>5.25</v>
      </c>
      <c r="AR11" s="1502"/>
      <c r="AS11" s="445">
        <v>6.833333333333333</v>
      </c>
      <c r="AT11" s="1517"/>
      <c r="AU11" s="322">
        <f t="shared" si="1"/>
        <v>6.208333333333333</v>
      </c>
      <c r="AV11" s="323">
        <f>IF(ISERROR(AVERAGE($AG$8:AT11)),"",AVERAGE($AG$8:AT11))</f>
        <v>6.1597222222222241</v>
      </c>
      <c r="AW11" s="1427" t="s">
        <v>378</v>
      </c>
      <c r="AX11" s="1519"/>
      <c r="AY11" s="1510"/>
      <c r="AZ11" s="1355" t="s">
        <v>16504</v>
      </c>
      <c r="BA11" s="322" t="str">
        <f t="shared" si="2"/>
        <v/>
      </c>
      <c r="BB11" s="323" t="str">
        <f>IF(ISERROR(AVERAGE(AW$8:$AZ11)),"",AVERAGE(AW$8:$AZ11))</f>
        <v/>
      </c>
      <c r="BC11" s="327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445" t="s">
        <v>16707</v>
      </c>
      <c r="BJ11" s="445" t="s">
        <v>16707</v>
      </c>
      <c r="BK11" s="324" t="str">
        <f t="shared" si="3"/>
        <v/>
      </c>
      <c r="BL11" s="324" t="str">
        <f t="array" ref="BL11">IF(ISERROR(AVERAGE(BC$8:$BJ11)),"",AVERAGE(BC$8:$BJ11))</f>
        <v/>
      </c>
      <c r="BM11" s="325">
        <f t="shared" si="4"/>
        <v>4.0347222222222223</v>
      </c>
      <c r="BN11" s="325">
        <f t="shared" si="5"/>
        <v>10</v>
      </c>
      <c r="BO11" s="325">
        <v>6</v>
      </c>
      <c r="BP11" s="325">
        <v>2</v>
      </c>
      <c r="BQ11" s="325">
        <v>2</v>
      </c>
      <c r="BR11" s="325">
        <v>11</v>
      </c>
      <c r="BS11" s="325">
        <v>10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9</v>
      </c>
      <c r="BZ11" s="325">
        <v>9</v>
      </c>
      <c r="CA11" s="325">
        <v>10</v>
      </c>
      <c r="CB11" s="325">
        <v>9</v>
      </c>
      <c r="CC11" s="325">
        <v>9</v>
      </c>
      <c r="CD11" s="325">
        <v>1</v>
      </c>
      <c r="CE11" s="325">
        <v>5</v>
      </c>
      <c r="CF11" s="325">
        <v>4</v>
      </c>
      <c r="CG11" s="325">
        <v>3</v>
      </c>
      <c r="CH11" s="325">
        <v>3</v>
      </c>
      <c r="CI11" s="325">
        <v>3</v>
      </c>
      <c r="CJ11" s="325">
        <v>4</v>
      </c>
      <c r="CK11" s="325">
        <v>2</v>
      </c>
      <c r="CL11" s="325">
        <v>5</v>
      </c>
      <c r="CM11" s="325">
        <v>3</v>
      </c>
      <c r="CN11" s="325">
        <v>4</v>
      </c>
      <c r="CO11" s="325">
        <v>3</v>
      </c>
      <c r="CP11" s="325">
        <v>4</v>
      </c>
      <c r="CQ11" s="325">
        <v>1</v>
      </c>
      <c r="CR11" s="325">
        <v>1</v>
      </c>
      <c r="CS11" s="325">
        <v>3</v>
      </c>
      <c r="CT11" s="325">
        <v>3</v>
      </c>
      <c r="CU11" s="325">
        <v>4</v>
      </c>
      <c r="CV11" s="325">
        <v>4</v>
      </c>
      <c r="CW11" s="325">
        <v>6</v>
      </c>
      <c r="CX11" s="621">
        <v>8</v>
      </c>
      <c r="CY11" s="621">
        <v>11</v>
      </c>
      <c r="CZ11" s="325">
        <v>2</v>
      </c>
      <c r="DA11" s="325">
        <v>3</v>
      </c>
      <c r="DB11" s="325">
        <v>0</v>
      </c>
    </row>
    <row r="12" spans="1:106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502"/>
      <c r="H12" s="445">
        <v>2.6666666666666665</v>
      </c>
      <c r="I12" s="1502"/>
      <c r="J12" s="445">
        <v>1.4166666666666667</v>
      </c>
      <c r="K12" s="445" t="s">
        <v>17378</v>
      </c>
      <c r="L12" s="445">
        <v>2.1666666666666665</v>
      </c>
      <c r="M12" s="445" t="s">
        <v>378</v>
      </c>
      <c r="N12" s="445">
        <v>1.4583333333333333</v>
      </c>
      <c r="O12" s="1505"/>
      <c r="P12" s="445" t="s">
        <v>378</v>
      </c>
      <c r="Q12" s="445" t="s">
        <v>378</v>
      </c>
      <c r="R12" s="445">
        <v>1.7083333333333333</v>
      </c>
      <c r="S12" s="445">
        <v>1.8333333333333333</v>
      </c>
      <c r="T12" s="445" t="s">
        <v>378</v>
      </c>
      <c r="U12" s="445">
        <v>2</v>
      </c>
      <c r="V12" s="445" t="s">
        <v>378</v>
      </c>
      <c r="W12" s="445" t="s">
        <v>378</v>
      </c>
      <c r="X12" s="1084">
        <v>3.125</v>
      </c>
      <c r="Y12" s="322">
        <f t="shared" si="6"/>
        <v>2.0083333333333337</v>
      </c>
      <c r="Z12" s="321">
        <f>IF(ISERROR(AVERAGE($B$8:X12)),"",AVERAGE($B$8:X12))</f>
        <v>2.34375</v>
      </c>
      <c r="AA12" s="327" t="s">
        <v>378</v>
      </c>
      <c r="AB12" s="445" t="s">
        <v>127</v>
      </c>
      <c r="AC12" s="1502"/>
      <c r="AD12" s="1084" t="s">
        <v>378</v>
      </c>
      <c r="AE12" s="322" t="str">
        <f t="shared" si="0"/>
        <v/>
      </c>
      <c r="AF12" s="321">
        <f>IF(ISERROR(AVERAGE($AA$8:AD12)),"",AVERAGE($AA$8:AD12))</f>
        <v>2.75</v>
      </c>
      <c r="AG12" s="1427" t="s">
        <v>641</v>
      </c>
      <c r="AH12" s="1519"/>
      <c r="AI12" s="1509"/>
      <c r="AJ12" s="445" t="s">
        <v>17343</v>
      </c>
      <c r="AK12" s="445">
        <v>4.916666666666667</v>
      </c>
      <c r="AL12" s="445">
        <v>4.833333333333333</v>
      </c>
      <c r="AM12" s="445" t="s">
        <v>17239</v>
      </c>
      <c r="AN12" s="445" t="s">
        <v>127</v>
      </c>
      <c r="AO12" s="1502"/>
      <c r="AP12" s="445">
        <v>3</v>
      </c>
      <c r="AQ12" s="445">
        <v>3.1666666666666665</v>
      </c>
      <c r="AR12" s="1502"/>
      <c r="AS12" s="445" t="s">
        <v>127</v>
      </c>
      <c r="AT12" s="1517"/>
      <c r="AU12" s="322">
        <f t="shared" si="1"/>
        <v>3.9791666666666665</v>
      </c>
      <c r="AV12" s="323">
        <f>IF(ISERROR(AVERAGE($AG$8:AT12)),"",AVERAGE($AG$8:AT12))</f>
        <v>5.9031862745098049</v>
      </c>
      <c r="AW12" s="1427" t="s">
        <v>378</v>
      </c>
      <c r="AX12" s="1519"/>
      <c r="AY12" s="1510"/>
      <c r="AZ12" s="1355" t="s">
        <v>16504</v>
      </c>
      <c r="BA12" s="322" t="str">
        <f t="shared" si="2"/>
        <v/>
      </c>
      <c r="BB12" s="323" t="str">
        <f>IF(ISERROR(AVERAGE(AW$8:$AZ12)),"",AVERAGE(AW$8:$AZ12))</f>
        <v/>
      </c>
      <c r="BC12" s="327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445" t="s">
        <v>16707</v>
      </c>
      <c r="BJ12" s="445" t="s">
        <v>16707</v>
      </c>
      <c r="BK12" s="324" t="str">
        <f t="shared" si="3"/>
        <v/>
      </c>
      <c r="BL12" s="324" t="str">
        <f t="array" ref="BL12">IF(ISERROR(AVERAGE(BC$8:$BJ12)),"",AVERAGE(BC$8:$BJ12))</f>
        <v/>
      </c>
      <c r="BM12" s="325">
        <f t="shared" si="4"/>
        <v>2.9937500000000004</v>
      </c>
      <c r="BN12" s="325">
        <f t="shared" si="5"/>
        <v>10</v>
      </c>
      <c r="BO12" s="325">
        <v>6</v>
      </c>
      <c r="BP12" s="325">
        <v>2</v>
      </c>
      <c r="BQ12" s="325">
        <v>2</v>
      </c>
      <c r="BR12" s="325">
        <v>11</v>
      </c>
      <c r="BS12" s="325">
        <v>10</v>
      </c>
      <c r="BT12" s="325">
        <v>9</v>
      </c>
      <c r="BU12" s="325">
        <v>9</v>
      </c>
      <c r="BV12" s="325">
        <v>9</v>
      </c>
      <c r="BW12" s="325">
        <v>9</v>
      </c>
      <c r="BX12" s="325">
        <v>9</v>
      </c>
      <c r="BY12" s="325">
        <v>8</v>
      </c>
      <c r="BZ12" s="325">
        <v>9</v>
      </c>
      <c r="CA12" s="325">
        <v>10</v>
      </c>
      <c r="CB12" s="325">
        <v>9</v>
      </c>
      <c r="CC12" s="325">
        <v>9</v>
      </c>
      <c r="CD12" s="325">
        <v>1</v>
      </c>
      <c r="CE12" s="325">
        <v>5</v>
      </c>
      <c r="CF12" s="325">
        <v>4</v>
      </c>
      <c r="CG12" s="325">
        <v>3</v>
      </c>
      <c r="CH12" s="325">
        <v>3</v>
      </c>
      <c r="CI12" s="325">
        <v>3</v>
      </c>
      <c r="CJ12" s="325">
        <v>4</v>
      </c>
      <c r="CK12" s="325">
        <v>2</v>
      </c>
      <c r="CL12" s="325">
        <v>5</v>
      </c>
      <c r="CM12" s="325">
        <v>3</v>
      </c>
      <c r="CN12" s="325">
        <v>5</v>
      </c>
      <c r="CO12" s="325">
        <v>3</v>
      </c>
      <c r="CP12" s="325">
        <v>4</v>
      </c>
      <c r="CQ12" s="325">
        <v>1</v>
      </c>
      <c r="CR12" s="325">
        <v>1</v>
      </c>
      <c r="CS12" s="325">
        <v>3</v>
      </c>
      <c r="CT12" s="325">
        <v>3</v>
      </c>
      <c r="CU12" s="325">
        <v>4</v>
      </c>
      <c r="CV12" s="325">
        <v>3</v>
      </c>
      <c r="CW12" s="325">
        <v>5</v>
      </c>
      <c r="CX12" s="325">
        <v>8</v>
      </c>
      <c r="CY12" s="325">
        <v>11</v>
      </c>
      <c r="CZ12" s="325">
        <v>2</v>
      </c>
      <c r="DA12" s="325">
        <v>3</v>
      </c>
      <c r="DB12" s="325">
        <v>0</v>
      </c>
    </row>
    <row r="13" spans="1:106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17382</v>
      </c>
      <c r="E13" s="445">
        <v>0.75</v>
      </c>
      <c r="F13" s="1372" t="s">
        <v>16597</v>
      </c>
      <c r="G13" s="1505"/>
      <c r="H13" s="445">
        <v>3.2916666666666665</v>
      </c>
      <c r="I13" s="1502"/>
      <c r="J13" s="445">
        <v>1.4166666666666667</v>
      </c>
      <c r="K13" s="445" t="s">
        <v>17378</v>
      </c>
      <c r="L13" s="445">
        <v>2.5</v>
      </c>
      <c r="M13" s="445" t="s">
        <v>378</v>
      </c>
      <c r="N13" s="1501"/>
      <c r="O13" s="445" t="s">
        <v>17355</v>
      </c>
      <c r="P13" s="445" t="s">
        <v>378</v>
      </c>
      <c r="Q13" s="445" t="s">
        <v>378</v>
      </c>
      <c r="R13" s="445">
        <v>2.5</v>
      </c>
      <c r="S13" s="445">
        <v>2.7083333333333335</v>
      </c>
      <c r="T13" s="445" t="s">
        <v>378</v>
      </c>
      <c r="U13" s="445">
        <v>2.25</v>
      </c>
      <c r="V13" s="445" t="s">
        <v>378</v>
      </c>
      <c r="W13" s="445" t="s">
        <v>378</v>
      </c>
      <c r="X13" s="1084">
        <v>2.1666666666666665</v>
      </c>
      <c r="Y13" s="322">
        <f t="shared" si="6"/>
        <v>2.1898148148148149</v>
      </c>
      <c r="Z13" s="321">
        <f>IF(ISERROR(AVERAGE($B$8:X13)),"",AVERAGE($B$8:X13))</f>
        <v>2.3202683615819208</v>
      </c>
      <c r="AA13" s="327" t="s">
        <v>378</v>
      </c>
      <c r="AB13" s="445" t="s">
        <v>127</v>
      </c>
      <c r="AC13" s="1502"/>
      <c r="AD13" s="1084" t="s">
        <v>378</v>
      </c>
      <c r="AE13" s="322" t="str">
        <f t="shared" si="0"/>
        <v/>
      </c>
      <c r="AF13" s="321">
        <f>IF(ISERROR(AVERAGE($AA$8:AD13)),"",AVERAGE($AA$8:AD13))</f>
        <v>2.75</v>
      </c>
      <c r="AG13" s="1427" t="s">
        <v>641</v>
      </c>
      <c r="AH13" s="1520"/>
      <c r="AI13" s="1510"/>
      <c r="AJ13" s="445">
        <v>4.833333333333333</v>
      </c>
      <c r="AK13" s="445">
        <v>5.75</v>
      </c>
      <c r="AL13" s="445">
        <v>8.25</v>
      </c>
      <c r="AM13" s="445" t="s">
        <v>17239</v>
      </c>
      <c r="AN13" s="445" t="s">
        <v>127</v>
      </c>
      <c r="AO13" s="1502"/>
      <c r="AP13" s="445">
        <v>4</v>
      </c>
      <c r="AQ13" s="445">
        <v>5.666666666666667</v>
      </c>
      <c r="AR13" s="1502"/>
      <c r="AS13" s="445" t="s">
        <v>127</v>
      </c>
      <c r="AT13" s="1518"/>
      <c r="AU13" s="322">
        <f t="shared" si="1"/>
        <v>5.7</v>
      </c>
      <c r="AV13" s="323">
        <f>IF(ISERROR(AVERAGE($AG$8:AT13)),"",AVERAGE($AG$8:AT13))</f>
        <v>5.877136752136753</v>
      </c>
      <c r="AW13" s="1427" t="s">
        <v>378</v>
      </c>
      <c r="AX13" s="1519"/>
      <c r="AY13" s="1510"/>
      <c r="AZ13" s="1355" t="s">
        <v>16504</v>
      </c>
      <c r="BA13" s="322" t="str">
        <f t="shared" si="2"/>
        <v/>
      </c>
      <c r="BB13" s="323" t="str">
        <f>IF(ISERROR(AVERAGE(AW$8:$AZ13)),"",AVERAGE(AW$8:$AZ13))</f>
        <v/>
      </c>
      <c r="BC13" s="327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445" t="s">
        <v>16707</v>
      </c>
      <c r="BJ13" s="445" t="s">
        <v>16707</v>
      </c>
      <c r="BK13" s="324" t="str">
        <f t="shared" si="3"/>
        <v/>
      </c>
      <c r="BL13" s="324" t="str">
        <f t="array" ref="BL13">IF(ISERROR(AVERAGE(BC$8:$BJ13)),"",AVERAGE(BC$8:$BJ13))</f>
        <v/>
      </c>
      <c r="BM13" s="325">
        <f t="shared" si="4"/>
        <v>3.9449074074074075</v>
      </c>
      <c r="BN13" s="325">
        <f t="shared" si="5"/>
        <v>10</v>
      </c>
      <c r="BO13" s="325">
        <v>6</v>
      </c>
      <c r="BP13" s="325">
        <v>2</v>
      </c>
      <c r="BQ13" s="325">
        <v>2</v>
      </c>
      <c r="BR13" s="325">
        <v>11</v>
      </c>
      <c r="BS13" s="325">
        <v>10</v>
      </c>
      <c r="BT13" s="325">
        <v>9</v>
      </c>
      <c r="BU13" s="325">
        <v>9</v>
      </c>
      <c r="BV13" s="325">
        <v>9</v>
      </c>
      <c r="BW13" s="325">
        <v>9</v>
      </c>
      <c r="BX13" s="325">
        <v>9</v>
      </c>
      <c r="BY13" s="325">
        <v>8</v>
      </c>
      <c r="BZ13" s="325">
        <v>9</v>
      </c>
      <c r="CA13" s="325">
        <v>10</v>
      </c>
      <c r="CB13" s="325">
        <v>9</v>
      </c>
      <c r="CC13" s="325">
        <v>9</v>
      </c>
      <c r="CD13" s="325">
        <v>0</v>
      </c>
      <c r="CE13" s="325">
        <v>5</v>
      </c>
      <c r="CF13" s="325">
        <v>4</v>
      </c>
      <c r="CG13" s="325">
        <v>3</v>
      </c>
      <c r="CH13" s="325">
        <v>3</v>
      </c>
      <c r="CI13" s="325">
        <v>3</v>
      </c>
      <c r="CJ13" s="325">
        <v>4</v>
      </c>
      <c r="CK13" s="325">
        <v>3</v>
      </c>
      <c r="CL13" s="325">
        <v>5</v>
      </c>
      <c r="CM13" s="325">
        <v>3</v>
      </c>
      <c r="CN13" s="325">
        <v>5</v>
      </c>
      <c r="CO13" s="325">
        <v>3</v>
      </c>
      <c r="CP13" s="325">
        <v>5</v>
      </c>
      <c r="CQ13" s="325">
        <v>1</v>
      </c>
      <c r="CR13" s="325">
        <v>1</v>
      </c>
      <c r="CS13" s="325">
        <v>2</v>
      </c>
      <c r="CT13" s="325">
        <v>2</v>
      </c>
      <c r="CU13" s="325">
        <v>4</v>
      </c>
      <c r="CV13" s="325">
        <v>3</v>
      </c>
      <c r="CW13" s="325">
        <v>5</v>
      </c>
      <c r="CX13" s="325">
        <v>8</v>
      </c>
      <c r="CY13" s="325">
        <v>8</v>
      </c>
      <c r="CZ13" s="325">
        <v>3</v>
      </c>
      <c r="DA13" s="325">
        <v>3</v>
      </c>
      <c r="DB13" s="325">
        <v>0</v>
      </c>
    </row>
    <row r="14" spans="1:106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17382</v>
      </c>
      <c r="E14" s="445" t="s">
        <v>17345</v>
      </c>
      <c r="F14" s="445" t="s">
        <v>17378</v>
      </c>
      <c r="G14" s="445" t="s">
        <v>17377</v>
      </c>
      <c r="H14" s="445">
        <v>2.0833333333333335</v>
      </c>
      <c r="I14" s="1502"/>
      <c r="J14" s="445" t="s">
        <v>127</v>
      </c>
      <c r="K14" s="445" t="s">
        <v>17378</v>
      </c>
      <c r="L14" s="445">
        <v>2.4583333333333335</v>
      </c>
      <c r="M14" s="445" t="s">
        <v>378</v>
      </c>
      <c r="N14" s="1502"/>
      <c r="O14" s="445">
        <v>1.5833333333333333</v>
      </c>
      <c r="P14" s="445" t="s">
        <v>378</v>
      </c>
      <c r="Q14" s="445" t="s">
        <v>378</v>
      </c>
      <c r="R14" s="445">
        <v>1.7916666666666667</v>
      </c>
      <c r="S14" s="445">
        <v>2.4583333333333335</v>
      </c>
      <c r="T14" s="445" t="s">
        <v>378</v>
      </c>
      <c r="U14" s="445">
        <v>2.5833333333333335</v>
      </c>
      <c r="V14" s="445" t="s">
        <v>378</v>
      </c>
      <c r="W14" s="445" t="s">
        <v>378</v>
      </c>
      <c r="X14" s="1084">
        <v>1.75</v>
      </c>
      <c r="Y14" s="322">
        <f t="shared" si="6"/>
        <v>2.046875</v>
      </c>
      <c r="Z14" s="321">
        <f>IF(ISERROR(AVERAGE($B$8:X14)),"",AVERAGE($B$8:X14))</f>
        <v>2.2876243781094532</v>
      </c>
      <c r="AA14" s="327" t="s">
        <v>378</v>
      </c>
      <c r="AB14" s="445" t="s">
        <v>127</v>
      </c>
      <c r="AC14" s="1505"/>
      <c r="AD14" s="1084" t="s">
        <v>378</v>
      </c>
      <c r="AE14" s="322" t="str">
        <f t="shared" si="0"/>
        <v/>
      </c>
      <c r="AF14" s="321">
        <f>IF(ISERROR(AVERAGE($AA$8:AD14)),"",AVERAGE($AA$8:AD14))</f>
        <v>2.75</v>
      </c>
      <c r="AG14" s="1513"/>
      <c r="AH14" s="445" t="s">
        <v>17357</v>
      </c>
      <c r="AI14" s="1502"/>
      <c r="AJ14" s="445">
        <v>3.7916666666666665</v>
      </c>
      <c r="AK14" s="445">
        <v>4.916666666666667</v>
      </c>
      <c r="AL14" s="445">
        <v>6</v>
      </c>
      <c r="AM14" s="445" t="s">
        <v>17239</v>
      </c>
      <c r="AN14" s="445" t="s">
        <v>127</v>
      </c>
      <c r="AO14" s="1502"/>
      <c r="AP14" s="445">
        <v>8.5</v>
      </c>
      <c r="AQ14" s="445">
        <v>4</v>
      </c>
      <c r="AR14" s="1519"/>
      <c r="AS14" s="1509"/>
      <c r="AT14" s="445" t="s">
        <v>17359</v>
      </c>
      <c r="AU14" s="322">
        <f t="shared" si="1"/>
        <v>5.4416666666666673</v>
      </c>
      <c r="AV14" s="323">
        <f>IF(ISERROR(AVERAGE($AG$8:AT14)),"",AVERAGE($AG$8:AT14))</f>
        <v>5.8276515151515156</v>
      </c>
      <c r="AW14" s="1427" t="s">
        <v>378</v>
      </c>
      <c r="AX14" s="1519"/>
      <c r="AY14" s="1510"/>
      <c r="AZ14" s="1355" t="s">
        <v>16504</v>
      </c>
      <c r="BA14" s="322" t="str">
        <f t="shared" si="2"/>
        <v/>
      </c>
      <c r="BB14" s="323" t="str">
        <f>IF(ISERROR(AVERAGE(AW$8:$AZ14)),"",AVERAGE(AW$8:$AZ14))</f>
        <v/>
      </c>
      <c r="BC14" s="327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445" t="s">
        <v>16707</v>
      </c>
      <c r="BJ14" s="445" t="s">
        <v>16707</v>
      </c>
      <c r="BK14" s="324" t="str">
        <f t="shared" si="3"/>
        <v/>
      </c>
      <c r="BL14" s="324" t="str">
        <f t="array" ref="BL14">IF(ISERROR(AVERAGE(BC$8:$BJ14)),"",AVERAGE(BC$8:$BJ14))</f>
        <v/>
      </c>
      <c r="BM14" s="325">
        <f t="shared" si="4"/>
        <v>3.7442708333333337</v>
      </c>
      <c r="BN14" s="325">
        <f t="shared" si="5"/>
        <v>9</v>
      </c>
      <c r="BO14" s="325">
        <v>6</v>
      </c>
      <c r="BP14" s="325">
        <v>2</v>
      </c>
      <c r="BQ14" s="325">
        <v>2</v>
      </c>
      <c r="BR14" s="325">
        <v>11</v>
      </c>
      <c r="BS14" s="325">
        <v>10</v>
      </c>
      <c r="BT14" s="325">
        <v>9</v>
      </c>
      <c r="BU14" s="325">
        <v>9</v>
      </c>
      <c r="BV14" s="325">
        <v>9</v>
      </c>
      <c r="BW14" s="325">
        <v>9</v>
      </c>
      <c r="BX14" s="325">
        <v>9</v>
      </c>
      <c r="BY14" s="325">
        <v>8</v>
      </c>
      <c r="BZ14" s="325">
        <v>9</v>
      </c>
      <c r="CA14" s="325">
        <v>9</v>
      </c>
      <c r="CB14" s="325">
        <v>9</v>
      </c>
      <c r="CC14" s="325">
        <v>9</v>
      </c>
      <c r="CD14" s="325">
        <v>0</v>
      </c>
      <c r="CE14" s="325">
        <v>5</v>
      </c>
      <c r="CF14" s="325">
        <v>4</v>
      </c>
      <c r="CG14" s="325">
        <v>3</v>
      </c>
      <c r="CH14" s="325">
        <v>3</v>
      </c>
      <c r="CI14" s="325">
        <v>3</v>
      </c>
      <c r="CJ14" s="325">
        <v>4</v>
      </c>
      <c r="CK14" s="325">
        <v>3</v>
      </c>
      <c r="CL14" s="325">
        <v>4</v>
      </c>
      <c r="CM14" s="325">
        <v>3</v>
      </c>
      <c r="CN14" s="325">
        <v>5</v>
      </c>
      <c r="CO14" s="325">
        <v>3</v>
      </c>
      <c r="CP14" s="325">
        <v>5</v>
      </c>
      <c r="CQ14" s="325">
        <v>1</v>
      </c>
      <c r="CR14" s="325">
        <v>1</v>
      </c>
      <c r="CS14" s="325">
        <v>2</v>
      </c>
      <c r="CT14" s="325">
        <v>2</v>
      </c>
      <c r="CU14" s="325">
        <v>3</v>
      </c>
      <c r="CV14" s="325">
        <v>5</v>
      </c>
      <c r="CW14" s="325">
        <v>4</v>
      </c>
      <c r="CX14" s="325">
        <v>8</v>
      </c>
      <c r="CY14" s="325">
        <v>5</v>
      </c>
      <c r="CZ14" s="325">
        <v>2</v>
      </c>
      <c r="DA14" s="325">
        <v>3</v>
      </c>
      <c r="DB14" s="325">
        <v>0</v>
      </c>
    </row>
    <row r="15" spans="1:106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17382</v>
      </c>
      <c r="E15" s="445" t="s">
        <v>641</v>
      </c>
      <c r="F15" s="445" t="s">
        <v>17378</v>
      </c>
      <c r="G15" s="445">
        <v>3.3333333333333335</v>
      </c>
      <c r="H15" s="445">
        <v>2.9166666666666665</v>
      </c>
      <c r="I15" s="1502"/>
      <c r="J15" s="445" t="s">
        <v>127</v>
      </c>
      <c r="K15" s="445" t="s">
        <v>17378</v>
      </c>
      <c r="L15" s="445">
        <v>1.2083333333333333</v>
      </c>
      <c r="M15" s="445" t="s">
        <v>378</v>
      </c>
      <c r="N15" s="1502"/>
      <c r="O15" s="445">
        <v>1.875</v>
      </c>
      <c r="P15" s="445" t="s">
        <v>378</v>
      </c>
      <c r="Q15" s="445" t="s">
        <v>378</v>
      </c>
      <c r="R15" s="445">
        <v>2</v>
      </c>
      <c r="S15" s="445">
        <v>1.75</v>
      </c>
      <c r="T15" s="445" t="s">
        <v>378</v>
      </c>
      <c r="U15" s="445">
        <v>2.2083333333333335</v>
      </c>
      <c r="V15" s="445" t="s">
        <v>378</v>
      </c>
      <c r="W15" s="445" t="s">
        <v>378</v>
      </c>
      <c r="X15" s="1084" t="s">
        <v>660</v>
      </c>
      <c r="Y15" s="322">
        <f t="shared" si="6"/>
        <v>2.1510416666666665</v>
      </c>
      <c r="Z15" s="321">
        <f>IF(ISERROR(AVERAGE($B$8:X15)),"",AVERAGE($B$8:X15))</f>
        <v>2.2730555555555561</v>
      </c>
      <c r="AA15" s="327" t="s">
        <v>378</v>
      </c>
      <c r="AB15" s="1501"/>
      <c r="AC15" s="445" t="s">
        <v>17375</v>
      </c>
      <c r="AD15" s="1084" t="s">
        <v>378</v>
      </c>
      <c r="AE15" s="322" t="str">
        <f t="shared" si="0"/>
        <v/>
      </c>
      <c r="AF15" s="321">
        <f>IF(ISERROR(AVERAGE($AA$8:AD15)),"",AVERAGE($AA$8:AD15))</f>
        <v>2.75</v>
      </c>
      <c r="AG15" s="1514"/>
      <c r="AH15" s="445">
        <v>4.583333333333333</v>
      </c>
      <c r="AI15" s="1502"/>
      <c r="AJ15" s="445">
        <v>4.625</v>
      </c>
      <c r="AK15" s="445">
        <v>5.416666666666667</v>
      </c>
      <c r="AL15" s="445">
        <v>7.166666666666667</v>
      </c>
      <c r="AM15" s="445" t="s">
        <v>17239</v>
      </c>
      <c r="AN15" s="445" t="s">
        <v>127</v>
      </c>
      <c r="AO15" s="1502"/>
      <c r="AP15" s="445">
        <v>4.5</v>
      </c>
      <c r="AQ15" s="445">
        <v>9.6666666666666661</v>
      </c>
      <c r="AR15" s="1519"/>
      <c r="AS15" s="1510"/>
      <c r="AT15" s="445">
        <v>2.875</v>
      </c>
      <c r="AU15" s="322">
        <f t="shared" si="1"/>
        <v>5.5476190476190483</v>
      </c>
      <c r="AV15" s="323">
        <f>IF(ISERROR(AVERAGE($AG$8:AT15)),"",AVERAGE($AG$8:AT15))</f>
        <v>5.7892156862745106</v>
      </c>
      <c r="AW15" s="1427" t="s">
        <v>378</v>
      </c>
      <c r="AX15" s="1519"/>
      <c r="AY15" s="1510"/>
      <c r="AZ15" s="1355" t="s">
        <v>16504</v>
      </c>
      <c r="BA15" s="322" t="str">
        <f t="shared" si="2"/>
        <v/>
      </c>
      <c r="BB15" s="323" t="str">
        <f>IF(ISERROR(AVERAGE(AW$8:$AZ15)),"",AVERAGE(AW$8:$AZ15))</f>
        <v/>
      </c>
      <c r="BC15" s="327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445" t="s">
        <v>16707</v>
      </c>
      <c r="BJ15" s="445" t="s">
        <v>16707</v>
      </c>
      <c r="BK15" s="324" t="str">
        <f t="shared" si="3"/>
        <v/>
      </c>
      <c r="BL15" s="324" t="str">
        <f t="array" ref="BL15">IF(ISERROR(AVERAGE(BC$8:$BJ15)),"",AVERAGE(BC$8:$BJ15))</f>
        <v/>
      </c>
      <c r="BM15" s="325">
        <f t="shared" si="4"/>
        <v>3.8493303571428577</v>
      </c>
      <c r="BN15" s="325">
        <f t="shared" si="5"/>
        <v>9</v>
      </c>
      <c r="BO15" s="325">
        <v>6</v>
      </c>
      <c r="BP15" s="325">
        <v>2</v>
      </c>
      <c r="BQ15" s="325">
        <v>2</v>
      </c>
      <c r="BR15" s="325">
        <v>11</v>
      </c>
      <c r="BS15" s="325">
        <v>9</v>
      </c>
      <c r="BT15" s="325">
        <v>9</v>
      </c>
      <c r="BU15" s="325">
        <v>9</v>
      </c>
      <c r="BV15" s="325">
        <v>9</v>
      </c>
      <c r="BW15" s="325">
        <v>9</v>
      </c>
      <c r="BX15" s="325">
        <v>9</v>
      </c>
      <c r="BY15" s="325">
        <v>8</v>
      </c>
      <c r="BZ15" s="325">
        <v>9</v>
      </c>
      <c r="CA15" s="325">
        <v>9</v>
      </c>
      <c r="CB15" s="325">
        <v>9</v>
      </c>
      <c r="CC15" s="325">
        <v>9</v>
      </c>
      <c r="CD15" s="325">
        <v>0</v>
      </c>
      <c r="CE15" s="325">
        <v>5</v>
      </c>
      <c r="CF15" s="325">
        <v>4</v>
      </c>
      <c r="CG15" s="325">
        <v>3</v>
      </c>
      <c r="CH15" s="325">
        <v>3</v>
      </c>
      <c r="CI15" s="325">
        <v>3</v>
      </c>
      <c r="CJ15" s="325">
        <v>4</v>
      </c>
      <c r="CK15" s="325">
        <v>3</v>
      </c>
      <c r="CL15" s="325">
        <v>4</v>
      </c>
      <c r="CM15" s="325">
        <v>3</v>
      </c>
      <c r="CN15" s="325">
        <v>5</v>
      </c>
      <c r="CO15" s="325">
        <v>3</v>
      </c>
      <c r="CP15" s="325">
        <v>5</v>
      </c>
      <c r="CQ15" s="325">
        <v>1</v>
      </c>
      <c r="CR15" s="325">
        <v>1</v>
      </c>
      <c r="CS15" s="325">
        <v>2</v>
      </c>
      <c r="CT15" s="325">
        <v>2</v>
      </c>
      <c r="CU15" s="325">
        <v>2</v>
      </c>
      <c r="CV15" s="325">
        <v>6</v>
      </c>
      <c r="CW15" s="325">
        <v>4</v>
      </c>
      <c r="CX15" s="621">
        <v>6</v>
      </c>
      <c r="CY15" s="325">
        <v>5</v>
      </c>
      <c r="CZ15" s="325">
        <v>3</v>
      </c>
      <c r="DA15" s="325">
        <v>2</v>
      </c>
      <c r="DB15" s="325">
        <v>0</v>
      </c>
    </row>
    <row r="16" spans="1:106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17382</v>
      </c>
      <c r="E16" s="445" t="s">
        <v>660</v>
      </c>
      <c r="F16" s="445" t="s">
        <v>17378</v>
      </c>
      <c r="G16" s="445">
        <v>3.1666666666666665</v>
      </c>
      <c r="H16" s="445">
        <v>2.875</v>
      </c>
      <c r="I16" s="1502"/>
      <c r="J16" s="445" t="s">
        <v>127</v>
      </c>
      <c r="K16" s="445" t="s">
        <v>17378</v>
      </c>
      <c r="L16" s="445">
        <v>1.9583333333333333</v>
      </c>
      <c r="M16" s="445" t="s">
        <v>378</v>
      </c>
      <c r="N16" s="1502"/>
      <c r="O16" s="445">
        <v>1.75</v>
      </c>
      <c r="P16" s="445" t="s">
        <v>378</v>
      </c>
      <c r="Q16" s="445" t="s">
        <v>378</v>
      </c>
      <c r="R16" s="445">
        <v>1.7916666666666667</v>
      </c>
      <c r="S16" s="445">
        <v>2.1666666666666665</v>
      </c>
      <c r="T16" s="445" t="s">
        <v>378</v>
      </c>
      <c r="U16" s="445">
        <v>1.7083333333333333</v>
      </c>
      <c r="V16" s="445" t="s">
        <v>378</v>
      </c>
      <c r="W16" s="445" t="s">
        <v>378</v>
      </c>
      <c r="X16" s="1084">
        <v>1.9166666666666667</v>
      </c>
      <c r="Y16" s="322">
        <f t="shared" si="6"/>
        <v>2.0833333333333335</v>
      </c>
      <c r="Z16" s="321">
        <f>IF(ISERROR(AVERAGE($B$8:X16)),"",AVERAGE($B$8:X16))</f>
        <v>2.2527281746031749</v>
      </c>
      <c r="AA16" s="327" t="s">
        <v>378</v>
      </c>
      <c r="AB16" s="1502"/>
      <c r="AC16" s="445">
        <v>6.875</v>
      </c>
      <c r="AD16" s="1084" t="s">
        <v>378</v>
      </c>
      <c r="AE16" s="322">
        <f t="shared" si="0"/>
        <v>6.875</v>
      </c>
      <c r="AF16" s="321">
        <f>IF(ISERROR(AVERAGE($AA$8:AD16)),"",AVERAGE($AA$8:AD16))</f>
        <v>3.5750000000000002</v>
      </c>
      <c r="AG16" s="1514"/>
      <c r="AH16" s="445">
        <v>3.7083333333333335</v>
      </c>
      <c r="AI16" s="1502"/>
      <c r="AJ16" s="445">
        <v>3.625</v>
      </c>
      <c r="AK16" s="445">
        <v>4.083333333333333</v>
      </c>
      <c r="AL16" s="445">
        <v>8</v>
      </c>
      <c r="AM16" s="445" t="s">
        <v>17239</v>
      </c>
      <c r="AN16" s="445" t="s">
        <v>17381</v>
      </c>
      <c r="AO16" s="1502"/>
      <c r="AP16" s="445">
        <v>3.0833333333333335</v>
      </c>
      <c r="AQ16" s="445" t="s">
        <v>127</v>
      </c>
      <c r="AR16" s="1519"/>
      <c r="AS16" s="1510"/>
      <c r="AT16" s="445">
        <v>2.6666666666666665</v>
      </c>
      <c r="AU16" s="322">
        <f t="shared" si="1"/>
        <v>4.1944444444444446</v>
      </c>
      <c r="AV16" s="323">
        <f>IF(ISERROR(AVERAGE($AG$8:AT16)),"",AVERAGE($AG$8:AT16))</f>
        <v>5.621345029239766</v>
      </c>
      <c r="AW16" s="1427" t="s">
        <v>378</v>
      </c>
      <c r="AX16" s="1519"/>
      <c r="AY16" s="1510"/>
      <c r="AZ16" s="1355" t="s">
        <v>16504</v>
      </c>
      <c r="BA16" s="322" t="str">
        <f t="shared" si="2"/>
        <v/>
      </c>
      <c r="BB16" s="323" t="str">
        <f>IF(ISERROR(AVERAGE(AW$8:$AZ16)),"",AVERAGE(AW$8:$AZ16))</f>
        <v/>
      </c>
      <c r="BC16" s="327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445" t="s">
        <v>16707</v>
      </c>
      <c r="BJ16" s="445" t="s">
        <v>16707</v>
      </c>
      <c r="BK16" s="324" t="str">
        <f t="shared" si="3"/>
        <v/>
      </c>
      <c r="BL16" s="324" t="str">
        <f t="array" ref="BL16">IF(ISERROR(AVERAGE(BC$8:$BJ16)),"",AVERAGE(BC$8:$BJ16))</f>
        <v/>
      </c>
      <c r="BM16" s="325">
        <f t="shared" si="4"/>
        <v>4.3842592592592595</v>
      </c>
      <c r="BN16" s="325">
        <f t="shared" si="5"/>
        <v>9</v>
      </c>
      <c r="BO16" s="325">
        <v>5</v>
      </c>
      <c r="BP16" s="325">
        <v>2</v>
      </c>
      <c r="BQ16" s="325">
        <v>2</v>
      </c>
      <c r="BR16" s="325">
        <v>11</v>
      </c>
      <c r="BS16" s="325">
        <v>9</v>
      </c>
      <c r="BT16" s="325">
        <v>9</v>
      </c>
      <c r="BU16" s="325">
        <v>9</v>
      </c>
      <c r="BV16" s="325">
        <v>9</v>
      </c>
      <c r="BW16" s="325">
        <v>9</v>
      </c>
      <c r="BX16" s="325">
        <v>9</v>
      </c>
      <c r="BY16" s="325">
        <v>8</v>
      </c>
      <c r="BZ16" s="325">
        <v>9</v>
      </c>
      <c r="CA16" s="325">
        <v>9</v>
      </c>
      <c r="CB16" s="325">
        <v>9</v>
      </c>
      <c r="CC16" s="325">
        <v>9</v>
      </c>
      <c r="CD16" s="325">
        <v>0</v>
      </c>
      <c r="CE16" s="325">
        <v>5</v>
      </c>
      <c r="CF16" s="325">
        <v>4</v>
      </c>
      <c r="CG16" s="325">
        <v>2</v>
      </c>
      <c r="CH16" s="325">
        <v>3</v>
      </c>
      <c r="CI16" s="325">
        <v>3</v>
      </c>
      <c r="CJ16" s="325">
        <v>4</v>
      </c>
      <c r="CK16" s="325">
        <v>3</v>
      </c>
      <c r="CL16" s="325">
        <v>3</v>
      </c>
      <c r="CM16" s="325">
        <v>4</v>
      </c>
      <c r="CN16" s="325">
        <v>5</v>
      </c>
      <c r="CO16" s="621">
        <v>36</v>
      </c>
      <c r="CP16" s="325">
        <v>5</v>
      </c>
      <c r="CQ16" s="325">
        <v>1</v>
      </c>
      <c r="CR16" s="325">
        <v>1</v>
      </c>
      <c r="CS16" s="325">
        <v>2</v>
      </c>
      <c r="CT16" s="325">
        <v>2</v>
      </c>
      <c r="CU16" s="325">
        <v>1</v>
      </c>
      <c r="CV16" s="325">
        <v>6</v>
      </c>
      <c r="CW16" s="325">
        <v>4</v>
      </c>
      <c r="CX16" s="325">
        <v>8</v>
      </c>
      <c r="CY16" s="325">
        <v>5</v>
      </c>
      <c r="CZ16" s="325">
        <v>3</v>
      </c>
      <c r="DA16" s="325">
        <v>2</v>
      </c>
      <c r="DB16" s="325">
        <v>0</v>
      </c>
    </row>
    <row r="17" spans="1:106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17382</v>
      </c>
      <c r="E17" s="445">
        <v>3.4166666666666665</v>
      </c>
      <c r="F17" s="445" t="s">
        <v>17378</v>
      </c>
      <c r="G17" s="445">
        <v>2.75</v>
      </c>
      <c r="H17" s="445">
        <v>2.375</v>
      </c>
      <c r="I17" s="1502"/>
      <c r="J17" s="445" t="s">
        <v>127</v>
      </c>
      <c r="K17" s="445" t="s">
        <v>17378</v>
      </c>
      <c r="L17" s="445">
        <v>2.375</v>
      </c>
      <c r="M17" s="445" t="s">
        <v>378</v>
      </c>
      <c r="N17" s="1502"/>
      <c r="O17" s="445">
        <v>1.6666666666666667</v>
      </c>
      <c r="P17" s="445" t="s">
        <v>378</v>
      </c>
      <c r="Q17" s="445" t="s">
        <v>378</v>
      </c>
      <c r="R17" s="445">
        <v>2.875</v>
      </c>
      <c r="S17" s="445">
        <v>2.125</v>
      </c>
      <c r="T17" s="445" t="s">
        <v>378</v>
      </c>
      <c r="U17" s="445">
        <v>2.5416666666666665</v>
      </c>
      <c r="V17" s="445" t="s">
        <v>378</v>
      </c>
      <c r="W17" s="445" t="s">
        <v>378</v>
      </c>
      <c r="X17" s="1084">
        <v>1.5416666666666667</v>
      </c>
      <c r="Y17" s="322">
        <f t="shared" si="6"/>
        <v>2.3708333333333336</v>
      </c>
      <c r="Z17" s="321">
        <f>IF(ISERROR(AVERAGE($B$8:X17)),"",AVERAGE($B$8:X17))</f>
        <v>2.2652925531914891</v>
      </c>
      <c r="AA17" s="327" t="s">
        <v>378</v>
      </c>
      <c r="AB17" s="1502"/>
      <c r="AC17" s="445">
        <v>7.083333333333333</v>
      </c>
      <c r="AD17" s="1084" t="s">
        <v>378</v>
      </c>
      <c r="AE17" s="322">
        <f t="shared" si="0"/>
        <v>7.083333333333333</v>
      </c>
      <c r="AF17" s="321">
        <f>IF(ISERROR(AVERAGE($AA$8:AD17)),"",AVERAGE($AA$8:AD17))</f>
        <v>4.1597222222222223</v>
      </c>
      <c r="AG17" s="1514"/>
      <c r="AH17" s="445">
        <v>5.583333333333333</v>
      </c>
      <c r="AI17" s="1502"/>
      <c r="AJ17" s="445">
        <v>4.25</v>
      </c>
      <c r="AK17" s="445">
        <v>7.25</v>
      </c>
      <c r="AL17" s="445">
        <v>6.416666666666667</v>
      </c>
      <c r="AM17" s="445" t="s">
        <v>17239</v>
      </c>
      <c r="AN17" s="445" t="s">
        <v>17381</v>
      </c>
      <c r="AO17" s="1502"/>
      <c r="AP17" s="445">
        <v>4.083333333333333</v>
      </c>
      <c r="AQ17" s="445" t="s">
        <v>127</v>
      </c>
      <c r="AR17" s="1520"/>
      <c r="AS17" s="1510"/>
      <c r="AT17" s="445">
        <v>3.5833333333333335</v>
      </c>
      <c r="AU17" s="322">
        <f t="shared" si="1"/>
        <v>5.1944444444444438</v>
      </c>
      <c r="AV17" s="323">
        <f>IF(ISERROR(AVERAGE($AG$8:AT17)),"",AVERAGE($AG$8:AT17))</f>
        <v>5.5806878306878307</v>
      </c>
      <c r="AW17" s="1427" t="s">
        <v>378</v>
      </c>
      <c r="AX17" s="1520"/>
      <c r="AY17" s="1527"/>
      <c r="AZ17" s="1355" t="s">
        <v>16504</v>
      </c>
      <c r="BA17" s="322" t="str">
        <f t="shared" si="2"/>
        <v/>
      </c>
      <c r="BB17" s="323" t="str">
        <f>IF(ISERROR(AVERAGE(AW$8:$AZ17)),"",AVERAGE(AW$8:$AZ17))</f>
        <v/>
      </c>
      <c r="BC17" s="327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445" t="s">
        <v>16707</v>
      </c>
      <c r="BJ17" s="445" t="s">
        <v>16707</v>
      </c>
      <c r="BK17" s="324" t="str">
        <f t="shared" si="3"/>
        <v/>
      </c>
      <c r="BL17" s="324" t="str">
        <f t="array" ref="BL17">IF(ISERROR(AVERAGE(BC$8:$BJ17)),"",AVERAGE(BC$8:$BJ17))</f>
        <v/>
      </c>
      <c r="BM17" s="325">
        <f t="shared" si="4"/>
        <v>4.8828703703703695</v>
      </c>
      <c r="BN17" s="325">
        <f t="shared" si="5"/>
        <v>9</v>
      </c>
      <c r="BO17" s="325">
        <v>5</v>
      </c>
      <c r="BP17" s="325">
        <v>2</v>
      </c>
      <c r="BQ17" s="325">
        <v>5</v>
      </c>
      <c r="BR17" s="325">
        <v>11</v>
      </c>
      <c r="BS17" s="325">
        <v>9</v>
      </c>
      <c r="BT17" s="325">
        <v>9</v>
      </c>
      <c r="BU17" s="325">
        <v>9</v>
      </c>
      <c r="BV17" s="325">
        <v>9</v>
      </c>
      <c r="BW17" s="325">
        <v>9</v>
      </c>
      <c r="BX17" s="325">
        <v>9</v>
      </c>
      <c r="BY17" s="325">
        <v>8</v>
      </c>
      <c r="BZ17" s="325">
        <v>9</v>
      </c>
      <c r="CA17" s="325">
        <v>9</v>
      </c>
      <c r="CB17" s="325">
        <v>9</v>
      </c>
      <c r="CC17" s="325">
        <v>9</v>
      </c>
      <c r="CD17" s="325">
        <v>0</v>
      </c>
      <c r="CE17" s="325">
        <v>5</v>
      </c>
      <c r="CF17" s="325">
        <v>4</v>
      </c>
      <c r="CG17" s="325">
        <v>3</v>
      </c>
      <c r="CH17" s="325">
        <v>3</v>
      </c>
      <c r="CI17" s="325">
        <v>3</v>
      </c>
      <c r="CJ17" s="325">
        <v>5</v>
      </c>
      <c r="CK17" s="325">
        <v>3</v>
      </c>
      <c r="CL17" s="325">
        <v>3</v>
      </c>
      <c r="CM17" s="325">
        <v>4</v>
      </c>
      <c r="CN17" s="325">
        <v>5</v>
      </c>
      <c r="CO17" s="621">
        <v>36</v>
      </c>
      <c r="CP17" s="325">
        <v>4</v>
      </c>
      <c r="CQ17" s="325">
        <v>1</v>
      </c>
      <c r="CR17" s="325">
        <v>1</v>
      </c>
      <c r="CS17" s="325">
        <v>2</v>
      </c>
      <c r="CT17" s="325">
        <v>2</v>
      </c>
      <c r="CU17" s="325">
        <v>1</v>
      </c>
      <c r="CV17" s="325">
        <v>4</v>
      </c>
      <c r="CW17" s="325">
        <v>4</v>
      </c>
      <c r="CX17" s="325">
        <v>9</v>
      </c>
      <c r="CY17" s="325">
        <v>5</v>
      </c>
      <c r="CZ17" s="325">
        <v>2</v>
      </c>
      <c r="DA17" s="325">
        <v>2</v>
      </c>
      <c r="DB17" s="325">
        <v>0</v>
      </c>
    </row>
    <row r="18" spans="1:106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17382</v>
      </c>
      <c r="E18" s="445">
        <v>3.25</v>
      </c>
      <c r="F18" s="445" t="s">
        <v>17378</v>
      </c>
      <c r="G18" s="445">
        <v>2.9166666666666665</v>
      </c>
      <c r="H18" s="445">
        <v>3.8333333333333335</v>
      </c>
      <c r="I18" s="1519"/>
      <c r="J18" s="1509"/>
      <c r="K18" s="1372" t="s">
        <v>16597</v>
      </c>
      <c r="L18" s="445">
        <v>2.5</v>
      </c>
      <c r="M18" s="445" t="s">
        <v>378</v>
      </c>
      <c r="N18" s="1502"/>
      <c r="O18" s="445">
        <v>1.7083333333333333</v>
      </c>
      <c r="P18" s="445" t="s">
        <v>378</v>
      </c>
      <c r="Q18" s="445" t="s">
        <v>378</v>
      </c>
      <c r="R18" s="445">
        <v>2.0416666666666665</v>
      </c>
      <c r="S18" s="445">
        <v>2.0833333333333335</v>
      </c>
      <c r="T18" s="445" t="s">
        <v>378</v>
      </c>
      <c r="U18" s="445">
        <v>2.75</v>
      </c>
      <c r="V18" s="445" t="s">
        <v>378</v>
      </c>
      <c r="W18" s="445" t="s">
        <v>378</v>
      </c>
      <c r="X18" s="1084">
        <v>1.8333333333333333</v>
      </c>
      <c r="Y18" s="322">
        <f t="shared" si="6"/>
        <v>2.4833333333333334</v>
      </c>
      <c r="Z18" s="321">
        <f>IF(ISERROR(AVERAGE($B$8:X18)),"",AVERAGE($B$8:X18))</f>
        <v>2.2862580128205128</v>
      </c>
      <c r="AA18" s="327" t="s">
        <v>378</v>
      </c>
      <c r="AB18" s="1502"/>
      <c r="AC18" s="445">
        <v>2.83</v>
      </c>
      <c r="AD18" s="1084" t="s">
        <v>378</v>
      </c>
      <c r="AE18" s="322">
        <f t="shared" si="0"/>
        <v>2.83</v>
      </c>
      <c r="AF18" s="321">
        <f>IF(ISERROR(AVERAGE($AA$8:AD18)),"",AVERAGE($AA$8:AD18))</f>
        <v>3.969761904761905</v>
      </c>
      <c r="AG18" s="1514"/>
      <c r="AH18" s="445">
        <v>4.458333333333333</v>
      </c>
      <c r="AI18" s="1502"/>
      <c r="AJ18" s="445">
        <v>5</v>
      </c>
      <c r="AK18" s="445">
        <v>5.166666666666667</v>
      </c>
      <c r="AL18" s="445">
        <v>5</v>
      </c>
      <c r="AM18" s="445" t="s">
        <v>17239</v>
      </c>
      <c r="AN18" s="445" t="s">
        <v>17381</v>
      </c>
      <c r="AO18" s="1502"/>
      <c r="AP18" s="445">
        <v>3.4166666666666665</v>
      </c>
      <c r="AQ18" s="1501"/>
      <c r="AR18" s="445" t="s">
        <v>17396</v>
      </c>
      <c r="AS18" s="1502"/>
      <c r="AT18" s="445" t="s">
        <v>17345</v>
      </c>
      <c r="AU18" s="322">
        <f t="shared" si="1"/>
        <v>4.6083333333333334</v>
      </c>
      <c r="AV18" s="323">
        <f>IF(ISERROR(AVERAGE($AG$8:AT18)),"",AVERAGE($AG$8:AT18))</f>
        <v>5.5091911764705879</v>
      </c>
      <c r="AW18" s="1524" t="s">
        <v>17403</v>
      </c>
      <c r="AX18" s="445" t="s">
        <v>17404</v>
      </c>
      <c r="AY18" s="1523" t="s">
        <v>17405</v>
      </c>
      <c r="AZ18" s="1355" t="s">
        <v>16504</v>
      </c>
      <c r="BA18" s="322" t="str">
        <f t="shared" si="2"/>
        <v/>
      </c>
      <c r="BB18" s="323" t="str">
        <f>IF(ISERROR(AVERAGE(AW$8:$AZ18)),"",AVERAGE(AW$8:$AZ18))</f>
        <v/>
      </c>
      <c r="BC18" s="327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445" t="s">
        <v>16707</v>
      </c>
      <c r="BJ18" s="445" t="s">
        <v>16707</v>
      </c>
      <c r="BK18" s="324" t="str">
        <f t="shared" si="3"/>
        <v/>
      </c>
      <c r="BL18" s="324" t="str">
        <f t="array" ref="BL18">IF(ISERROR(AVERAGE(BC$8:$BJ18)),"",AVERAGE(BC$8:$BJ18))</f>
        <v/>
      </c>
      <c r="BM18" s="325">
        <f t="shared" si="4"/>
        <v>3.3072222222222223</v>
      </c>
      <c r="BN18" s="325">
        <f t="shared" si="5"/>
        <v>9</v>
      </c>
      <c r="BO18" s="325">
        <v>5</v>
      </c>
      <c r="BP18" s="325">
        <v>2</v>
      </c>
      <c r="BQ18" s="325">
        <v>5</v>
      </c>
      <c r="BR18" s="325">
        <v>11</v>
      </c>
      <c r="BS18" s="325">
        <v>9</v>
      </c>
      <c r="BT18" s="325">
        <v>9</v>
      </c>
      <c r="BU18" s="325">
        <v>9</v>
      </c>
      <c r="BV18" s="325">
        <v>9</v>
      </c>
      <c r="BW18" s="325">
        <v>9</v>
      </c>
      <c r="BX18" s="325">
        <v>9</v>
      </c>
      <c r="BY18" s="325">
        <v>8</v>
      </c>
      <c r="BZ18" s="325">
        <v>9</v>
      </c>
      <c r="CA18" s="325">
        <v>9</v>
      </c>
      <c r="CB18" s="325">
        <v>10</v>
      </c>
      <c r="CC18" s="325">
        <v>9</v>
      </c>
      <c r="CD18" s="325">
        <v>0</v>
      </c>
      <c r="CE18" s="325">
        <v>5</v>
      </c>
      <c r="CF18" s="325">
        <v>4</v>
      </c>
      <c r="CG18" s="325">
        <v>3</v>
      </c>
      <c r="CH18" s="325">
        <v>3</v>
      </c>
      <c r="CI18" s="325">
        <v>3</v>
      </c>
      <c r="CJ18" s="325">
        <v>5</v>
      </c>
      <c r="CK18" s="325">
        <v>3</v>
      </c>
      <c r="CL18" s="325">
        <v>3</v>
      </c>
      <c r="CM18" s="325">
        <v>4</v>
      </c>
      <c r="CN18" s="325">
        <v>5</v>
      </c>
      <c r="CO18" s="621">
        <v>36</v>
      </c>
      <c r="CP18" s="325">
        <v>4</v>
      </c>
      <c r="CQ18" s="325">
        <v>1</v>
      </c>
      <c r="CR18" s="325">
        <v>1</v>
      </c>
      <c r="CS18" s="325">
        <v>2</v>
      </c>
      <c r="CT18" s="325">
        <v>2</v>
      </c>
      <c r="CU18" s="325">
        <v>1</v>
      </c>
      <c r="CV18" s="325">
        <v>3</v>
      </c>
      <c r="CW18" s="325">
        <v>4</v>
      </c>
      <c r="CX18" s="325">
        <v>8</v>
      </c>
      <c r="CY18" s="325">
        <v>4</v>
      </c>
      <c r="CZ18" s="325">
        <v>2</v>
      </c>
      <c r="DA18" s="325">
        <v>2</v>
      </c>
      <c r="DB18" s="325">
        <v>1</v>
      </c>
    </row>
    <row r="19" spans="1:106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17382</v>
      </c>
      <c r="E19" s="445">
        <v>3.5833333333333335</v>
      </c>
      <c r="F19" s="445" t="s">
        <v>17378</v>
      </c>
      <c r="G19" s="445">
        <v>2.3333333333333335</v>
      </c>
      <c r="H19" s="445">
        <v>2.8333333333333335</v>
      </c>
      <c r="I19" s="1519"/>
      <c r="J19" s="1510"/>
      <c r="K19" s="1372" t="s">
        <v>16597</v>
      </c>
      <c r="L19" s="445">
        <v>1.5833333333333333</v>
      </c>
      <c r="M19" s="445" t="s">
        <v>378</v>
      </c>
      <c r="N19" s="1502"/>
      <c r="O19" s="445">
        <v>1.6666666666666667</v>
      </c>
      <c r="P19" s="445" t="s">
        <v>378</v>
      </c>
      <c r="Q19" s="445" t="s">
        <v>378</v>
      </c>
      <c r="R19" s="445">
        <v>2.5833333333333335</v>
      </c>
      <c r="S19" s="445">
        <v>2.0416666666666665</v>
      </c>
      <c r="T19" s="445" t="s">
        <v>378</v>
      </c>
      <c r="U19" s="445">
        <v>2.1666666666666665</v>
      </c>
      <c r="V19" s="445" t="s">
        <v>378</v>
      </c>
      <c r="W19" s="445" t="s">
        <v>378</v>
      </c>
      <c r="X19" s="1084">
        <v>1.375</v>
      </c>
      <c r="Y19" s="322">
        <f t="shared" si="6"/>
        <v>2.2166666666666672</v>
      </c>
      <c r="Z19" s="321">
        <f>IF(ISERROR(AVERAGE($B$8:X19)),"",AVERAGE($B$8:X19))</f>
        <v>2.2801535087719302</v>
      </c>
      <c r="AA19" s="327" t="s">
        <v>378</v>
      </c>
      <c r="AB19" s="1502"/>
      <c r="AC19" s="445">
        <v>3.46</v>
      </c>
      <c r="AD19" s="1084" t="s">
        <v>378</v>
      </c>
      <c r="AE19" s="322">
        <f t="shared" si="0"/>
        <v>3.46</v>
      </c>
      <c r="AF19" s="321">
        <f>IF(ISERROR(AVERAGE($AA$8:AD19)),"",AVERAGE($AA$8:AD19))</f>
        <v>3.9060416666666669</v>
      </c>
      <c r="AG19" s="1514"/>
      <c r="AH19" s="445">
        <v>4.625</v>
      </c>
      <c r="AI19" s="1502"/>
      <c r="AJ19" s="445">
        <v>4.291666666666667</v>
      </c>
      <c r="AK19" s="445">
        <v>6.583333333333333</v>
      </c>
      <c r="AL19" s="445">
        <v>8</v>
      </c>
      <c r="AM19" s="445" t="s">
        <v>17239</v>
      </c>
      <c r="AN19" s="445" t="s">
        <v>17381</v>
      </c>
      <c r="AO19" s="1502"/>
      <c r="AP19" s="445">
        <v>3.6666666666666665</v>
      </c>
      <c r="AQ19" s="1502"/>
      <c r="AR19" s="445">
        <v>3.9166666666666665</v>
      </c>
      <c r="AS19" s="1502"/>
      <c r="AT19" s="445" t="s">
        <v>641</v>
      </c>
      <c r="AU19" s="322">
        <f t="shared" si="1"/>
        <v>5.1805555555555562</v>
      </c>
      <c r="AV19" s="323">
        <f>IF(ISERROR(AVERAGE($AG$8:AT19)),"",AVERAGE($AG$8:AT19))</f>
        <v>5.4825450450450459</v>
      </c>
      <c r="AW19" s="1427" t="s">
        <v>378</v>
      </c>
      <c r="AX19" s="445">
        <v>3.1666666666666665</v>
      </c>
      <c r="AY19" s="1523">
        <v>4</v>
      </c>
      <c r="AZ19" s="1355" t="s">
        <v>16504</v>
      </c>
      <c r="BA19" s="322" t="str">
        <f t="shared" si="2"/>
        <v/>
      </c>
      <c r="BB19" s="323">
        <f>IF(ISERROR(AVERAGE(AW$8:$AZ19)),"",AVERAGE(AW$8:$AZ19))</f>
        <v>3.583333333333333</v>
      </c>
      <c r="BC19" s="327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445" t="s">
        <v>16707</v>
      </c>
      <c r="BJ19" s="445" t="s">
        <v>16707</v>
      </c>
      <c r="BK19" s="324" t="str">
        <f t="shared" si="3"/>
        <v/>
      </c>
      <c r="BL19" s="324" t="str">
        <f t="array" ref="BL19">IF(ISERROR(AVERAGE(BC$8:$BJ19)),"",AVERAGE(BC$8:$BJ19))</f>
        <v/>
      </c>
      <c r="BM19" s="325">
        <f t="shared" si="4"/>
        <v>3.6190740740740743</v>
      </c>
      <c r="BN19" s="325">
        <f t="shared" si="5"/>
        <v>10</v>
      </c>
      <c r="BO19" s="325">
        <v>5</v>
      </c>
      <c r="BP19" s="325">
        <v>2</v>
      </c>
      <c r="BQ19" s="325">
        <v>5</v>
      </c>
      <c r="BR19" s="325">
        <v>11</v>
      </c>
      <c r="BS19" s="325">
        <v>9</v>
      </c>
      <c r="BT19" s="325">
        <v>9</v>
      </c>
      <c r="BU19" s="325">
        <v>9</v>
      </c>
      <c r="BV19" s="325">
        <v>9</v>
      </c>
      <c r="BW19" s="325">
        <v>9</v>
      </c>
      <c r="BX19" s="325">
        <v>9</v>
      </c>
      <c r="BY19" s="325">
        <v>8</v>
      </c>
      <c r="BZ19" s="325">
        <v>9</v>
      </c>
      <c r="CA19" s="325">
        <v>9</v>
      </c>
      <c r="CB19" s="325">
        <v>10</v>
      </c>
      <c r="CC19" s="325">
        <v>9</v>
      </c>
      <c r="CD19" s="325">
        <v>0</v>
      </c>
      <c r="CE19" s="325">
        <v>5</v>
      </c>
      <c r="CF19" s="325">
        <v>4</v>
      </c>
      <c r="CG19" s="325">
        <v>3</v>
      </c>
      <c r="CH19" s="325">
        <v>3</v>
      </c>
      <c r="CI19" s="325">
        <v>3</v>
      </c>
      <c r="CJ19" s="325">
        <v>5</v>
      </c>
      <c r="CK19" s="325">
        <v>3</v>
      </c>
      <c r="CL19" s="325">
        <v>3</v>
      </c>
      <c r="CM19" s="325">
        <v>4</v>
      </c>
      <c r="CN19" s="325">
        <v>5</v>
      </c>
      <c r="CO19" s="621">
        <v>36</v>
      </c>
      <c r="CP19" s="325">
        <v>4</v>
      </c>
      <c r="CQ19" s="325">
        <v>1</v>
      </c>
      <c r="CR19" s="325">
        <v>1</v>
      </c>
      <c r="CS19" s="325">
        <v>2</v>
      </c>
      <c r="CT19" s="325">
        <v>2</v>
      </c>
      <c r="CU19" s="325">
        <v>1</v>
      </c>
      <c r="CV19" s="325">
        <v>2</v>
      </c>
      <c r="CW19" s="325">
        <v>3</v>
      </c>
      <c r="CX19" s="325">
        <v>7</v>
      </c>
      <c r="CY19" s="325">
        <v>4</v>
      </c>
      <c r="CZ19" s="325">
        <v>3</v>
      </c>
      <c r="DA19" s="325">
        <v>2</v>
      </c>
      <c r="DB19" s="325">
        <v>1</v>
      </c>
    </row>
    <row r="20" spans="1:106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17382</v>
      </c>
      <c r="E20" s="445">
        <v>3.4166666666666665</v>
      </c>
      <c r="F20" s="445" t="s">
        <v>17378</v>
      </c>
      <c r="G20" s="445">
        <v>2.25</v>
      </c>
      <c r="H20" s="445">
        <v>2.8333333333333335</v>
      </c>
      <c r="I20" s="1519"/>
      <c r="J20" s="1510"/>
      <c r="K20" s="1372" t="s">
        <v>16597</v>
      </c>
      <c r="L20" s="445">
        <v>1.9583333333333333</v>
      </c>
      <c r="M20" s="1372" t="s">
        <v>16597</v>
      </c>
      <c r="N20" s="1502"/>
      <c r="O20" s="445">
        <v>1.375</v>
      </c>
      <c r="P20" s="1372" t="s">
        <v>16597</v>
      </c>
      <c r="Q20" s="1372" t="s">
        <v>16597</v>
      </c>
      <c r="R20" s="445">
        <v>1.7916666666666667</v>
      </c>
      <c r="S20" s="445">
        <v>2.5</v>
      </c>
      <c r="T20" s="1372" t="s">
        <v>16597</v>
      </c>
      <c r="U20" s="445">
        <v>2.1666666666666665</v>
      </c>
      <c r="V20" s="1372" t="s">
        <v>16597</v>
      </c>
      <c r="W20" s="1372" t="s">
        <v>16597</v>
      </c>
      <c r="X20" s="1084">
        <v>1.3333333333333333</v>
      </c>
      <c r="Y20" s="322">
        <f t="shared" si="6"/>
        <v>2.15</v>
      </c>
      <c r="Z20" s="321">
        <f>IF(ISERROR(AVERAGE($B$8:X20)),"",AVERAGE($B$8:X20))</f>
        <v>2.2696572580645165</v>
      </c>
      <c r="AA20" s="327" t="s">
        <v>378</v>
      </c>
      <c r="AB20" s="1522"/>
      <c r="AC20" s="445">
        <v>4.67</v>
      </c>
      <c r="AD20" s="1084" t="s">
        <v>378</v>
      </c>
      <c r="AE20" s="322">
        <f t="shared" si="0"/>
        <v>4.67</v>
      </c>
      <c r="AF20" s="321">
        <f>IF(ISERROR(AVERAGE($AA$8:AD20)),"",AVERAGE($AA$8:AD20))</f>
        <v>3.9909259259259264</v>
      </c>
      <c r="AG20" s="1514"/>
      <c r="AH20" s="445">
        <v>3.7083333333333335</v>
      </c>
      <c r="AI20" s="1502"/>
      <c r="AJ20" s="445">
        <v>4.166666666666667</v>
      </c>
      <c r="AK20" s="445">
        <v>7.75</v>
      </c>
      <c r="AL20" s="445">
        <v>5.416666666666667</v>
      </c>
      <c r="AM20" s="445" t="s">
        <v>17239</v>
      </c>
      <c r="AN20" s="445" t="s">
        <v>17381</v>
      </c>
      <c r="AO20" s="1502"/>
      <c r="AP20" s="445" t="s">
        <v>127</v>
      </c>
      <c r="AQ20" s="1502"/>
      <c r="AR20" s="445">
        <v>2.1666666666666665</v>
      </c>
      <c r="AS20" s="1502"/>
      <c r="AT20" s="445" t="s">
        <v>641</v>
      </c>
      <c r="AU20" s="322">
        <f t="shared" si="1"/>
        <v>4.6416666666666675</v>
      </c>
      <c r="AV20" s="323">
        <f>IF(ISERROR(AVERAGE($AG$8:AT20)),"",AVERAGE($AG$8:AT20))</f>
        <v>5.4293248945147692</v>
      </c>
      <c r="AW20" s="1427" t="s">
        <v>378</v>
      </c>
      <c r="AX20" s="445">
        <v>4.5</v>
      </c>
      <c r="AY20" s="1523">
        <v>4.166666666666667</v>
      </c>
      <c r="AZ20" s="1355" t="s">
        <v>16504</v>
      </c>
      <c r="BA20" s="322" t="str">
        <f t="shared" si="2"/>
        <v/>
      </c>
      <c r="BB20" s="323">
        <f>IF(ISERROR(AVERAGE(AW$8:$AZ20)),"",AVERAGE(AW$8:$AZ20))</f>
        <v>3.958333333333333</v>
      </c>
      <c r="BC20" s="327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445" t="s">
        <v>16707</v>
      </c>
      <c r="BJ20" s="445" t="s">
        <v>16707</v>
      </c>
      <c r="BK20" s="324" t="str">
        <f t="shared" si="3"/>
        <v/>
      </c>
      <c r="BL20" s="324" t="str">
        <f t="array" ref="BL20">IF(ISERROR(AVERAGE(BC$8:$BJ20)),"",AVERAGE(BC$8:$BJ20))</f>
        <v/>
      </c>
      <c r="BM20" s="325">
        <f t="shared" si="4"/>
        <v>3.8205555555555559</v>
      </c>
      <c r="BN20" s="325">
        <f t="shared" si="5"/>
        <v>10</v>
      </c>
      <c r="BO20" s="325">
        <v>5</v>
      </c>
      <c r="BP20" s="325">
        <v>2</v>
      </c>
      <c r="BQ20" s="325">
        <v>5</v>
      </c>
      <c r="BR20" s="325">
        <v>11</v>
      </c>
      <c r="BS20" s="325">
        <v>9</v>
      </c>
      <c r="BT20" s="325">
        <v>9</v>
      </c>
      <c r="BU20" s="325">
        <v>9</v>
      </c>
      <c r="BV20" s="325">
        <v>9</v>
      </c>
      <c r="BW20" s="325">
        <v>9</v>
      </c>
      <c r="BX20" s="325">
        <v>9</v>
      </c>
      <c r="BY20" s="325">
        <v>8</v>
      </c>
      <c r="BZ20" s="325">
        <v>9</v>
      </c>
      <c r="CA20" s="325">
        <v>9</v>
      </c>
      <c r="CB20" s="325">
        <v>9</v>
      </c>
      <c r="CC20" s="325">
        <v>9</v>
      </c>
      <c r="CD20" s="325">
        <v>0</v>
      </c>
      <c r="CE20" s="325">
        <v>5</v>
      </c>
      <c r="CF20" s="325">
        <v>4</v>
      </c>
      <c r="CG20" s="325">
        <v>3</v>
      </c>
      <c r="CH20" s="325">
        <v>4</v>
      </c>
      <c r="CI20" s="325">
        <v>3</v>
      </c>
      <c r="CJ20" s="325">
        <v>5</v>
      </c>
      <c r="CK20" s="325">
        <v>3</v>
      </c>
      <c r="CL20" s="325">
        <v>3</v>
      </c>
      <c r="CM20" s="325">
        <v>4</v>
      </c>
      <c r="CN20" s="325">
        <v>4</v>
      </c>
      <c r="CO20" s="621">
        <v>36</v>
      </c>
      <c r="CP20" s="325">
        <v>4</v>
      </c>
      <c r="CQ20" s="325">
        <v>2</v>
      </c>
      <c r="CR20" s="325">
        <v>1</v>
      </c>
      <c r="CS20" s="325">
        <v>2</v>
      </c>
      <c r="CT20" s="325">
        <v>2</v>
      </c>
      <c r="CU20" s="325">
        <v>1</v>
      </c>
      <c r="CV20" s="325">
        <v>1</v>
      </c>
      <c r="CW20" s="325">
        <v>3</v>
      </c>
      <c r="CX20" s="325">
        <v>7</v>
      </c>
      <c r="CY20" s="325">
        <v>4</v>
      </c>
      <c r="CZ20" s="325">
        <v>2</v>
      </c>
      <c r="DA20" s="325">
        <v>0</v>
      </c>
      <c r="DB20" s="325">
        <v>1</v>
      </c>
    </row>
    <row r="21" spans="1:106" s="325" customFormat="1" ht="21.95" customHeight="1" thickBot="1">
      <c r="A21" s="326">
        <v>14</v>
      </c>
      <c r="B21" s="1425" t="s">
        <v>16534</v>
      </c>
      <c r="C21" s="445">
        <v>1.9583333333333333</v>
      </c>
      <c r="D21" s="445" t="s">
        <v>17382</v>
      </c>
      <c r="E21" s="445">
        <v>3.8333333333333335</v>
      </c>
      <c r="F21" s="445" t="s">
        <v>17378</v>
      </c>
      <c r="G21" s="445">
        <v>2.5833333333333335</v>
      </c>
      <c r="H21" s="445">
        <v>2.625</v>
      </c>
      <c r="I21" s="1519"/>
      <c r="J21" s="1510"/>
      <c r="K21" s="1372" t="s">
        <v>16597</v>
      </c>
      <c r="L21" s="445">
        <v>2.9583333333333335</v>
      </c>
      <c r="M21" s="1372" t="s">
        <v>16597</v>
      </c>
      <c r="N21" s="1502"/>
      <c r="O21" s="445">
        <v>0.79166666666666663</v>
      </c>
      <c r="P21" s="1372" t="s">
        <v>16597</v>
      </c>
      <c r="Q21" s="1372" t="s">
        <v>16597</v>
      </c>
      <c r="R21" s="445">
        <v>2.6666666666666665</v>
      </c>
      <c r="S21" s="445" t="s">
        <v>127</v>
      </c>
      <c r="T21" s="1372" t="s">
        <v>16597</v>
      </c>
      <c r="U21" s="445">
        <v>1.7916666666666667</v>
      </c>
      <c r="V21" s="1372" t="s">
        <v>16597</v>
      </c>
      <c r="W21" s="1372" t="s">
        <v>16597</v>
      </c>
      <c r="X21" s="1084">
        <v>0.95833333333333337</v>
      </c>
      <c r="Y21" s="322">
        <f t="shared" si="6"/>
        <v>2.2407407407407409</v>
      </c>
      <c r="Z21" s="321">
        <f>IF(ISERROR(AVERAGE($B$8:X21)),"",AVERAGE($B$8:X21))</f>
        <v>2.2677005012531328</v>
      </c>
      <c r="AA21" s="327" t="s">
        <v>378</v>
      </c>
      <c r="AB21" s="1522"/>
      <c r="AC21" s="445">
        <v>3.75</v>
      </c>
      <c r="AD21" s="1084" t="s">
        <v>378</v>
      </c>
      <c r="AE21" s="322">
        <f t="shared" si="0"/>
        <v>3.75</v>
      </c>
      <c r="AF21" s="321">
        <f>IF(ISERROR(AVERAGE($AA$8:AD21)),"",AVERAGE($AA$8:AD21))</f>
        <v>3.9668333333333337</v>
      </c>
      <c r="AG21" s="1514"/>
      <c r="AH21" s="445">
        <v>5.083333333333333</v>
      </c>
      <c r="AI21" s="1502"/>
      <c r="AJ21" s="445">
        <v>3.5833333333333335</v>
      </c>
      <c r="AK21" s="445">
        <v>5.833333333333333</v>
      </c>
      <c r="AL21" s="445">
        <v>7.5</v>
      </c>
      <c r="AM21" s="445" t="s">
        <v>17239</v>
      </c>
      <c r="AN21" s="445" t="s">
        <v>17381</v>
      </c>
      <c r="AO21" s="1502"/>
      <c r="AP21" s="445" t="s">
        <v>127</v>
      </c>
      <c r="AQ21" s="1502"/>
      <c r="AR21" s="445">
        <v>4.166666666666667</v>
      </c>
      <c r="AS21" s="1502"/>
      <c r="AT21" s="445">
        <v>2.7083333333333335</v>
      </c>
      <c r="AU21" s="322">
        <f t="shared" si="1"/>
        <v>4.8125</v>
      </c>
      <c r="AV21" s="323">
        <f>IF(ISERROR(AVERAGE($AG$8:AT21)),"",AVERAGE($AG$8:AT21))</f>
        <v>5.3857843137254902</v>
      </c>
      <c r="AW21" s="1427" t="s">
        <v>378</v>
      </c>
      <c r="AX21" s="445">
        <v>3.6666666666666665</v>
      </c>
      <c r="AY21" s="1523">
        <v>2.1666666666666665</v>
      </c>
      <c r="AZ21" s="1355" t="s">
        <v>16504</v>
      </c>
      <c r="BA21" s="322" t="str">
        <f t="shared" si="2"/>
        <v/>
      </c>
      <c r="BB21" s="323">
        <f>IF(ISERROR(AVERAGE(AW$8:$AZ21)),"",AVERAGE(AW$8:$AZ21))</f>
        <v>3.6111111111111112</v>
      </c>
      <c r="BC21" s="327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445" t="s">
        <v>16707</v>
      </c>
      <c r="BJ21" s="445" t="s">
        <v>16707</v>
      </c>
      <c r="BK21" s="324" t="str">
        <f t="shared" si="3"/>
        <v/>
      </c>
      <c r="BL21" s="324" t="str">
        <f t="array" ref="BL21">IF(ISERROR(AVERAGE(BC$8:$BJ21)),"",AVERAGE(BC$8:$BJ21))</f>
        <v/>
      </c>
      <c r="BM21" s="325">
        <f t="shared" si="4"/>
        <v>3.6010802469135803</v>
      </c>
      <c r="BN21" s="325">
        <f t="shared" si="5"/>
        <v>10</v>
      </c>
      <c r="BO21" s="325">
        <v>5</v>
      </c>
      <c r="BP21" s="325">
        <v>2</v>
      </c>
      <c r="BQ21" s="325">
        <v>5</v>
      </c>
      <c r="BR21" s="325">
        <v>10</v>
      </c>
      <c r="BS21" s="325">
        <v>9</v>
      </c>
      <c r="BT21" s="325">
        <v>9</v>
      </c>
      <c r="BU21" s="325">
        <v>9</v>
      </c>
      <c r="BV21" s="325">
        <v>9</v>
      </c>
      <c r="BW21" s="325">
        <v>9</v>
      </c>
      <c r="BX21" s="325">
        <v>9</v>
      </c>
      <c r="BY21" s="325">
        <v>8</v>
      </c>
      <c r="BZ21" s="325">
        <v>9</v>
      </c>
      <c r="CA21" s="325">
        <v>9</v>
      </c>
      <c r="CB21" s="325">
        <v>9</v>
      </c>
      <c r="CC21" s="325">
        <v>9</v>
      </c>
      <c r="CD21" s="325">
        <v>0</v>
      </c>
      <c r="CE21" s="325">
        <v>5</v>
      </c>
      <c r="CF21" s="325">
        <v>4</v>
      </c>
      <c r="CG21" s="325">
        <v>3</v>
      </c>
      <c r="CH21" s="325">
        <v>4</v>
      </c>
      <c r="CI21" s="325">
        <v>3</v>
      </c>
      <c r="CJ21" s="325">
        <v>5</v>
      </c>
      <c r="CK21" s="325">
        <v>3</v>
      </c>
      <c r="CL21" s="325">
        <v>3</v>
      </c>
      <c r="CM21" s="325">
        <v>4</v>
      </c>
      <c r="CN21" s="325">
        <v>4</v>
      </c>
      <c r="CO21" s="325">
        <v>6</v>
      </c>
      <c r="CP21" s="325">
        <v>4</v>
      </c>
      <c r="CQ21" s="325">
        <v>2</v>
      </c>
      <c r="CR21" s="325">
        <v>1</v>
      </c>
      <c r="CS21" s="325">
        <v>2</v>
      </c>
      <c r="CT21" s="325">
        <v>2</v>
      </c>
      <c r="CU21" s="325">
        <v>2</v>
      </c>
      <c r="CV21" s="325">
        <v>1</v>
      </c>
      <c r="CW21" s="325">
        <v>3</v>
      </c>
      <c r="CX21" s="621">
        <v>7</v>
      </c>
      <c r="CY21" s="325">
        <v>4</v>
      </c>
      <c r="CZ21" s="325">
        <v>2</v>
      </c>
      <c r="DA21" s="325">
        <v>0</v>
      </c>
      <c r="DB21" s="325">
        <v>1</v>
      </c>
    </row>
    <row r="22" spans="1:106" s="325" customFormat="1" ht="21.95" customHeight="1" thickBot="1">
      <c r="A22" s="326">
        <v>15</v>
      </c>
      <c r="B22" s="1425" t="s">
        <v>16534</v>
      </c>
      <c r="C22" s="445">
        <v>1.4583333333333333</v>
      </c>
      <c r="D22" s="445" t="s">
        <v>17382</v>
      </c>
      <c r="E22" s="445">
        <v>3.1666666666666665</v>
      </c>
      <c r="F22" s="445" t="s">
        <v>17378</v>
      </c>
      <c r="G22" s="445">
        <v>3</v>
      </c>
      <c r="H22" s="445">
        <v>3.2083333333333335</v>
      </c>
      <c r="I22" s="1519"/>
      <c r="J22" s="1510"/>
      <c r="K22" s="1372" t="s">
        <v>16597</v>
      </c>
      <c r="L22" s="445">
        <v>1.5</v>
      </c>
      <c r="M22" s="1372" t="s">
        <v>16597</v>
      </c>
      <c r="N22" s="1502"/>
      <c r="O22" s="445">
        <v>0.75</v>
      </c>
      <c r="P22" s="1372" t="s">
        <v>16597</v>
      </c>
      <c r="Q22" s="1372" t="s">
        <v>16597</v>
      </c>
      <c r="R22" s="445">
        <v>1.5833333333333333</v>
      </c>
      <c r="S22" s="445" t="s">
        <v>127</v>
      </c>
      <c r="T22" s="1372" t="s">
        <v>16597</v>
      </c>
      <c r="U22" s="445" t="s">
        <v>127</v>
      </c>
      <c r="V22" s="1372" t="s">
        <v>16597</v>
      </c>
      <c r="W22" s="1372" t="s">
        <v>16597</v>
      </c>
      <c r="X22" s="1084">
        <v>1.625</v>
      </c>
      <c r="Y22" s="322">
        <f t="shared" si="6"/>
        <v>2.0364583333333335</v>
      </c>
      <c r="Z22" s="321">
        <f>IF(ISERROR(AVERAGE($B$8:X22)),"",AVERAGE($B$8:X22))</f>
        <v>2.2545803782505911</v>
      </c>
      <c r="AA22" s="327" t="s">
        <v>378</v>
      </c>
      <c r="AB22" s="1522"/>
      <c r="AC22" s="445">
        <v>3.9166666666666665</v>
      </c>
      <c r="AD22" s="1084" t="s">
        <v>378</v>
      </c>
      <c r="AE22" s="322">
        <f t="shared" si="0"/>
        <v>3.9166666666666665</v>
      </c>
      <c r="AF22" s="321">
        <f>IF(ISERROR(AVERAGE($AA$8:AD22)),"",AVERAGE($AA$8:AD22))</f>
        <v>3.9622727272727274</v>
      </c>
      <c r="AG22" s="1514"/>
      <c r="AH22" s="445">
        <v>3.5833333333333335</v>
      </c>
      <c r="AI22" s="1502"/>
      <c r="AJ22" s="445">
        <v>4.125</v>
      </c>
      <c r="AK22" s="445">
        <v>6.833333333333333</v>
      </c>
      <c r="AL22" s="445">
        <v>6.166666666666667</v>
      </c>
      <c r="AM22" s="445" t="s">
        <v>17239</v>
      </c>
      <c r="AN22" s="445" t="s">
        <v>17381</v>
      </c>
      <c r="AO22" s="1519"/>
      <c r="AP22" s="1532"/>
      <c r="AQ22" s="1510"/>
      <c r="AR22" s="445" t="s">
        <v>17444</v>
      </c>
      <c r="AS22" s="1502"/>
      <c r="AT22" s="445">
        <v>2.5833333333333335</v>
      </c>
      <c r="AU22" s="322">
        <f t="shared" si="1"/>
        <v>4.6583333333333332</v>
      </c>
      <c r="AV22" s="323">
        <f>IF(ISERROR(AVERAGE($AG$8:AT22)),"",AVERAGE($AG$8:AT22))</f>
        <v>5.3453703703703699</v>
      </c>
      <c r="AW22" s="1427" t="s">
        <v>378</v>
      </c>
      <c r="AX22" s="445">
        <v>2</v>
      </c>
      <c r="AY22" s="1523">
        <v>2.3333333333333335</v>
      </c>
      <c r="AZ22" s="1355" t="s">
        <v>16504</v>
      </c>
      <c r="BA22" s="322" t="str">
        <f t="shared" si="2"/>
        <v/>
      </c>
      <c r="BB22" s="323">
        <f>IF(ISERROR(AVERAGE(AW$8:$AZ22)),"",AVERAGE(AW$8:$AZ22))</f>
        <v>3.25</v>
      </c>
      <c r="BC22" s="327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445" t="s">
        <v>16707</v>
      </c>
      <c r="BJ22" s="445" t="s">
        <v>16707</v>
      </c>
      <c r="BK22" s="324" t="str">
        <f t="shared" si="3"/>
        <v/>
      </c>
      <c r="BL22" s="324" t="str">
        <f t="array" ref="BL22">IF(ISERROR(AVERAGE(BC$8:$BJ22)),"",AVERAGE(BC$8:$BJ22))</f>
        <v/>
      </c>
      <c r="BM22" s="325">
        <f t="shared" si="4"/>
        <v>3.5371527777777776</v>
      </c>
      <c r="BN22" s="325">
        <f t="shared" si="5"/>
        <v>10</v>
      </c>
      <c r="BO22" s="325">
        <v>5</v>
      </c>
      <c r="BP22" s="325">
        <v>2</v>
      </c>
      <c r="BQ22" s="325">
        <v>5</v>
      </c>
      <c r="BR22" s="325">
        <v>10</v>
      </c>
      <c r="BS22" s="325">
        <v>9</v>
      </c>
      <c r="BT22" s="325">
        <v>9</v>
      </c>
      <c r="BU22" s="325">
        <v>9</v>
      </c>
      <c r="BV22" s="325">
        <v>9</v>
      </c>
      <c r="BW22" s="325">
        <v>9</v>
      </c>
      <c r="BX22" s="325">
        <v>9</v>
      </c>
      <c r="BY22" s="325">
        <v>8</v>
      </c>
      <c r="BZ22" s="325">
        <v>9</v>
      </c>
      <c r="CA22" s="325">
        <v>9</v>
      </c>
      <c r="CB22" s="325">
        <v>10</v>
      </c>
      <c r="CC22" s="325">
        <v>9</v>
      </c>
      <c r="CD22" s="325">
        <v>0</v>
      </c>
      <c r="CE22" s="325">
        <v>5</v>
      </c>
      <c r="CF22" s="325">
        <v>4</v>
      </c>
      <c r="CG22" s="325">
        <v>3</v>
      </c>
      <c r="CH22" s="325">
        <v>4</v>
      </c>
      <c r="CI22" s="325">
        <v>3</v>
      </c>
      <c r="CJ22" s="325">
        <v>4</v>
      </c>
      <c r="CK22" s="325">
        <v>3</v>
      </c>
      <c r="CL22" s="325">
        <v>3</v>
      </c>
      <c r="CM22" s="325">
        <v>3</v>
      </c>
      <c r="CN22" s="325">
        <v>4</v>
      </c>
      <c r="CO22" s="325">
        <v>4</v>
      </c>
      <c r="CP22" s="325">
        <v>4</v>
      </c>
      <c r="CQ22" s="325">
        <v>2</v>
      </c>
      <c r="CR22" s="325">
        <v>1</v>
      </c>
      <c r="CS22" s="325">
        <v>4</v>
      </c>
      <c r="CT22" s="325">
        <v>1</v>
      </c>
      <c r="CU22" s="325">
        <v>2</v>
      </c>
      <c r="CV22" s="325">
        <v>1</v>
      </c>
      <c r="CW22" s="325">
        <v>3</v>
      </c>
      <c r="CX22" s="325">
        <v>5</v>
      </c>
      <c r="CY22" s="325">
        <v>4</v>
      </c>
      <c r="CZ22" s="325">
        <v>3</v>
      </c>
      <c r="DA22" s="325">
        <v>0</v>
      </c>
      <c r="DB22" s="325">
        <v>1</v>
      </c>
    </row>
    <row r="23" spans="1:106" s="325" customFormat="1" ht="21.95" customHeight="1" thickBot="1">
      <c r="A23" s="326">
        <v>16</v>
      </c>
      <c r="B23" s="1425" t="s">
        <v>16534</v>
      </c>
      <c r="C23" s="445">
        <v>1.375</v>
      </c>
      <c r="D23" s="445" t="s">
        <v>17382</v>
      </c>
      <c r="E23" s="445">
        <v>3.3333333333333335</v>
      </c>
      <c r="F23" s="445" t="s">
        <v>17378</v>
      </c>
      <c r="G23" s="445">
        <v>1.75</v>
      </c>
      <c r="H23" s="445">
        <v>2.8333333333333335</v>
      </c>
      <c r="I23" s="1519"/>
      <c r="J23" s="1510"/>
      <c r="K23" s="1372" t="s">
        <v>16597</v>
      </c>
      <c r="L23" s="445">
        <v>3.2916666666666665</v>
      </c>
      <c r="M23" s="1372" t="s">
        <v>16597</v>
      </c>
      <c r="N23" s="1502"/>
      <c r="O23" s="445">
        <v>1.125</v>
      </c>
      <c r="P23" s="1372" t="s">
        <v>16597</v>
      </c>
      <c r="Q23" s="1372" t="s">
        <v>16597</v>
      </c>
      <c r="R23" s="445">
        <v>2.1666666666666665</v>
      </c>
      <c r="S23" s="445" t="s">
        <v>127</v>
      </c>
      <c r="T23" s="1372" t="s">
        <v>16597</v>
      </c>
      <c r="U23" s="445" t="s">
        <v>127</v>
      </c>
      <c r="V23" s="1372" t="s">
        <v>16597</v>
      </c>
      <c r="W23" s="1372" t="s">
        <v>16597</v>
      </c>
      <c r="X23" s="1084" t="s">
        <v>127</v>
      </c>
      <c r="Y23" s="322">
        <f t="shared" si="6"/>
        <v>2.2678571428571428</v>
      </c>
      <c r="Z23" s="321">
        <f>IF(ISERROR(AVERAGE($B$8:X23)),"",AVERAGE($B$8:X23))</f>
        <v>2.255208333333333</v>
      </c>
      <c r="AA23" s="327" t="s">
        <v>378</v>
      </c>
      <c r="AB23" s="1522"/>
      <c r="AC23" s="445">
        <v>2.9583333333333335</v>
      </c>
      <c r="AD23" s="1084" t="s">
        <v>378</v>
      </c>
      <c r="AE23" s="322">
        <f t="shared" si="0"/>
        <v>2.9583333333333335</v>
      </c>
      <c r="AF23" s="321">
        <f>IF(ISERROR(AVERAGE($AA$8:AD23)),"",AVERAGE($AA$8:AD23))</f>
        <v>3.8786111111111112</v>
      </c>
      <c r="AG23" s="1514"/>
      <c r="AH23" s="445">
        <v>3.3333333333333335</v>
      </c>
      <c r="AI23" s="1502"/>
      <c r="AJ23" s="445">
        <v>3.0833333333333335</v>
      </c>
      <c r="AK23" s="593">
        <v>4.083333333333333</v>
      </c>
      <c r="AL23" s="593">
        <v>7.5</v>
      </c>
      <c r="AM23" s="445" t="s">
        <v>17239</v>
      </c>
      <c r="AN23" s="445" t="s">
        <v>17381</v>
      </c>
      <c r="AO23" s="1519"/>
      <c r="AQ23" s="1510"/>
      <c r="AR23" s="445">
        <v>3.5416666666666665</v>
      </c>
      <c r="AS23" s="1512"/>
      <c r="AT23" s="593">
        <v>2.5416666666666665</v>
      </c>
      <c r="AU23" s="322">
        <f t="shared" si="1"/>
        <v>4.0138888888888893</v>
      </c>
      <c r="AV23" s="323">
        <f>IF(ISERROR(AVERAGE($AG$8:AT23)),"",AVERAGE($AG$8:AT23))</f>
        <v>5.2621527777777777</v>
      </c>
      <c r="AW23" s="1427" t="s">
        <v>378</v>
      </c>
      <c r="AX23" s="445">
        <v>1.6666666666666667</v>
      </c>
      <c r="AY23" s="1523">
        <v>2</v>
      </c>
      <c r="AZ23" s="1355" t="s">
        <v>16504</v>
      </c>
      <c r="BA23" s="322" t="str">
        <f t="shared" si="2"/>
        <v/>
      </c>
      <c r="BB23" s="323">
        <f>IF(ISERROR(AVERAGE(AW$8:$AZ23)),"",AVERAGE(AW$8:$AZ23))</f>
        <v>2.9666666666666668</v>
      </c>
      <c r="BC23" s="327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445" t="s">
        <v>16707</v>
      </c>
      <c r="BJ23" s="445" t="s">
        <v>16707</v>
      </c>
      <c r="BK23" s="324" t="str">
        <f t="shared" ref="BK23:BK38" si="7">IF(ISERROR(AVERAGE($BD23:$BJ23)),"",AVERAGE($BD23:$BJ23))</f>
        <v/>
      </c>
      <c r="BL23" s="324" t="str">
        <f t="array" ref="BL23">IF(ISERROR(AVERAGE(BC$8:$BJ23)),"",AVERAGE(BC$8:$BJ23))</f>
        <v/>
      </c>
      <c r="BM23" s="325">
        <f t="shared" si="4"/>
        <v>3.0800264550264553</v>
      </c>
      <c r="BN23" s="325">
        <f t="shared" si="5"/>
        <v>10</v>
      </c>
      <c r="BO23" s="325">
        <v>5</v>
      </c>
      <c r="BP23" s="325">
        <v>2</v>
      </c>
      <c r="BQ23" s="325">
        <v>29</v>
      </c>
      <c r="BR23" s="325">
        <v>10</v>
      </c>
      <c r="BS23" s="325">
        <v>9</v>
      </c>
      <c r="BT23" s="325">
        <v>9</v>
      </c>
      <c r="BU23" s="325">
        <v>9</v>
      </c>
      <c r="BV23" s="325">
        <v>9</v>
      </c>
      <c r="BW23" s="325">
        <v>9</v>
      </c>
      <c r="BX23" s="325">
        <v>9</v>
      </c>
      <c r="BY23" s="325">
        <v>8</v>
      </c>
      <c r="BZ23" s="325">
        <v>9</v>
      </c>
      <c r="CA23" s="325">
        <v>9</v>
      </c>
      <c r="CB23" s="325">
        <v>10</v>
      </c>
      <c r="CC23" s="325">
        <v>9</v>
      </c>
      <c r="CD23" s="325">
        <v>0</v>
      </c>
      <c r="CE23" s="325">
        <v>5</v>
      </c>
      <c r="CF23" s="325">
        <v>4</v>
      </c>
      <c r="CG23" s="325">
        <v>3</v>
      </c>
      <c r="CH23" s="325">
        <v>3</v>
      </c>
      <c r="CI23" s="325">
        <v>3</v>
      </c>
      <c r="CJ23" s="325">
        <v>4</v>
      </c>
      <c r="CK23" s="325">
        <v>3</v>
      </c>
      <c r="CL23" s="325">
        <v>3</v>
      </c>
      <c r="CM23" s="325">
        <v>4</v>
      </c>
      <c r="CN23" s="325">
        <v>4</v>
      </c>
      <c r="CO23" s="325">
        <v>4</v>
      </c>
      <c r="CP23" s="325">
        <v>3</v>
      </c>
      <c r="CQ23" s="325">
        <v>2</v>
      </c>
      <c r="CR23" s="325">
        <v>1</v>
      </c>
      <c r="CS23" s="325">
        <v>4</v>
      </c>
      <c r="CT23" s="325">
        <v>1</v>
      </c>
      <c r="CU23" s="325">
        <v>1</v>
      </c>
      <c r="CV23" s="325">
        <v>1</v>
      </c>
      <c r="CW23" s="325">
        <v>3</v>
      </c>
      <c r="CX23" s="325">
        <v>5</v>
      </c>
      <c r="CY23" s="325">
        <v>6</v>
      </c>
      <c r="CZ23" s="325">
        <v>3</v>
      </c>
      <c r="DA23" s="325">
        <v>0</v>
      </c>
      <c r="DB23" s="325">
        <v>1</v>
      </c>
    </row>
    <row r="24" spans="1:106" s="325" customFormat="1" ht="21.95" customHeight="1" thickBot="1">
      <c r="A24" s="326">
        <v>17</v>
      </c>
      <c r="B24" s="1425" t="s">
        <v>16534</v>
      </c>
      <c r="C24" s="445" t="s">
        <v>17345</v>
      </c>
      <c r="D24" s="445" t="s">
        <v>17382</v>
      </c>
      <c r="E24" s="445">
        <v>2.5833333333333335</v>
      </c>
      <c r="F24" s="445" t="s">
        <v>17378</v>
      </c>
      <c r="G24" s="445">
        <v>1.75</v>
      </c>
      <c r="H24" s="445">
        <v>2.4583333333333335</v>
      </c>
      <c r="I24" s="1519"/>
      <c r="J24" s="1510"/>
      <c r="K24" s="1372" t="s">
        <v>16597</v>
      </c>
      <c r="L24" s="445">
        <v>1.75</v>
      </c>
      <c r="M24" s="1372" t="s">
        <v>16597</v>
      </c>
      <c r="N24" s="1502"/>
      <c r="O24" s="445">
        <v>0.91666666666666663</v>
      </c>
      <c r="P24" s="1372" t="s">
        <v>16597</v>
      </c>
      <c r="Q24" s="1372" t="s">
        <v>16597</v>
      </c>
      <c r="R24" s="445">
        <v>1.5</v>
      </c>
      <c r="S24" s="445" t="s">
        <v>127</v>
      </c>
      <c r="T24" s="1372" t="s">
        <v>16597</v>
      </c>
      <c r="U24" s="1372" t="s">
        <v>16597</v>
      </c>
      <c r="V24" s="1372" t="s">
        <v>16597</v>
      </c>
      <c r="W24" s="1372" t="s">
        <v>16597</v>
      </c>
      <c r="X24" s="1084" t="s">
        <v>127</v>
      </c>
      <c r="Y24" s="322">
        <f t="shared" si="6"/>
        <v>1.8263888888888891</v>
      </c>
      <c r="Z24" s="321">
        <f>IF(ISERROR(AVERAGE($B$8:X24)),"",AVERAGE($B$8:X24))</f>
        <v>2.2385010822510818</v>
      </c>
      <c r="AA24" s="327" t="s">
        <v>378</v>
      </c>
      <c r="AB24" s="1522"/>
      <c r="AC24" s="445">
        <v>2.8333333333333335</v>
      </c>
      <c r="AD24" s="1084" t="s">
        <v>378</v>
      </c>
      <c r="AE24" s="322">
        <f t="shared" si="0"/>
        <v>2.8333333333333335</v>
      </c>
      <c r="AF24" s="321">
        <f>IF(ISERROR(AVERAGE($AA$8:AD24)),"",AVERAGE($AA$8:AD24))</f>
        <v>3.7982051282051286</v>
      </c>
      <c r="AG24" s="1514"/>
      <c r="AH24" s="445">
        <v>3.0416666666666665</v>
      </c>
      <c r="AI24" s="1502"/>
      <c r="AJ24" s="445">
        <v>4</v>
      </c>
      <c r="AK24" s="593">
        <v>3.8333333333333335</v>
      </c>
      <c r="AL24" s="593">
        <v>5.916666666666667</v>
      </c>
      <c r="AM24" s="445" t="s">
        <v>17239</v>
      </c>
      <c r="AN24" s="445" t="s">
        <v>17381</v>
      </c>
      <c r="AO24" s="1519"/>
      <c r="AQ24" s="1510"/>
      <c r="AR24" s="445">
        <v>2.7916666666666665</v>
      </c>
      <c r="AS24" s="1512"/>
      <c r="AT24" s="593">
        <v>2.1666666666666665</v>
      </c>
      <c r="AU24" s="322">
        <f t="shared" si="1"/>
        <v>3.6250000000000004</v>
      </c>
      <c r="AV24" s="323">
        <f>IF(ISERROR(AVERAGE($AG$8:AT24)),"",AVERAGE($AG$8:AT24))</f>
        <v>5.1658496732026125</v>
      </c>
      <c r="AW24" s="1427" t="s">
        <v>378</v>
      </c>
      <c r="AX24" s="445">
        <v>2.6666666666666665</v>
      </c>
      <c r="AY24" s="1523">
        <v>2</v>
      </c>
      <c r="AZ24" s="1355" t="s">
        <v>16504</v>
      </c>
      <c r="BA24" s="322" t="str">
        <f t="shared" si="2"/>
        <v/>
      </c>
      <c r="BB24" s="323">
        <f>IF(ISERROR(AVERAGE(AW$8:$AZ24)),"",AVERAGE(AW$8:$AZ24))</f>
        <v>2.8611111111111112</v>
      </c>
      <c r="BC24" s="327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445" t="s">
        <v>16707</v>
      </c>
      <c r="BJ24" s="445" t="s">
        <v>16707</v>
      </c>
      <c r="BK24" s="324" t="str">
        <f t="shared" si="7"/>
        <v/>
      </c>
      <c r="BL24" s="324" t="str">
        <f t="array" ref="BL24">IF(ISERROR(AVERAGE(BC$8:$BJ24)),"",AVERAGE(BC$8:$BJ24))</f>
        <v/>
      </c>
      <c r="BM24" s="325">
        <f t="shared" si="4"/>
        <v>2.7615740740740744</v>
      </c>
      <c r="BN24" s="325">
        <f t="shared" si="5"/>
        <v>11</v>
      </c>
      <c r="BO24" s="325">
        <v>4</v>
      </c>
      <c r="BP24" s="325">
        <v>2</v>
      </c>
      <c r="BQ24" s="325">
        <v>29</v>
      </c>
      <c r="BR24" s="325">
        <v>10</v>
      </c>
      <c r="BS24" s="325">
        <v>9</v>
      </c>
      <c r="BT24" s="325">
        <v>12</v>
      </c>
      <c r="BU24" s="325">
        <v>9</v>
      </c>
      <c r="BV24" s="325">
        <v>9</v>
      </c>
      <c r="BW24" s="325">
        <v>9</v>
      </c>
      <c r="BX24" s="325">
        <v>9</v>
      </c>
      <c r="BY24" s="325">
        <v>8</v>
      </c>
      <c r="BZ24" s="325">
        <v>9</v>
      </c>
      <c r="CA24" s="325">
        <v>9</v>
      </c>
      <c r="CB24" s="325">
        <v>10</v>
      </c>
      <c r="CC24" s="325">
        <v>9</v>
      </c>
      <c r="CD24" s="325">
        <v>0</v>
      </c>
      <c r="CE24" s="325">
        <v>5</v>
      </c>
      <c r="CF24" s="325">
        <v>4</v>
      </c>
      <c r="CG24" s="325">
        <v>3</v>
      </c>
      <c r="CH24" s="325">
        <v>3</v>
      </c>
      <c r="CI24" s="325">
        <v>3</v>
      </c>
      <c r="CJ24" s="325">
        <v>4</v>
      </c>
      <c r="CK24" s="325">
        <v>3</v>
      </c>
      <c r="CL24" s="325">
        <v>3</v>
      </c>
      <c r="CM24" s="325">
        <v>3</v>
      </c>
      <c r="CN24" s="325">
        <v>4</v>
      </c>
      <c r="CO24" s="325">
        <v>4</v>
      </c>
      <c r="CP24" s="325">
        <v>3</v>
      </c>
      <c r="CQ24" s="325">
        <v>3</v>
      </c>
      <c r="CR24" s="325">
        <v>1</v>
      </c>
      <c r="CS24" s="325">
        <v>4</v>
      </c>
      <c r="CT24" s="325">
        <v>1</v>
      </c>
      <c r="CU24" s="325">
        <v>1</v>
      </c>
      <c r="CV24" s="325">
        <v>1</v>
      </c>
      <c r="CW24" s="325">
        <v>3</v>
      </c>
      <c r="CX24" s="325">
        <v>4</v>
      </c>
      <c r="CY24" s="325">
        <v>7</v>
      </c>
      <c r="CZ24" s="325">
        <v>3</v>
      </c>
      <c r="DA24" s="325">
        <v>0</v>
      </c>
      <c r="DB24" s="325">
        <v>1</v>
      </c>
    </row>
    <row r="25" spans="1:106" s="325" customFormat="1" ht="21.95" customHeight="1" thickBot="1">
      <c r="A25" s="326">
        <v>18</v>
      </c>
      <c r="B25" s="1425" t="s">
        <v>16534</v>
      </c>
      <c r="C25" s="445" t="s">
        <v>660</v>
      </c>
      <c r="D25" s="445" t="s">
        <v>17382</v>
      </c>
      <c r="E25" s="445">
        <v>2.9166666666666665</v>
      </c>
      <c r="F25" s="445" t="s">
        <v>17378</v>
      </c>
      <c r="G25" s="445" t="s">
        <v>127</v>
      </c>
      <c r="H25" s="445">
        <v>3.2083333333333335</v>
      </c>
      <c r="I25" s="1519"/>
      <c r="J25" s="1510"/>
      <c r="K25" s="1372" t="s">
        <v>16597</v>
      </c>
      <c r="L25" s="445" t="s">
        <v>17345</v>
      </c>
      <c r="M25" s="1372" t="s">
        <v>16597</v>
      </c>
      <c r="N25" s="1502"/>
      <c r="O25" s="445">
        <v>1.0833333333333333</v>
      </c>
      <c r="P25" s="1372" t="s">
        <v>16597</v>
      </c>
      <c r="Q25" s="1372" t="s">
        <v>16597</v>
      </c>
      <c r="R25" s="445">
        <v>2.5833333333333335</v>
      </c>
      <c r="S25" s="1372" t="s">
        <v>16597</v>
      </c>
      <c r="T25" s="1372" t="s">
        <v>16597</v>
      </c>
      <c r="U25" s="1372" t="s">
        <v>16597</v>
      </c>
      <c r="V25" s="1372" t="s">
        <v>16597</v>
      </c>
      <c r="W25" s="1372" t="s">
        <v>16597</v>
      </c>
      <c r="X25" s="1084" t="s">
        <v>127</v>
      </c>
      <c r="Y25" s="322">
        <f t="shared" si="6"/>
        <v>2.4479166666666665</v>
      </c>
      <c r="Z25" s="321">
        <f>IF(ISERROR(AVERAGE($B$8:X25)),"",AVERAGE($B$8:X25))</f>
        <v>2.2438027426160332</v>
      </c>
      <c r="AA25" s="327" t="s">
        <v>378</v>
      </c>
      <c r="AB25" s="1522"/>
      <c r="AC25" s="445">
        <v>2</v>
      </c>
      <c r="AD25" s="1084" t="s">
        <v>378</v>
      </c>
      <c r="AE25" s="322">
        <f t="shared" si="0"/>
        <v>2</v>
      </c>
      <c r="AF25" s="321">
        <f>IF(ISERROR(AVERAGE($AA$8:AD25)),"",AVERAGE($AA$8:AD25))</f>
        <v>3.6697619047619052</v>
      </c>
      <c r="AG25" s="1514"/>
      <c r="AH25" s="445">
        <v>3.3333333333333335</v>
      </c>
      <c r="AI25" s="1502"/>
      <c r="AJ25" s="445">
        <v>5.166666666666667</v>
      </c>
      <c r="AK25" s="445">
        <v>5</v>
      </c>
      <c r="AL25" s="445">
        <v>4.333333333333333</v>
      </c>
      <c r="AM25" s="445" t="s">
        <v>17239</v>
      </c>
      <c r="AN25" s="445" t="s">
        <v>17381</v>
      </c>
      <c r="AO25" s="1519"/>
      <c r="AQ25" s="1510"/>
      <c r="AR25" s="445">
        <v>2.6666666666666665</v>
      </c>
      <c r="AS25" s="1502"/>
      <c r="AT25" s="445">
        <v>2.5416666666666665</v>
      </c>
      <c r="AU25" s="322">
        <f t="shared" si="1"/>
        <v>3.8402777777777781</v>
      </c>
      <c r="AV25" s="323">
        <f>IF(ISERROR(AVERAGE($AG$8:AT25)),"",AVERAGE($AG$8:AT25))</f>
        <v>5.0922067901234547</v>
      </c>
      <c r="AW25" s="1427" t="s">
        <v>378</v>
      </c>
      <c r="AX25" s="445">
        <v>2.25</v>
      </c>
      <c r="AY25" s="1523">
        <v>1.625</v>
      </c>
      <c r="AZ25" s="1355" t="s">
        <v>16504</v>
      </c>
      <c r="BA25" s="322" t="str">
        <f t="shared" si="2"/>
        <v/>
      </c>
      <c r="BB25" s="323">
        <f>IF(ISERROR(AVERAGE(AW$8:$AZ25)),"",AVERAGE(AW$8:$AZ25))</f>
        <v>2.729166666666667</v>
      </c>
      <c r="BC25" s="327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445" t="s">
        <v>16707</v>
      </c>
      <c r="BJ25" s="445" t="s">
        <v>16707</v>
      </c>
      <c r="BK25" s="324" t="str">
        <f t="shared" si="7"/>
        <v/>
      </c>
      <c r="BL25" s="324" t="str">
        <f t="array" ref="BL25">IF(ISERROR(AVERAGE(BC$8:$BJ25)),"",AVERAGE(BC$8:$BJ25))</f>
        <v/>
      </c>
      <c r="BM25" s="325">
        <f t="shared" si="4"/>
        <v>2.7627314814814814</v>
      </c>
      <c r="BN25" s="325">
        <f t="shared" si="5"/>
        <v>12</v>
      </c>
      <c r="BO25" s="325">
        <v>4</v>
      </c>
      <c r="BP25" s="325">
        <v>2</v>
      </c>
      <c r="BQ25" s="325">
        <v>29</v>
      </c>
      <c r="BR25" s="325">
        <v>10</v>
      </c>
      <c r="BS25" s="325">
        <v>9</v>
      </c>
      <c r="BT25" s="325">
        <v>12</v>
      </c>
      <c r="BU25" s="325">
        <v>9</v>
      </c>
      <c r="BV25" s="325">
        <v>9</v>
      </c>
      <c r="BW25" s="325">
        <v>9</v>
      </c>
      <c r="BX25" s="325">
        <v>9</v>
      </c>
      <c r="BY25" s="325">
        <v>8</v>
      </c>
      <c r="BZ25" s="325">
        <v>9</v>
      </c>
      <c r="CA25" s="325">
        <v>9</v>
      </c>
      <c r="CB25" s="325">
        <v>10</v>
      </c>
      <c r="CC25" s="325">
        <v>9</v>
      </c>
      <c r="CD25" s="325">
        <v>0</v>
      </c>
      <c r="CE25" s="325">
        <v>5</v>
      </c>
      <c r="CF25" s="325">
        <v>4</v>
      </c>
      <c r="CG25" s="325">
        <v>3</v>
      </c>
      <c r="CH25" s="325">
        <v>3</v>
      </c>
      <c r="CI25" s="325">
        <v>3</v>
      </c>
      <c r="CJ25" s="325">
        <v>4</v>
      </c>
      <c r="CK25" s="325">
        <v>3</v>
      </c>
      <c r="CL25" s="325">
        <v>3</v>
      </c>
      <c r="CM25" s="325">
        <v>4</v>
      </c>
      <c r="CN25" s="325">
        <v>3</v>
      </c>
      <c r="CO25" s="325">
        <v>4</v>
      </c>
      <c r="CP25" s="325">
        <v>3</v>
      </c>
      <c r="CQ25" s="325">
        <v>3</v>
      </c>
      <c r="CR25" s="325">
        <v>1</v>
      </c>
      <c r="CS25" s="325">
        <v>2</v>
      </c>
      <c r="CT25" s="325">
        <v>1</v>
      </c>
      <c r="CU25" s="325">
        <v>1</v>
      </c>
      <c r="CV25" s="325">
        <v>1</v>
      </c>
      <c r="CW25" s="325">
        <v>3</v>
      </c>
      <c r="CX25" s="325">
        <v>4</v>
      </c>
      <c r="CY25" s="325">
        <v>5</v>
      </c>
      <c r="CZ25" s="325">
        <v>5</v>
      </c>
      <c r="DA25" s="325">
        <v>0</v>
      </c>
      <c r="DB25" s="325">
        <v>1</v>
      </c>
    </row>
    <row r="26" spans="1:106" s="325" customFormat="1" ht="21.95" customHeight="1" thickBot="1">
      <c r="A26" s="326">
        <v>19</v>
      </c>
      <c r="B26" s="1425" t="s">
        <v>16534</v>
      </c>
      <c r="C26" s="445" t="s">
        <v>127</v>
      </c>
      <c r="D26" s="445" t="s">
        <v>17503</v>
      </c>
      <c r="E26" s="445" t="s">
        <v>127</v>
      </c>
      <c r="F26" s="1372" t="s">
        <v>16597</v>
      </c>
      <c r="G26" s="1501"/>
      <c r="H26" s="445" t="s">
        <v>127</v>
      </c>
      <c r="I26" s="1519"/>
      <c r="J26" s="1510"/>
      <c r="K26" s="1372" t="s">
        <v>16597</v>
      </c>
      <c r="L26" s="1372" t="s">
        <v>660</v>
      </c>
      <c r="M26" s="1372" t="s">
        <v>16597</v>
      </c>
      <c r="N26" s="1502"/>
      <c r="O26" s="445">
        <v>1.29</v>
      </c>
      <c r="P26" s="1372" t="s">
        <v>16597</v>
      </c>
      <c r="Q26" s="1372" t="s">
        <v>16597</v>
      </c>
      <c r="R26" s="445" t="s">
        <v>127</v>
      </c>
      <c r="S26" s="445" t="s">
        <v>378</v>
      </c>
      <c r="T26" s="445" t="s">
        <v>378</v>
      </c>
      <c r="U26" s="445" t="s">
        <v>378</v>
      </c>
      <c r="V26" s="445" t="s">
        <v>378</v>
      </c>
      <c r="W26" s="445" t="s">
        <v>378</v>
      </c>
      <c r="X26" s="1084" t="s">
        <v>378</v>
      </c>
      <c r="Y26" s="322">
        <f t="shared" si="6"/>
        <v>1.29</v>
      </c>
      <c r="Z26" s="321">
        <f>IF(ISERROR(AVERAGE($B$8:X26)),"",AVERAGE($B$8:X26))</f>
        <v>2.237803983228511</v>
      </c>
      <c r="AA26" s="327" t="s">
        <v>378</v>
      </c>
      <c r="AB26" s="1522"/>
      <c r="AC26" s="445">
        <v>2.7083333333333335</v>
      </c>
      <c r="AD26" s="1084" t="s">
        <v>378</v>
      </c>
      <c r="AE26" s="322">
        <f t="shared" si="0"/>
        <v>2.7083333333333335</v>
      </c>
      <c r="AF26" s="321">
        <f>IF(ISERROR(AVERAGE($AA$8:AD26)),"",AVERAGE($AA$8:AD26))</f>
        <v>3.605666666666667</v>
      </c>
      <c r="AG26" s="1514"/>
      <c r="AH26" s="445">
        <v>2.9583333333333335</v>
      </c>
      <c r="AI26" s="1502"/>
      <c r="AJ26" s="445">
        <v>3.8333333333333335</v>
      </c>
      <c r="AK26" s="445">
        <v>5.083333333333333</v>
      </c>
      <c r="AL26" s="445">
        <v>7.833333333333333</v>
      </c>
      <c r="AM26" s="445" t="s">
        <v>17239</v>
      </c>
      <c r="AN26" s="445" t="s">
        <v>17381</v>
      </c>
      <c r="AO26" s="1519"/>
      <c r="AQ26" s="1510"/>
      <c r="AR26" s="445">
        <v>4.958333333333333</v>
      </c>
      <c r="AS26" s="1502"/>
      <c r="AT26" s="445">
        <v>4.125</v>
      </c>
      <c r="AU26" s="322">
        <f t="shared" si="1"/>
        <v>4.7986111111111107</v>
      </c>
      <c r="AV26" s="323">
        <f>IF(ISERROR(AVERAGE($AG$8:AT26)),"",AVERAGE($AG$8:AT26))</f>
        <v>5.0767543859649127</v>
      </c>
      <c r="AW26" s="1427" t="s">
        <v>378</v>
      </c>
      <c r="AX26" s="445">
        <v>2.125</v>
      </c>
      <c r="AY26" s="1523">
        <v>0.75</v>
      </c>
      <c r="AZ26" s="1355" t="s">
        <v>16504</v>
      </c>
      <c r="BA26" s="322" t="str">
        <f t="shared" si="2"/>
        <v/>
      </c>
      <c r="BB26" s="323">
        <f>IF(ISERROR(AVERAGE(AW$8:$AZ26)),"",AVERAGE(AW$8:$AZ26))</f>
        <v>2.5677083333333335</v>
      </c>
      <c r="BC26" s="327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445" t="s">
        <v>16707</v>
      </c>
      <c r="BJ26" s="445" t="s">
        <v>16707</v>
      </c>
      <c r="BK26" s="324" t="str">
        <f t="shared" si="7"/>
        <v/>
      </c>
      <c r="BL26" s="324" t="str">
        <f t="array" ref="BL26">IF(ISERROR(AVERAGE(BC$8:$BJ26)),"",AVERAGE(BC$8:$BJ26))</f>
        <v/>
      </c>
      <c r="BM26" s="325">
        <f t="shared" si="4"/>
        <v>2.9323148148148146</v>
      </c>
      <c r="BN26" s="325">
        <f t="shared" si="5"/>
        <v>14</v>
      </c>
      <c r="BO26" s="325">
        <v>4</v>
      </c>
      <c r="BP26" s="325">
        <v>2</v>
      </c>
      <c r="BQ26" s="325">
        <v>29</v>
      </c>
      <c r="BR26" s="325">
        <v>10</v>
      </c>
      <c r="BS26" s="325">
        <v>9</v>
      </c>
      <c r="BT26" s="325">
        <v>11</v>
      </c>
      <c r="BU26" s="325">
        <v>9</v>
      </c>
      <c r="BV26" s="325">
        <v>9</v>
      </c>
      <c r="BW26" s="325">
        <v>9</v>
      </c>
      <c r="BX26" s="325">
        <v>9</v>
      </c>
      <c r="BY26" s="325">
        <v>8</v>
      </c>
      <c r="BZ26" s="325">
        <v>9</v>
      </c>
      <c r="CA26" s="325">
        <v>9</v>
      </c>
      <c r="CB26" s="325">
        <v>10</v>
      </c>
      <c r="CC26" s="325">
        <v>10</v>
      </c>
      <c r="CD26" s="325">
        <v>0</v>
      </c>
      <c r="CE26" s="325">
        <v>5</v>
      </c>
      <c r="CF26" s="325">
        <v>4</v>
      </c>
      <c r="CG26" s="325">
        <v>3</v>
      </c>
      <c r="CH26" s="325">
        <v>3</v>
      </c>
      <c r="CI26" s="325">
        <v>3</v>
      </c>
      <c r="CJ26" s="325">
        <v>4</v>
      </c>
      <c r="CK26" s="325">
        <v>3</v>
      </c>
      <c r="CL26" s="325">
        <v>3</v>
      </c>
      <c r="CM26" s="325">
        <v>4</v>
      </c>
      <c r="CN26" s="325">
        <v>3</v>
      </c>
      <c r="CO26" s="325">
        <v>4</v>
      </c>
      <c r="CP26" s="325">
        <v>3</v>
      </c>
      <c r="CQ26" s="325">
        <v>3</v>
      </c>
      <c r="CR26" s="325">
        <v>1</v>
      </c>
      <c r="CS26" s="325">
        <v>2</v>
      </c>
      <c r="CT26" s="325">
        <v>1</v>
      </c>
      <c r="CU26" s="325">
        <v>1</v>
      </c>
      <c r="CV26" s="325">
        <v>1</v>
      </c>
      <c r="CW26" s="325">
        <v>3</v>
      </c>
      <c r="CX26" s="325">
        <v>4</v>
      </c>
      <c r="CY26" s="325">
        <v>6</v>
      </c>
      <c r="CZ26" s="325">
        <v>5</v>
      </c>
      <c r="DA26" s="325">
        <v>0</v>
      </c>
      <c r="DB26" s="325">
        <v>3</v>
      </c>
    </row>
    <row r="27" spans="1:106" s="325" customFormat="1" ht="21.95" customHeight="1" thickBot="1">
      <c r="A27" s="326">
        <v>20</v>
      </c>
      <c r="B27" s="1425" t="s">
        <v>16534</v>
      </c>
      <c r="C27" s="445" t="s">
        <v>127</v>
      </c>
      <c r="D27" s="445" t="s">
        <v>17503</v>
      </c>
      <c r="E27" s="445" t="s">
        <v>127</v>
      </c>
      <c r="F27" s="1372" t="s">
        <v>16597</v>
      </c>
      <c r="G27" s="1502"/>
      <c r="H27" s="445" t="s">
        <v>127</v>
      </c>
      <c r="I27" s="1519"/>
      <c r="J27" s="1510"/>
      <c r="K27" s="1372" t="s">
        <v>16597</v>
      </c>
      <c r="L27" s="445">
        <v>3.75</v>
      </c>
      <c r="M27" s="1372" t="s">
        <v>16597</v>
      </c>
      <c r="N27" s="1502"/>
      <c r="O27" s="445">
        <v>0.66666666666666663</v>
      </c>
      <c r="P27" s="1372" t="s">
        <v>16597</v>
      </c>
      <c r="Q27" s="1372" t="s">
        <v>16597</v>
      </c>
      <c r="R27" s="445" t="s">
        <v>127</v>
      </c>
      <c r="S27" s="445" t="s">
        <v>378</v>
      </c>
      <c r="T27" s="445" t="s">
        <v>378</v>
      </c>
      <c r="U27" s="445" t="s">
        <v>378</v>
      </c>
      <c r="V27" s="445" t="s">
        <v>378</v>
      </c>
      <c r="W27" s="445" t="s">
        <v>378</v>
      </c>
      <c r="X27" s="1084" t="s">
        <v>378</v>
      </c>
      <c r="Y27" s="322">
        <f t="shared" si="6"/>
        <v>2.2083333333333335</v>
      </c>
      <c r="Z27" s="321">
        <f>IF(ISERROR(AVERAGE($B$8:X27)),"",AVERAGE($B$8:X27))</f>
        <v>2.2374378881987576</v>
      </c>
      <c r="AA27" s="327" t="s">
        <v>378</v>
      </c>
      <c r="AB27" s="1502"/>
      <c r="AC27" s="445">
        <v>3.125</v>
      </c>
      <c r="AD27" s="1084" t="s">
        <v>378</v>
      </c>
      <c r="AE27" s="322">
        <f t="shared" si="0"/>
        <v>3.125</v>
      </c>
      <c r="AF27" s="321">
        <f>IF(ISERROR(AVERAGE($AA$8:AD27)),"",AVERAGE($AA$8:AD27))</f>
        <v>3.5756250000000005</v>
      </c>
      <c r="AG27" s="1514"/>
      <c r="AH27" s="445">
        <v>4.875</v>
      </c>
      <c r="AI27" s="1502"/>
      <c r="AJ27" s="445" t="s">
        <v>17345</v>
      </c>
      <c r="AK27" s="445">
        <v>5.666666666666667</v>
      </c>
      <c r="AL27" s="445">
        <v>6.75</v>
      </c>
      <c r="AM27" s="445" t="s">
        <v>17239</v>
      </c>
      <c r="AN27" s="445" t="s">
        <v>17381</v>
      </c>
      <c r="AO27" s="1519"/>
      <c r="AQ27" s="1510"/>
      <c r="AR27" s="445">
        <v>4.125</v>
      </c>
      <c r="AS27" s="1502"/>
      <c r="AT27" s="445">
        <v>3.7083333333333335</v>
      </c>
      <c r="AU27" s="322">
        <f t="shared" si="1"/>
        <v>5.0250000000000004</v>
      </c>
      <c r="AV27" s="323">
        <f>IF(ISERROR(AVERAGE($AG$8:AT27)),"",AVERAGE($AG$8:AT27))</f>
        <v>5.0745798319327733</v>
      </c>
      <c r="AW27" s="1427" t="s">
        <v>378</v>
      </c>
      <c r="AX27" s="445">
        <v>1.375</v>
      </c>
      <c r="AY27" s="1523">
        <v>1.75</v>
      </c>
      <c r="AZ27" s="1355" t="s">
        <v>16504</v>
      </c>
      <c r="BA27" s="322" t="str">
        <f t="shared" si="2"/>
        <v/>
      </c>
      <c r="BB27" s="323">
        <f>IF(ISERROR(AVERAGE(AW$8:$AZ27)),"",AVERAGE(AW$8:$AZ27))</f>
        <v>2.4560185185185186</v>
      </c>
      <c r="BC27" s="327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445" t="s">
        <v>16707</v>
      </c>
      <c r="BJ27" s="445" t="s">
        <v>16707</v>
      </c>
      <c r="BK27" s="324" t="str">
        <f t="shared" si="7"/>
        <v/>
      </c>
      <c r="BL27" s="324" t="str">
        <f t="array" ref="BL27">IF(ISERROR(AVERAGE(BC$8:$BJ27)),"",AVERAGE(BC$8:$BJ27))</f>
        <v/>
      </c>
      <c r="BM27" s="325">
        <f t="shared" si="4"/>
        <v>3.4527777777777779</v>
      </c>
      <c r="BN27" s="325">
        <f t="shared" si="5"/>
        <v>14</v>
      </c>
      <c r="BO27" s="325">
        <v>3</v>
      </c>
      <c r="BP27" s="325">
        <v>3</v>
      </c>
      <c r="BQ27" s="325">
        <v>29</v>
      </c>
      <c r="BR27" s="325">
        <v>10</v>
      </c>
      <c r="BS27" s="325">
        <v>9</v>
      </c>
      <c r="BT27" s="325">
        <v>11</v>
      </c>
      <c r="BU27" s="325">
        <v>9</v>
      </c>
      <c r="BV27" s="325">
        <v>9</v>
      </c>
      <c r="BW27" s="325">
        <v>9</v>
      </c>
      <c r="BX27" s="325">
        <v>9</v>
      </c>
      <c r="BY27" s="325">
        <v>8</v>
      </c>
      <c r="BZ27" s="325">
        <v>9</v>
      </c>
      <c r="CA27" s="325">
        <v>9</v>
      </c>
      <c r="CB27" s="325">
        <v>10</v>
      </c>
      <c r="CC27" s="325">
        <v>10</v>
      </c>
      <c r="CD27" s="325">
        <v>2</v>
      </c>
      <c r="CE27" s="325">
        <v>5</v>
      </c>
      <c r="CF27" s="325">
        <v>4</v>
      </c>
      <c r="CG27" s="325">
        <v>3</v>
      </c>
      <c r="CH27" s="325">
        <v>3</v>
      </c>
      <c r="CI27" s="325">
        <v>3</v>
      </c>
      <c r="CJ27" s="325">
        <v>4</v>
      </c>
      <c r="CK27" s="325">
        <v>3</v>
      </c>
      <c r="CL27" s="325">
        <v>3</v>
      </c>
      <c r="CM27" s="325">
        <v>5</v>
      </c>
      <c r="CN27" s="325">
        <v>3</v>
      </c>
      <c r="CO27" s="325">
        <v>3</v>
      </c>
      <c r="CP27" s="325">
        <v>3</v>
      </c>
      <c r="CQ27" s="325">
        <v>3</v>
      </c>
      <c r="CR27" s="325">
        <v>1</v>
      </c>
      <c r="CS27" s="325">
        <v>2</v>
      </c>
      <c r="CT27" s="325">
        <v>1</v>
      </c>
      <c r="CU27" s="325">
        <v>1</v>
      </c>
      <c r="CV27" s="325">
        <v>1</v>
      </c>
      <c r="CW27" s="325">
        <v>3</v>
      </c>
      <c r="CX27" s="325">
        <v>4</v>
      </c>
      <c r="CY27" s="325">
        <v>5</v>
      </c>
      <c r="CZ27" s="325">
        <v>7</v>
      </c>
      <c r="DA27" s="325">
        <v>0</v>
      </c>
      <c r="DB27" s="325">
        <v>9</v>
      </c>
    </row>
    <row r="28" spans="1:106" s="325" customFormat="1" ht="21.95" customHeight="1" thickBot="1">
      <c r="A28" s="326">
        <v>21</v>
      </c>
      <c r="B28" s="1425" t="s">
        <v>16534</v>
      </c>
      <c r="C28" s="445" t="s">
        <v>127</v>
      </c>
      <c r="D28" s="445" t="s">
        <v>17503</v>
      </c>
      <c r="E28" s="445" t="s">
        <v>127</v>
      </c>
      <c r="F28" s="1372" t="s">
        <v>16597</v>
      </c>
      <c r="G28" s="1502"/>
      <c r="H28" s="1372" t="s">
        <v>17589</v>
      </c>
      <c r="I28" s="1533"/>
      <c r="J28" s="1510"/>
      <c r="K28" s="1372" t="s">
        <v>16597</v>
      </c>
      <c r="L28" s="445">
        <v>1.7916666666666667</v>
      </c>
      <c r="M28" s="1372" t="s">
        <v>16597</v>
      </c>
      <c r="N28" s="1502"/>
      <c r="O28" s="445">
        <v>0.95833333333333337</v>
      </c>
      <c r="P28" s="1372" t="s">
        <v>16597</v>
      </c>
      <c r="Q28" s="1372" t="s">
        <v>16597</v>
      </c>
      <c r="R28" s="1372" t="s">
        <v>17589</v>
      </c>
      <c r="S28" s="445" t="s">
        <v>378</v>
      </c>
      <c r="T28" s="445" t="s">
        <v>378</v>
      </c>
      <c r="U28" s="445" t="s">
        <v>378</v>
      </c>
      <c r="V28" s="445" t="s">
        <v>378</v>
      </c>
      <c r="W28" s="445" t="s">
        <v>378</v>
      </c>
      <c r="X28" s="1084" t="s">
        <v>378</v>
      </c>
      <c r="Y28" s="322">
        <f t="shared" si="6"/>
        <v>1.375</v>
      </c>
      <c r="Z28" s="321">
        <f>IF(ISERROR(AVERAGE($B$8:X28)),"",AVERAGE($B$8:X28))</f>
        <v>2.2268558282208586</v>
      </c>
      <c r="AA28" s="327" t="s">
        <v>378</v>
      </c>
      <c r="AB28" s="1502"/>
      <c r="AC28" s="445">
        <v>2.375</v>
      </c>
      <c r="AD28" s="1084" t="s">
        <v>378</v>
      </c>
      <c r="AE28" s="322">
        <f t="shared" si="0"/>
        <v>2.375</v>
      </c>
      <c r="AF28" s="321">
        <f>IF(ISERROR(AVERAGE($AA$8:AD28)),"",AVERAGE($AA$8:AD28))</f>
        <v>3.5050000000000003</v>
      </c>
      <c r="AG28" s="1514"/>
      <c r="AH28" s="445">
        <v>4.916666666666667</v>
      </c>
      <c r="AI28" s="1502"/>
      <c r="AJ28" s="445" t="s">
        <v>641</v>
      </c>
      <c r="AK28" s="445">
        <v>6.666666666666667</v>
      </c>
      <c r="AL28" s="445">
        <v>6.083333333333333</v>
      </c>
      <c r="AM28" s="445" t="s">
        <v>17239</v>
      </c>
      <c r="AN28" s="445" t="s">
        <v>17381</v>
      </c>
      <c r="AO28" s="1520"/>
      <c r="AQ28" s="1510"/>
      <c r="AR28" s="445">
        <v>5.083333333333333</v>
      </c>
      <c r="AS28" s="1502"/>
      <c r="AT28" s="445">
        <v>3.7916666666666665</v>
      </c>
      <c r="AU28" s="322">
        <f t="shared" si="1"/>
        <v>5.3083333333333336</v>
      </c>
      <c r="AV28" s="323">
        <f>IF(ISERROR(AVERAGE($AG$8:AT28)),"",AVERAGE($AG$8:AT28))</f>
        <v>5.084005376344086</v>
      </c>
      <c r="AW28" s="1427" t="s">
        <v>378</v>
      </c>
      <c r="AX28" s="445">
        <v>2.5</v>
      </c>
      <c r="AY28" s="1523">
        <v>3.125</v>
      </c>
      <c r="AZ28" s="1355" t="s">
        <v>16504</v>
      </c>
      <c r="BA28" s="322" t="str">
        <f t="shared" si="2"/>
        <v/>
      </c>
      <c r="BB28" s="323">
        <f>IF(ISERROR(AVERAGE(AW$8:$AZ28)),"",AVERAGE(AW$8:$AZ28))</f>
        <v>2.4916666666666667</v>
      </c>
      <c r="BC28" s="327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445" t="s">
        <v>16707</v>
      </c>
      <c r="BJ28" s="445" t="s">
        <v>16707</v>
      </c>
      <c r="BK28" s="324" t="str">
        <f t="shared" si="7"/>
        <v/>
      </c>
      <c r="BL28" s="324" t="str">
        <f t="array" ref="BL28">IF(ISERROR(AVERAGE(BC$8:$BJ28)),"",AVERAGE(BC$8:$BJ28))</f>
        <v/>
      </c>
      <c r="BM28" s="325">
        <f t="shared" si="4"/>
        <v>3.0194444444444444</v>
      </c>
      <c r="BN28" s="325">
        <f t="shared" si="5"/>
        <v>14</v>
      </c>
      <c r="BO28" s="325">
        <v>4</v>
      </c>
      <c r="BP28" s="325">
        <v>3</v>
      </c>
      <c r="BQ28" s="325">
        <v>29</v>
      </c>
      <c r="BR28" s="325">
        <v>10</v>
      </c>
      <c r="BS28" s="325">
        <v>9</v>
      </c>
      <c r="BT28" s="325">
        <v>11</v>
      </c>
      <c r="BU28" s="325">
        <v>9</v>
      </c>
      <c r="BV28" s="325">
        <v>9</v>
      </c>
      <c r="BW28" s="325">
        <v>9</v>
      </c>
      <c r="BX28" s="325">
        <v>9</v>
      </c>
      <c r="BY28" s="325">
        <v>8</v>
      </c>
      <c r="BZ28" s="325">
        <v>9</v>
      </c>
      <c r="CA28" s="325">
        <v>9</v>
      </c>
      <c r="CB28" s="325">
        <v>9</v>
      </c>
      <c r="CC28" s="325">
        <v>10</v>
      </c>
      <c r="CD28" s="325">
        <v>2</v>
      </c>
      <c r="CE28" s="325">
        <v>5</v>
      </c>
      <c r="CF28" s="325">
        <v>4</v>
      </c>
      <c r="CG28" s="325">
        <v>3</v>
      </c>
      <c r="CH28" s="325">
        <v>3</v>
      </c>
      <c r="CI28" s="325">
        <v>3</v>
      </c>
      <c r="CJ28" s="325">
        <v>4</v>
      </c>
      <c r="CK28" s="325">
        <v>3</v>
      </c>
      <c r="CL28" s="325">
        <v>3</v>
      </c>
      <c r="CM28" s="325">
        <v>5</v>
      </c>
      <c r="CN28" s="325">
        <v>3</v>
      </c>
      <c r="CO28" s="325">
        <v>3</v>
      </c>
      <c r="CP28" s="325">
        <v>3</v>
      </c>
      <c r="CQ28" s="325">
        <v>3</v>
      </c>
      <c r="CR28" s="325">
        <v>1</v>
      </c>
      <c r="CS28" s="325">
        <v>2</v>
      </c>
      <c r="CT28" s="325">
        <v>1</v>
      </c>
      <c r="CU28" s="325">
        <v>1</v>
      </c>
      <c r="CV28" s="325">
        <v>1</v>
      </c>
      <c r="CW28" s="325">
        <v>3</v>
      </c>
      <c r="CX28" s="325">
        <v>4</v>
      </c>
      <c r="CY28" s="325">
        <v>10</v>
      </c>
      <c r="CZ28" s="325">
        <v>7</v>
      </c>
      <c r="DA28" s="325">
        <v>0</v>
      </c>
      <c r="DB28" s="325">
        <v>15</v>
      </c>
    </row>
    <row r="29" spans="1:106" s="325" customFormat="1" ht="21.95" customHeight="1" thickBot="1">
      <c r="A29" s="326">
        <v>22</v>
      </c>
      <c r="B29" s="1425" t="s">
        <v>16534</v>
      </c>
      <c r="C29" s="445" t="s">
        <v>127</v>
      </c>
      <c r="D29" s="445" t="s">
        <v>17503</v>
      </c>
      <c r="E29" s="445" t="s">
        <v>127</v>
      </c>
      <c r="F29" s="1372" t="s">
        <v>16597</v>
      </c>
      <c r="G29" s="1502"/>
      <c r="H29" s="1372" t="s">
        <v>17589</v>
      </c>
      <c r="I29" s="1533"/>
      <c r="J29" s="1510"/>
      <c r="K29" s="1372" t="s">
        <v>16597</v>
      </c>
      <c r="L29" s="445">
        <v>2.7083333333333335</v>
      </c>
      <c r="M29" s="1372" t="s">
        <v>16597</v>
      </c>
      <c r="N29" s="1502"/>
      <c r="O29" s="445">
        <v>0.95833333333333337</v>
      </c>
      <c r="P29" s="1372" t="s">
        <v>16597</v>
      </c>
      <c r="Q29" s="1372" t="s">
        <v>16597</v>
      </c>
      <c r="R29" s="1372" t="s">
        <v>17589</v>
      </c>
      <c r="S29" s="445" t="s">
        <v>378</v>
      </c>
      <c r="T29" s="445" t="s">
        <v>378</v>
      </c>
      <c r="U29" s="445" t="s">
        <v>378</v>
      </c>
      <c r="V29" s="445" t="s">
        <v>378</v>
      </c>
      <c r="W29" s="445" t="s">
        <v>378</v>
      </c>
      <c r="X29" s="1084" t="s">
        <v>378</v>
      </c>
      <c r="Y29" s="322">
        <f t="shared" si="6"/>
        <v>1.8333333333333335</v>
      </c>
      <c r="Z29" s="321">
        <f>IF(ISERROR(AVERAGE($B$8:X29)),"",AVERAGE($B$8:X29))</f>
        <v>2.2220858585858583</v>
      </c>
      <c r="AA29" s="1425" t="s">
        <v>378</v>
      </c>
      <c r="AB29" s="1502"/>
      <c r="AC29" s="445">
        <v>2.9583333333333335</v>
      </c>
      <c r="AD29" s="1084" t="s">
        <v>378</v>
      </c>
      <c r="AE29" s="322">
        <f t="shared" si="0"/>
        <v>2.9583333333333335</v>
      </c>
      <c r="AF29" s="321">
        <f>IF(ISERROR(AVERAGE($AA$8:AD29)),"",AVERAGE($AA$8:AD29))</f>
        <v>3.4746296296296304</v>
      </c>
      <c r="AG29" s="1514"/>
      <c r="AH29" s="445">
        <v>5</v>
      </c>
      <c r="AI29" s="1502"/>
      <c r="AJ29" s="445" t="s">
        <v>641</v>
      </c>
      <c r="AK29" s="445">
        <v>5.5</v>
      </c>
      <c r="AL29" s="445">
        <v>5.416666666666667</v>
      </c>
      <c r="AM29" s="445" t="s">
        <v>17239</v>
      </c>
      <c r="AN29" s="1501"/>
      <c r="AO29" s="445" t="s">
        <v>17629</v>
      </c>
      <c r="AP29" s="1519"/>
      <c r="AQ29" s="1510"/>
      <c r="AR29" s="445">
        <v>2.6666666666666665</v>
      </c>
      <c r="AS29" s="1502"/>
      <c r="AT29" s="445">
        <v>3.125</v>
      </c>
      <c r="AU29" s="322">
        <f t="shared" si="1"/>
        <v>4.3416666666666668</v>
      </c>
      <c r="AV29" s="323">
        <f>IF(ISERROR(AVERAGE($AG$8:AT29)),"",AVERAGE($AG$8:AT29))</f>
        <v>5.0552325581395339</v>
      </c>
      <c r="AW29" s="1427" t="s">
        <v>378</v>
      </c>
      <c r="AX29" s="445">
        <v>2</v>
      </c>
      <c r="AY29" s="1523">
        <v>2.5</v>
      </c>
      <c r="AZ29" s="1355" t="s">
        <v>16504</v>
      </c>
      <c r="BA29" s="322" t="str">
        <f t="shared" si="2"/>
        <v/>
      </c>
      <c r="BB29" s="323">
        <f>IF(ISERROR(AVERAGE(AW$8:$AZ29)),"",AVERAGE(AW$8:$AZ29))</f>
        <v>2.4696969696969697</v>
      </c>
      <c r="BC29" s="327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445" t="s">
        <v>16707</v>
      </c>
      <c r="BJ29" s="445" t="s">
        <v>16707</v>
      </c>
      <c r="BK29" s="324" t="str">
        <f t="shared" si="7"/>
        <v/>
      </c>
      <c r="BL29" s="324" t="str">
        <f t="array" ref="BL29">IF(ISERROR(AVERAGE(BC$8:$BJ29)),"",AVERAGE(BC$8:$BJ29))</f>
        <v/>
      </c>
      <c r="BM29" s="325">
        <f t="shared" si="4"/>
        <v>3.0444444444444443</v>
      </c>
      <c r="BN29" s="325">
        <f t="shared" si="5"/>
        <v>14</v>
      </c>
      <c r="BO29" s="325">
        <v>4</v>
      </c>
      <c r="BP29" s="325">
        <v>3</v>
      </c>
      <c r="BQ29" s="325">
        <v>29</v>
      </c>
      <c r="BR29" s="325">
        <v>10</v>
      </c>
      <c r="BS29" s="325">
        <v>9</v>
      </c>
      <c r="BT29" s="325">
        <v>11</v>
      </c>
      <c r="BU29" s="325">
        <v>9</v>
      </c>
      <c r="BV29" s="325">
        <v>9</v>
      </c>
      <c r="BW29" s="325">
        <v>9</v>
      </c>
      <c r="BX29" s="325">
        <v>9</v>
      </c>
      <c r="BY29" s="325">
        <v>8</v>
      </c>
      <c r="BZ29" s="325">
        <v>9</v>
      </c>
      <c r="CA29" s="325">
        <v>9</v>
      </c>
      <c r="CB29" s="325">
        <v>9</v>
      </c>
      <c r="CC29" s="325">
        <v>10</v>
      </c>
      <c r="CD29" s="325">
        <v>28</v>
      </c>
      <c r="CE29" s="325">
        <v>5</v>
      </c>
      <c r="CF29" s="325">
        <v>4</v>
      </c>
      <c r="CG29" s="325">
        <v>4</v>
      </c>
      <c r="CH29" s="325">
        <v>3</v>
      </c>
      <c r="CI29" s="325">
        <v>3</v>
      </c>
      <c r="CJ29" s="325">
        <v>4</v>
      </c>
      <c r="CK29" s="325">
        <v>3</v>
      </c>
      <c r="CL29" s="325">
        <v>2</v>
      </c>
      <c r="CM29" s="325">
        <v>5</v>
      </c>
      <c r="CN29" s="325">
        <v>3</v>
      </c>
      <c r="CO29" s="325">
        <v>3</v>
      </c>
      <c r="CP29" s="325">
        <v>3</v>
      </c>
      <c r="CQ29" s="325">
        <v>3</v>
      </c>
      <c r="CR29" s="325">
        <v>1</v>
      </c>
      <c r="CS29" s="325">
        <v>2</v>
      </c>
      <c r="CT29" s="325">
        <v>2</v>
      </c>
      <c r="CU29" s="325">
        <v>1</v>
      </c>
      <c r="CV29" s="325">
        <v>1</v>
      </c>
      <c r="CW29" s="325">
        <v>3</v>
      </c>
      <c r="CX29" s="325">
        <v>4</v>
      </c>
      <c r="CY29" s="325">
        <v>14</v>
      </c>
      <c r="CZ29" s="325">
        <v>10</v>
      </c>
      <c r="DA29" s="325">
        <v>0</v>
      </c>
      <c r="DB29" s="325">
        <v>15</v>
      </c>
    </row>
    <row r="30" spans="1:106" s="325" customFormat="1" ht="21.95" customHeight="1" thickBot="1">
      <c r="A30" s="326">
        <v>23</v>
      </c>
      <c r="B30" s="1425" t="s">
        <v>16534</v>
      </c>
      <c r="C30" s="1372" t="s">
        <v>16597</v>
      </c>
      <c r="D30" s="445" t="s">
        <v>17503</v>
      </c>
      <c r="E30" s="445" t="s">
        <v>127</v>
      </c>
      <c r="F30" s="1372" t="s">
        <v>16597</v>
      </c>
      <c r="G30" s="1502"/>
      <c r="H30" s="1372" t="s">
        <v>17633</v>
      </c>
      <c r="I30" s="1533"/>
      <c r="J30" s="1510"/>
      <c r="K30" s="1372" t="s">
        <v>16597</v>
      </c>
      <c r="L30" s="445">
        <v>1.7916666666666667</v>
      </c>
      <c r="M30" s="1372" t="s">
        <v>16597</v>
      </c>
      <c r="N30" s="1502"/>
      <c r="O30" s="445">
        <v>0.75</v>
      </c>
      <c r="P30" s="1372" t="s">
        <v>16597</v>
      </c>
      <c r="Q30" s="1372" t="s">
        <v>16597</v>
      </c>
      <c r="R30" s="1372" t="s">
        <v>17633</v>
      </c>
      <c r="S30" s="445" t="s">
        <v>378</v>
      </c>
      <c r="T30" s="445" t="s">
        <v>378</v>
      </c>
      <c r="U30" s="445" t="s">
        <v>378</v>
      </c>
      <c r="V30" s="445" t="s">
        <v>378</v>
      </c>
      <c r="W30" s="445" t="s">
        <v>378</v>
      </c>
      <c r="X30" s="1084" t="s">
        <v>378</v>
      </c>
      <c r="Y30" s="322">
        <f t="shared" si="6"/>
        <v>1.2708333333333335</v>
      </c>
      <c r="Z30" s="321">
        <f>IF(ISERROR(AVERAGE($B$8:X30)),"",AVERAGE($B$8:X30))</f>
        <v>2.2106936127744508</v>
      </c>
      <c r="AA30" s="327" t="s">
        <v>378</v>
      </c>
      <c r="AB30" s="1502"/>
      <c r="AC30" s="445">
        <v>1.8333333333333333</v>
      </c>
      <c r="AD30" s="1084" t="s">
        <v>378</v>
      </c>
      <c r="AE30" s="322">
        <f t="shared" si="0"/>
        <v>1.8333333333333333</v>
      </c>
      <c r="AF30" s="321">
        <f>IF(ISERROR(AVERAGE($AA$8:AD30)),"",AVERAGE($AA$8:AD30))</f>
        <v>3.3882456140350885</v>
      </c>
      <c r="AG30" s="1514"/>
      <c r="AH30" s="445">
        <v>5.041666666666667</v>
      </c>
      <c r="AI30" s="1502"/>
      <c r="AJ30" s="445">
        <v>6.833333333333333</v>
      </c>
      <c r="AK30" s="445">
        <v>6.75</v>
      </c>
      <c r="AL30" s="445">
        <v>7.666666666666667</v>
      </c>
      <c r="AM30" s="445" t="s">
        <v>17239</v>
      </c>
      <c r="AN30" s="1502"/>
      <c r="AO30" s="445">
        <v>3.25</v>
      </c>
      <c r="AP30" s="1519"/>
      <c r="AQ30" s="1510"/>
      <c r="AR30" s="445">
        <v>4.333333333333333</v>
      </c>
      <c r="AS30" s="1502"/>
      <c r="AT30" s="445">
        <v>4.083333333333333</v>
      </c>
      <c r="AU30" s="322">
        <f t="shared" si="1"/>
        <v>5.4226190476190483</v>
      </c>
      <c r="AV30" s="323">
        <f>IF(ISERROR(AVERAGE($AG$8:AT30)),"",AVERAGE($AG$8:AT30))</f>
        <v>5.0741421568627443</v>
      </c>
      <c r="AW30" s="1427" t="s">
        <v>378</v>
      </c>
      <c r="AX30" s="445">
        <v>1.5</v>
      </c>
      <c r="AY30" s="1523">
        <v>2.125</v>
      </c>
      <c r="AZ30" s="1355" t="s">
        <v>16504</v>
      </c>
      <c r="BA30" s="322" t="str">
        <f t="shared" si="2"/>
        <v/>
      </c>
      <c r="BB30" s="323">
        <f>IF(ISERROR(AVERAGE(AW$8:$AZ30)),"",AVERAGE(AW$8:$AZ30))</f>
        <v>2.4149305555555558</v>
      </c>
      <c r="BC30" s="327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445" t="s">
        <v>16707</v>
      </c>
      <c r="BJ30" s="445" t="s">
        <v>16707</v>
      </c>
      <c r="BK30" s="324" t="str">
        <f t="shared" si="7"/>
        <v/>
      </c>
      <c r="BL30" s="324" t="str">
        <f t="array" ref="BL30">IF(ISERROR(AVERAGE(BC$8:$BJ30)),"",AVERAGE(BC$8:$BJ30))</f>
        <v/>
      </c>
      <c r="BM30" s="325">
        <f t="shared" si="4"/>
        <v>2.8422619047619051</v>
      </c>
      <c r="BN30" s="325">
        <f t="shared" si="5"/>
        <v>15</v>
      </c>
      <c r="BO30" s="325">
        <v>4</v>
      </c>
      <c r="BP30" s="325">
        <v>2</v>
      </c>
      <c r="BQ30" s="325">
        <v>2</v>
      </c>
      <c r="BR30" s="325">
        <v>10</v>
      </c>
      <c r="BS30" s="325">
        <v>9</v>
      </c>
      <c r="BT30" s="325">
        <v>11</v>
      </c>
      <c r="BU30" s="325">
        <v>9</v>
      </c>
      <c r="BV30" s="325">
        <v>9</v>
      </c>
      <c r="BW30" s="325">
        <v>9</v>
      </c>
      <c r="BX30" s="325">
        <v>9</v>
      </c>
      <c r="BY30" s="325">
        <v>8</v>
      </c>
      <c r="BZ30" s="325">
        <v>9</v>
      </c>
      <c r="CA30" s="325">
        <v>9</v>
      </c>
      <c r="CB30" s="325">
        <v>9</v>
      </c>
      <c r="CC30" s="325">
        <v>10</v>
      </c>
      <c r="CD30" s="325">
        <v>28</v>
      </c>
      <c r="CE30" s="325">
        <v>5</v>
      </c>
      <c r="CF30" s="325">
        <v>4</v>
      </c>
      <c r="CG30" s="325">
        <v>4</v>
      </c>
      <c r="CH30" s="325">
        <v>3</v>
      </c>
      <c r="CI30" s="325">
        <v>3</v>
      </c>
      <c r="CJ30" s="325">
        <v>3</v>
      </c>
      <c r="CK30" s="325">
        <v>3</v>
      </c>
      <c r="CL30" s="325">
        <v>2</v>
      </c>
      <c r="CM30" s="325">
        <v>5</v>
      </c>
      <c r="CN30" s="325">
        <v>3</v>
      </c>
      <c r="CO30" s="325">
        <v>3</v>
      </c>
      <c r="CP30" s="325">
        <v>3</v>
      </c>
      <c r="CQ30" s="325">
        <v>3</v>
      </c>
      <c r="CR30" s="325">
        <v>1</v>
      </c>
      <c r="CS30" s="325">
        <v>2</v>
      </c>
      <c r="CT30" s="325">
        <v>2</v>
      </c>
      <c r="CU30" s="325">
        <v>1</v>
      </c>
      <c r="CV30" s="325">
        <v>1</v>
      </c>
      <c r="CW30" s="325">
        <v>3</v>
      </c>
      <c r="CX30" s="325">
        <v>4</v>
      </c>
      <c r="CY30" s="325">
        <v>12</v>
      </c>
      <c r="CZ30" s="325">
        <v>9</v>
      </c>
      <c r="DA30" s="325">
        <v>3</v>
      </c>
      <c r="DB30" s="325">
        <v>15</v>
      </c>
    </row>
    <row r="31" spans="1:106" s="325" customFormat="1" ht="21.95" customHeight="1" thickBot="1">
      <c r="A31" s="326">
        <v>24</v>
      </c>
      <c r="B31" s="1425" t="s">
        <v>16534</v>
      </c>
      <c r="C31" s="1372" t="s">
        <v>16597</v>
      </c>
      <c r="D31" s="1372" t="s">
        <v>16597</v>
      </c>
      <c r="E31" s="1501"/>
      <c r="F31" s="1372" t="s">
        <v>16597</v>
      </c>
      <c r="G31" s="1502"/>
      <c r="H31" s="445" t="s">
        <v>17345</v>
      </c>
      <c r="I31" s="1520"/>
      <c r="J31" s="1510"/>
      <c r="K31" s="1372" t="s">
        <v>16597</v>
      </c>
      <c r="L31" s="445">
        <v>2.9166666666666665</v>
      </c>
      <c r="M31" s="1372" t="s">
        <v>16597</v>
      </c>
      <c r="N31" s="1502"/>
      <c r="O31" s="445">
        <v>1.0833333333333333</v>
      </c>
      <c r="P31" s="1372" t="s">
        <v>16597</v>
      </c>
      <c r="Q31" s="1372" t="s">
        <v>16597</v>
      </c>
      <c r="R31" s="1372" t="s">
        <v>16597</v>
      </c>
      <c r="S31" s="445" t="s">
        <v>378</v>
      </c>
      <c r="T31" s="445" t="s">
        <v>378</v>
      </c>
      <c r="U31" s="445" t="s">
        <v>378</v>
      </c>
      <c r="V31" s="445" t="s">
        <v>378</v>
      </c>
      <c r="W31" s="445" t="s">
        <v>378</v>
      </c>
      <c r="X31" s="1084" t="s">
        <v>378</v>
      </c>
      <c r="Y31" s="322">
        <f t="shared" si="6"/>
        <v>2</v>
      </c>
      <c r="Z31" s="321">
        <f>IF(ISERROR(AVERAGE($B$8:X31)),"",AVERAGE($B$8:X31))</f>
        <v>2.2082001972386585</v>
      </c>
      <c r="AA31" s="327" t="s">
        <v>378</v>
      </c>
      <c r="AB31" s="1502"/>
      <c r="AC31" s="445">
        <v>2.625</v>
      </c>
      <c r="AD31" s="1084" t="s">
        <v>378</v>
      </c>
      <c r="AE31" s="322">
        <f t="shared" si="0"/>
        <v>2.625</v>
      </c>
      <c r="AF31" s="321">
        <f>IF(ISERROR(AVERAGE($AA$8:AD31)),"",AVERAGE($AA$8:AD31))</f>
        <v>3.350083333333334</v>
      </c>
      <c r="AG31" s="1514"/>
      <c r="AH31" s="445" t="s">
        <v>17345</v>
      </c>
      <c r="AI31" s="1502"/>
      <c r="AJ31" s="445">
        <v>5.666666666666667</v>
      </c>
      <c r="AK31" s="445">
        <v>6.083333333333333</v>
      </c>
      <c r="AL31" s="445">
        <v>6.333333333333333</v>
      </c>
      <c r="AM31" s="445" t="s">
        <v>17239</v>
      </c>
      <c r="AN31" s="1502"/>
      <c r="AO31" s="445">
        <v>4</v>
      </c>
      <c r="AP31" s="1519"/>
      <c r="AQ31" s="1510"/>
      <c r="AR31" s="445">
        <v>3.7083333333333335</v>
      </c>
      <c r="AS31" s="1512"/>
      <c r="AT31" s="593">
        <v>2.875</v>
      </c>
      <c r="AU31" s="322">
        <f t="shared" si="1"/>
        <v>4.7777777777777777</v>
      </c>
      <c r="AV31" s="323">
        <f>IF(ISERROR(AVERAGE($AG$8:AT31)),"",AVERAGE($AG$8:AT31))</f>
        <v>5.061619718309859</v>
      </c>
      <c r="AW31" s="1427" t="s">
        <v>378</v>
      </c>
      <c r="AX31" s="445" t="s">
        <v>127</v>
      </c>
      <c r="AY31" s="1523">
        <v>1</v>
      </c>
      <c r="AZ31" s="1355" t="s">
        <v>16504</v>
      </c>
      <c r="BA31" s="322" t="str">
        <f t="shared" si="2"/>
        <v/>
      </c>
      <c r="BB31" s="323">
        <f>IF(ISERROR(AVERAGE(AW$8:$AZ31)),"",AVERAGE(AW$8:$AZ31))</f>
        <v>2.3583333333333334</v>
      </c>
      <c r="BC31" s="327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445" t="s">
        <v>16707</v>
      </c>
      <c r="BJ31" s="445" t="s">
        <v>16707</v>
      </c>
      <c r="BK31" s="324" t="str">
        <f t="shared" si="7"/>
        <v/>
      </c>
      <c r="BL31" s="324" t="str">
        <f t="array" ref="BL31">IF(ISERROR(AVERAGE(BC$8:$BJ31)),"",AVERAGE(BC$8:$BJ31))</f>
        <v/>
      </c>
      <c r="BM31" s="325">
        <f t="shared" si="4"/>
        <v>3.1342592592592595</v>
      </c>
      <c r="BN31" s="325">
        <f t="shared" si="5"/>
        <v>17</v>
      </c>
      <c r="BO31" s="325">
        <v>4</v>
      </c>
      <c r="BP31" s="325">
        <v>2</v>
      </c>
      <c r="BQ31" s="325">
        <v>2</v>
      </c>
      <c r="BR31" s="325">
        <v>10</v>
      </c>
      <c r="BS31" s="325">
        <v>9</v>
      </c>
      <c r="BT31" s="325">
        <v>12</v>
      </c>
      <c r="BU31" s="325">
        <v>9</v>
      </c>
      <c r="BV31" s="325">
        <v>9</v>
      </c>
      <c r="BW31" s="325">
        <v>9</v>
      </c>
      <c r="BX31" s="325">
        <v>9</v>
      </c>
      <c r="BY31" s="325">
        <v>8</v>
      </c>
      <c r="BZ31" s="325">
        <v>9</v>
      </c>
      <c r="CA31" s="325">
        <v>9</v>
      </c>
      <c r="CB31" s="325">
        <v>9</v>
      </c>
      <c r="CC31" s="325">
        <v>10</v>
      </c>
      <c r="CD31" s="325">
        <v>28</v>
      </c>
      <c r="CE31" s="325">
        <v>5</v>
      </c>
      <c r="CF31" s="325">
        <v>4</v>
      </c>
      <c r="CG31" s="325">
        <v>4</v>
      </c>
      <c r="CH31" s="325">
        <v>3</v>
      </c>
      <c r="CI31" s="325">
        <v>3</v>
      </c>
      <c r="CJ31" s="325">
        <v>3</v>
      </c>
      <c r="CK31" s="325">
        <v>3</v>
      </c>
      <c r="CL31" s="325">
        <v>3</v>
      </c>
      <c r="CM31" s="325">
        <v>6</v>
      </c>
      <c r="CN31" s="325">
        <v>3</v>
      </c>
      <c r="CO31" s="325">
        <v>3</v>
      </c>
      <c r="CP31" s="325">
        <v>3</v>
      </c>
      <c r="CQ31" s="325">
        <v>3</v>
      </c>
      <c r="CR31" s="325">
        <v>1</v>
      </c>
      <c r="CS31" s="325">
        <v>2</v>
      </c>
      <c r="CT31" s="325">
        <v>2</v>
      </c>
      <c r="CU31" s="325">
        <v>1</v>
      </c>
      <c r="CV31" s="325">
        <v>1</v>
      </c>
      <c r="CW31" s="325">
        <v>3</v>
      </c>
      <c r="CX31" s="325">
        <v>37</v>
      </c>
      <c r="CY31" s="325">
        <v>12</v>
      </c>
      <c r="CZ31" s="325">
        <v>8</v>
      </c>
      <c r="DA31" s="325">
        <v>3</v>
      </c>
      <c r="DB31" s="325">
        <v>15</v>
      </c>
    </row>
    <row r="32" spans="1:106" s="325" customFormat="1" ht="21.95" customHeight="1" thickBot="1">
      <c r="A32" s="326">
        <v>25</v>
      </c>
      <c r="B32" s="1425" t="s">
        <v>16534</v>
      </c>
      <c r="C32" s="1372" t="s">
        <v>16597</v>
      </c>
      <c r="D32" s="1372" t="s">
        <v>16597</v>
      </c>
      <c r="E32" s="1502"/>
      <c r="F32" s="1372" t="s">
        <v>16597</v>
      </c>
      <c r="G32" s="1519"/>
      <c r="H32" s="1509"/>
      <c r="I32" s="445" t="s">
        <v>17634</v>
      </c>
      <c r="J32" s="1502"/>
      <c r="K32" s="1372" t="s">
        <v>16597</v>
      </c>
      <c r="L32" s="445">
        <v>1.875</v>
      </c>
      <c r="M32" s="1372" t="s">
        <v>16597</v>
      </c>
      <c r="N32" s="1502"/>
      <c r="O32" s="445">
        <v>1.3333333333333333</v>
      </c>
      <c r="P32" s="1372" t="s">
        <v>16597</v>
      </c>
      <c r="Q32" s="1372" t="s">
        <v>16597</v>
      </c>
      <c r="R32" s="1372" t="s">
        <v>16597</v>
      </c>
      <c r="S32" s="445" t="s">
        <v>378</v>
      </c>
      <c r="T32" s="445" t="s">
        <v>378</v>
      </c>
      <c r="U32" s="445" t="s">
        <v>378</v>
      </c>
      <c r="V32" s="445" t="s">
        <v>378</v>
      </c>
      <c r="W32" s="445" t="s">
        <v>378</v>
      </c>
      <c r="X32" s="1084" t="s">
        <v>378</v>
      </c>
      <c r="Y32" s="322">
        <f t="shared" si="6"/>
        <v>1.6041666666666665</v>
      </c>
      <c r="Z32" s="321">
        <f>IF(ISERROR(AVERAGE($B$8:X32)),"",AVERAGE($B$8:X32))</f>
        <v>2.2011354775828456</v>
      </c>
      <c r="AA32" s="327" t="s">
        <v>378</v>
      </c>
      <c r="AB32" s="1502"/>
      <c r="AC32" s="445">
        <v>1.6666666666666667</v>
      </c>
      <c r="AD32" s="1084" t="s">
        <v>378</v>
      </c>
      <c r="AE32" s="322">
        <f t="shared" si="0"/>
        <v>1.6666666666666667</v>
      </c>
      <c r="AF32" s="321">
        <f>IF(ISERROR(AVERAGE($AA$8:AD32)),"",AVERAGE($AA$8:AD32))</f>
        <v>3.2699206349206356</v>
      </c>
      <c r="AG32" s="1514"/>
      <c r="AH32" s="445" t="s">
        <v>660</v>
      </c>
      <c r="AI32" s="1502"/>
      <c r="AJ32" s="445">
        <v>5.333333333333333</v>
      </c>
      <c r="AK32" s="445">
        <v>5.916666666666667</v>
      </c>
      <c r="AL32" s="445">
        <v>3.8333333333333335</v>
      </c>
      <c r="AM32" s="445" t="s">
        <v>17239</v>
      </c>
      <c r="AN32" s="1502"/>
      <c r="AO32" s="445">
        <v>4.666666666666667</v>
      </c>
      <c r="AP32" s="1519"/>
      <c r="AQ32" s="1510"/>
      <c r="AR32" s="445">
        <v>3.4166666666666665</v>
      </c>
      <c r="AS32" s="1512"/>
      <c r="AT32" s="593">
        <v>3.7083333333333335</v>
      </c>
      <c r="AU32" s="322">
        <f t="shared" si="1"/>
        <v>4.479166666666667</v>
      </c>
      <c r="AV32" s="323">
        <f>IF(ISERROR(AVERAGE($AG$8:AT32)),"",AVERAGE($AG$8:AT32))</f>
        <v>5.038006756756757</v>
      </c>
      <c r="AW32" s="1427" t="s">
        <v>378</v>
      </c>
      <c r="AX32" s="445" t="s">
        <v>17345</v>
      </c>
      <c r="AY32" s="445" t="s">
        <v>17345</v>
      </c>
      <c r="AZ32" s="1355" t="s">
        <v>16504</v>
      </c>
      <c r="BA32" s="322" t="str">
        <f t="shared" si="2"/>
        <v/>
      </c>
      <c r="BB32" s="323">
        <f>IF(ISERROR(AVERAGE(AW$8:$AZ32)),"",AVERAGE(AW$8:$AZ32))</f>
        <v>2.3583333333333334</v>
      </c>
      <c r="BC32" s="327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445" t="s">
        <v>16707</v>
      </c>
      <c r="BJ32" s="445" t="s">
        <v>16707</v>
      </c>
      <c r="BK32" s="324" t="str">
        <f t="shared" si="7"/>
        <v/>
      </c>
      <c r="BL32" s="324" t="str">
        <f t="array" ref="BL32">IF(ISERROR(AVERAGE(BC$8:$BJ32)),"",AVERAGE(BC$8:$BJ32))</f>
        <v/>
      </c>
      <c r="BM32" s="325">
        <f t="shared" si="4"/>
        <v>2.5833333333333335</v>
      </c>
      <c r="BN32" s="325">
        <f t="shared" si="5"/>
        <v>17</v>
      </c>
      <c r="BO32" s="325">
        <v>4</v>
      </c>
      <c r="BP32" s="325">
        <v>2</v>
      </c>
      <c r="BQ32" s="325">
        <v>2</v>
      </c>
      <c r="BR32" s="325">
        <v>10</v>
      </c>
      <c r="BS32" s="325">
        <v>10</v>
      </c>
      <c r="BT32" s="325">
        <v>11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9</v>
      </c>
      <c r="CB32" s="325">
        <v>9</v>
      </c>
      <c r="CC32" s="325">
        <v>10</v>
      </c>
      <c r="CD32" s="325">
        <v>28</v>
      </c>
      <c r="CE32" s="325">
        <v>5</v>
      </c>
      <c r="CF32" s="325">
        <v>4</v>
      </c>
      <c r="CG32" s="325">
        <v>4</v>
      </c>
      <c r="CH32" s="325">
        <v>3</v>
      </c>
      <c r="CI32" s="325">
        <v>3</v>
      </c>
      <c r="CJ32" s="325">
        <v>3</v>
      </c>
      <c r="CK32" s="325">
        <v>3</v>
      </c>
      <c r="CL32" s="325">
        <v>3</v>
      </c>
      <c r="CM32" s="325">
        <v>6</v>
      </c>
      <c r="CN32" s="325">
        <v>3</v>
      </c>
      <c r="CO32" s="325">
        <v>3</v>
      </c>
      <c r="CP32" s="325">
        <v>3</v>
      </c>
      <c r="CQ32" s="325">
        <v>3</v>
      </c>
      <c r="CR32" s="325">
        <v>1</v>
      </c>
      <c r="CS32" s="325">
        <v>2</v>
      </c>
      <c r="CT32" s="325">
        <v>2</v>
      </c>
      <c r="CU32" s="325">
        <v>0</v>
      </c>
      <c r="CV32" s="325">
        <v>2</v>
      </c>
      <c r="CW32" s="325">
        <v>4</v>
      </c>
      <c r="CX32" s="325">
        <v>37</v>
      </c>
      <c r="CY32" s="325">
        <v>17</v>
      </c>
      <c r="CZ32" s="325">
        <v>11</v>
      </c>
      <c r="DA32" s="325">
        <v>3</v>
      </c>
      <c r="DB32" s="325">
        <v>15</v>
      </c>
    </row>
    <row r="33" spans="1:106" s="325" customFormat="1" ht="21.95" customHeight="1" thickBot="1">
      <c r="A33" s="326">
        <v>26</v>
      </c>
      <c r="B33" s="1425" t="s">
        <v>16534</v>
      </c>
      <c r="C33" s="1372" t="s">
        <v>16597</v>
      </c>
      <c r="D33" s="1372" t="s">
        <v>16597</v>
      </c>
      <c r="E33" s="1502"/>
      <c r="F33" s="1372" t="s">
        <v>16597</v>
      </c>
      <c r="G33" s="1519"/>
      <c r="H33" s="1510"/>
      <c r="I33" s="445">
        <v>3.8333333333333335</v>
      </c>
      <c r="J33" s="1502"/>
      <c r="K33" s="1372" t="s">
        <v>16597</v>
      </c>
      <c r="L33" s="445">
        <v>2.875</v>
      </c>
      <c r="M33" s="1372" t="s">
        <v>16597</v>
      </c>
      <c r="N33" s="1502"/>
      <c r="O33" s="445" t="s">
        <v>17345</v>
      </c>
      <c r="P33" s="1372" t="s">
        <v>16597</v>
      </c>
      <c r="Q33" s="1372" t="s">
        <v>16597</v>
      </c>
      <c r="R33" s="1372" t="s">
        <v>16597</v>
      </c>
      <c r="S33" s="445" t="s">
        <v>378</v>
      </c>
      <c r="T33" s="445" t="s">
        <v>378</v>
      </c>
      <c r="U33" s="445" t="s">
        <v>378</v>
      </c>
      <c r="V33" s="445" t="s">
        <v>378</v>
      </c>
      <c r="W33" s="445" t="s">
        <v>378</v>
      </c>
      <c r="X33" s="1084" t="s">
        <v>378</v>
      </c>
      <c r="Y33" s="322">
        <f t="shared" si="6"/>
        <v>3.354166666666667</v>
      </c>
      <c r="Z33" s="321">
        <f>IF(ISERROR(AVERAGE($B$8:X33)),"",AVERAGE($B$8:X33))</f>
        <v>2.2144653179190747</v>
      </c>
      <c r="AA33" s="327" t="s">
        <v>378</v>
      </c>
      <c r="AB33" s="1502"/>
      <c r="AC33" s="445">
        <v>2.54</v>
      </c>
      <c r="AD33" s="1448" t="s">
        <v>16597</v>
      </c>
      <c r="AE33" s="322">
        <f t="shared" si="0"/>
        <v>2.54</v>
      </c>
      <c r="AF33" s="321">
        <f>IF(ISERROR(AVERAGE($AA$8:AD33)),"",AVERAGE($AA$8:AD33))</f>
        <v>3.2367424242424252</v>
      </c>
      <c r="AG33" s="1514"/>
      <c r="AH33" s="445">
        <v>5.291666666666667</v>
      </c>
      <c r="AI33" s="1502"/>
      <c r="AJ33" s="445">
        <v>4.75</v>
      </c>
      <c r="AK33" s="445">
        <v>5.166666666666667</v>
      </c>
      <c r="AL33" s="445">
        <v>4.416666666666667</v>
      </c>
      <c r="AM33" s="445" t="s">
        <v>17239</v>
      </c>
      <c r="AN33" s="1502"/>
      <c r="AO33" s="445">
        <v>5.25</v>
      </c>
      <c r="AP33" s="1530"/>
      <c r="AQ33" s="1529"/>
      <c r="AR33" s="593">
        <v>4.416666666666667</v>
      </c>
      <c r="AS33" s="1512"/>
      <c r="AT33" s="593">
        <v>3.25</v>
      </c>
      <c r="AU33" s="322">
        <f t="shared" si="1"/>
        <v>4.6488095238095246</v>
      </c>
      <c r="AV33" s="323">
        <f>IF(ISERROR(AVERAGE($AG$8:AT33)),"",AVERAGE($AG$8:AT33))</f>
        <v>5.0204301075268809</v>
      </c>
      <c r="AW33" s="1427" t="s">
        <v>378</v>
      </c>
      <c r="AX33" s="445" t="s">
        <v>641</v>
      </c>
      <c r="AY33" s="445" t="s">
        <v>641</v>
      </c>
      <c r="AZ33" s="1355" t="s">
        <v>16504</v>
      </c>
      <c r="BA33" s="322" t="str">
        <f t="shared" si="2"/>
        <v/>
      </c>
      <c r="BB33" s="323">
        <f>IF(ISERROR(AVERAGE(AW$8:$AZ33)),"",AVERAGE(AW$8:$AZ33))</f>
        <v>2.3583333333333334</v>
      </c>
      <c r="BC33" s="327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445" t="s">
        <v>16707</v>
      </c>
      <c r="BJ33" s="445" t="s">
        <v>16707</v>
      </c>
      <c r="BK33" s="324" t="str">
        <f t="shared" si="7"/>
        <v/>
      </c>
      <c r="BL33" s="324" t="str">
        <f t="array" ref="BL33">IF(ISERROR(AVERAGE(BC$8:$BJ33)),"",AVERAGE(BC$8:$BJ33))</f>
        <v/>
      </c>
      <c r="BM33" s="325">
        <f t="shared" si="4"/>
        <v>3.5143253968253974</v>
      </c>
      <c r="BN33" s="325">
        <f t="shared" si="5"/>
        <v>17</v>
      </c>
      <c r="BO33" s="325">
        <v>4</v>
      </c>
      <c r="BP33" s="325">
        <v>3</v>
      </c>
      <c r="BQ33" s="325">
        <v>2</v>
      </c>
      <c r="BR33" s="325">
        <v>10</v>
      </c>
      <c r="BS33" s="325">
        <v>10</v>
      </c>
      <c r="BT33" s="325">
        <v>11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9</v>
      </c>
      <c r="CB33" s="325">
        <v>9</v>
      </c>
      <c r="CC33" s="325">
        <v>10</v>
      </c>
      <c r="CD33" s="325">
        <v>28</v>
      </c>
      <c r="CE33" s="325">
        <v>5</v>
      </c>
      <c r="CF33" s="325">
        <v>4</v>
      </c>
      <c r="CG33" s="325">
        <v>4</v>
      </c>
      <c r="CH33" s="325">
        <v>3</v>
      </c>
      <c r="CI33" s="325">
        <v>3</v>
      </c>
      <c r="CJ33" s="325">
        <v>3</v>
      </c>
      <c r="CK33" s="325">
        <v>3</v>
      </c>
      <c r="CL33" s="325">
        <v>3</v>
      </c>
      <c r="CM33" s="325">
        <v>5</v>
      </c>
      <c r="CN33" s="325">
        <v>3</v>
      </c>
      <c r="CO33" s="325">
        <v>3</v>
      </c>
      <c r="CP33" s="325">
        <v>3</v>
      </c>
      <c r="CQ33" s="325">
        <v>3</v>
      </c>
      <c r="CR33" s="325">
        <v>1</v>
      </c>
      <c r="CS33" s="325">
        <v>2</v>
      </c>
      <c r="CT33" s="325">
        <v>2</v>
      </c>
      <c r="CU33" s="325">
        <v>0</v>
      </c>
      <c r="CV33" s="325">
        <v>2</v>
      </c>
      <c r="CW33" s="325">
        <v>4</v>
      </c>
      <c r="CX33" s="325">
        <v>37</v>
      </c>
      <c r="CY33" s="325">
        <v>17</v>
      </c>
      <c r="CZ33" s="325">
        <v>12</v>
      </c>
      <c r="DA33" s="325">
        <v>3</v>
      </c>
      <c r="DB33" s="325">
        <v>15</v>
      </c>
    </row>
    <row r="34" spans="1:106" s="325" customFormat="1" ht="21.95" customHeight="1" thickBot="1">
      <c r="A34" s="326">
        <v>27</v>
      </c>
      <c r="B34" s="1425" t="s">
        <v>16534</v>
      </c>
      <c r="C34" s="1372" t="s">
        <v>16597</v>
      </c>
      <c r="D34" s="1372" t="s">
        <v>16597</v>
      </c>
      <c r="E34" s="1502"/>
      <c r="F34" s="1372" t="s">
        <v>16597</v>
      </c>
      <c r="G34" s="1519"/>
      <c r="H34" s="1510"/>
      <c r="I34" s="445">
        <v>5.25</v>
      </c>
      <c r="J34" s="1502"/>
      <c r="K34" s="1372" t="s">
        <v>16597</v>
      </c>
      <c r="L34" s="445">
        <v>3</v>
      </c>
      <c r="M34" s="1372" t="s">
        <v>16597</v>
      </c>
      <c r="N34" s="1502"/>
      <c r="O34" s="1372" t="s">
        <v>660</v>
      </c>
      <c r="P34" s="1372" t="s">
        <v>16597</v>
      </c>
      <c r="Q34" s="1372" t="s">
        <v>16597</v>
      </c>
      <c r="R34" s="1372" t="s">
        <v>16597</v>
      </c>
      <c r="S34" s="445" t="s">
        <v>378</v>
      </c>
      <c r="T34" s="445" t="s">
        <v>378</v>
      </c>
      <c r="U34" s="445" t="s">
        <v>378</v>
      </c>
      <c r="V34" s="445" t="s">
        <v>378</v>
      </c>
      <c r="W34" s="445" t="s">
        <v>378</v>
      </c>
      <c r="X34" s="1084" t="s">
        <v>378</v>
      </c>
      <c r="Y34" s="322">
        <f t="shared" si="6"/>
        <v>4.125</v>
      </c>
      <c r="Z34" s="321">
        <f>IF(ISERROR(AVERAGE($B$8:X34)),"",AVERAGE($B$8:X34))</f>
        <v>2.2362999999999995</v>
      </c>
      <c r="AA34" s="327" t="s">
        <v>378</v>
      </c>
      <c r="AB34" s="1502"/>
      <c r="AC34" s="445">
        <v>2.29</v>
      </c>
      <c r="AD34" s="1084" t="s">
        <v>378</v>
      </c>
      <c r="AE34" s="322">
        <f t="shared" si="0"/>
        <v>2.29</v>
      </c>
      <c r="AF34" s="321">
        <f>IF(ISERROR(AVERAGE($AA$8:AD34)),"",AVERAGE($AA$8:AD34))</f>
        <v>3.195579710144929</v>
      </c>
      <c r="AG34" s="1514"/>
      <c r="AH34" s="445">
        <v>7.083333333333333</v>
      </c>
      <c r="AI34" s="1502"/>
      <c r="AJ34" s="445">
        <v>6.916666666666667</v>
      </c>
      <c r="AK34" s="445">
        <v>4.416666666666667</v>
      </c>
      <c r="AL34" s="445">
        <v>5.5</v>
      </c>
      <c r="AM34" s="445" t="s">
        <v>17657</v>
      </c>
      <c r="AN34" s="1502"/>
      <c r="AO34" s="445">
        <v>5.33</v>
      </c>
      <c r="AP34" s="1519"/>
      <c r="AQ34" s="1510"/>
      <c r="AR34" s="445">
        <v>4.541666666666667</v>
      </c>
      <c r="AS34" s="1512"/>
      <c r="AT34" s="593">
        <v>3.25</v>
      </c>
      <c r="AU34" s="322">
        <f t="shared" si="1"/>
        <v>5.2911904761904767</v>
      </c>
      <c r="AV34" s="323">
        <f>IF(ISERROR(AVERAGE($AG$8:AT34)),"",AVERAGE($AG$8:AT34))</f>
        <v>5.0321296296296287</v>
      </c>
      <c r="AW34" s="1427" t="s">
        <v>378</v>
      </c>
      <c r="AX34" s="1501"/>
      <c r="AY34" s="445" t="s">
        <v>641</v>
      </c>
      <c r="AZ34" s="1355" t="s">
        <v>16504</v>
      </c>
      <c r="BA34" s="322" t="str">
        <f t="shared" si="2"/>
        <v/>
      </c>
      <c r="BB34" s="323">
        <f>IF(ISERROR(AVERAGE(AW$8:$AZ34)),"",AVERAGE(AW$8:$AZ34))</f>
        <v>2.3583333333333334</v>
      </c>
      <c r="BC34" s="327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445" t="s">
        <v>16707</v>
      </c>
      <c r="BJ34" s="445" t="s">
        <v>16707</v>
      </c>
      <c r="BK34" s="324" t="str">
        <f t="shared" si="7"/>
        <v/>
      </c>
      <c r="BL34" s="324" t="str">
        <f t="array" ref="BL34">IF(ISERROR(AVERAGE(BC$8:$BJ34)),"",AVERAGE(BC$8:$BJ34))</f>
        <v/>
      </c>
      <c r="BM34" s="325">
        <f t="shared" si="4"/>
        <v>3.9020634920634922</v>
      </c>
      <c r="BN34" s="325">
        <f t="shared" si="5"/>
        <v>17</v>
      </c>
      <c r="BO34" s="325">
        <v>4</v>
      </c>
      <c r="BP34" s="325">
        <v>5</v>
      </c>
      <c r="BQ34" s="325">
        <v>2</v>
      </c>
      <c r="BR34" s="325">
        <v>10</v>
      </c>
      <c r="BS34" s="325">
        <v>10</v>
      </c>
      <c r="BT34" s="325">
        <v>11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9</v>
      </c>
      <c r="CB34" s="325">
        <v>9</v>
      </c>
      <c r="CC34" s="325">
        <v>10</v>
      </c>
      <c r="CD34" s="325">
        <v>4</v>
      </c>
      <c r="CE34" s="325">
        <v>6</v>
      </c>
      <c r="CF34" s="325">
        <v>4</v>
      </c>
      <c r="CG34" s="325">
        <v>4</v>
      </c>
      <c r="CH34" s="325">
        <v>3</v>
      </c>
      <c r="CI34" s="325">
        <v>3</v>
      </c>
      <c r="CJ34" s="325">
        <v>3</v>
      </c>
      <c r="CK34" s="325">
        <v>3</v>
      </c>
      <c r="CL34" s="325">
        <v>3</v>
      </c>
      <c r="CM34" s="325">
        <v>5</v>
      </c>
      <c r="CN34" s="325">
        <v>3</v>
      </c>
      <c r="CO34" s="325">
        <v>3</v>
      </c>
      <c r="CP34" s="325">
        <v>3</v>
      </c>
      <c r="CQ34" s="325">
        <v>3</v>
      </c>
      <c r="CR34" s="325">
        <v>1</v>
      </c>
      <c r="CS34" s="325">
        <v>2</v>
      </c>
      <c r="CT34" s="325">
        <v>2</v>
      </c>
      <c r="CU34" s="325">
        <v>1</v>
      </c>
      <c r="CV34" s="325">
        <v>2</v>
      </c>
      <c r="CW34" s="325">
        <v>4</v>
      </c>
      <c r="CX34" s="621">
        <v>38</v>
      </c>
      <c r="CY34" s="621">
        <v>14</v>
      </c>
      <c r="CZ34" s="621">
        <v>9</v>
      </c>
      <c r="DA34" s="325">
        <v>3</v>
      </c>
      <c r="DB34" s="621">
        <v>15</v>
      </c>
    </row>
    <row r="35" spans="1:106" s="325" customFormat="1" ht="21.95" customHeight="1" thickBot="1">
      <c r="A35" s="326">
        <v>28</v>
      </c>
      <c r="B35" s="1425" t="s">
        <v>16534</v>
      </c>
      <c r="C35" s="1372" t="s">
        <v>16597</v>
      </c>
      <c r="D35" s="1372" t="s">
        <v>16597</v>
      </c>
      <c r="E35" s="1502"/>
      <c r="F35" s="1372" t="s">
        <v>16597</v>
      </c>
      <c r="G35" s="1519"/>
      <c r="H35" s="1510"/>
      <c r="I35" s="445"/>
      <c r="J35" s="1502"/>
      <c r="K35" s="445"/>
      <c r="L35" s="445"/>
      <c r="M35" s="445"/>
      <c r="N35" s="1502"/>
      <c r="O35" s="445"/>
      <c r="P35" s="1372" t="s">
        <v>16597</v>
      </c>
      <c r="Q35" s="1372" t="s">
        <v>16597</v>
      </c>
      <c r="R35" s="1372" t="s">
        <v>16597</v>
      </c>
      <c r="S35" s="445" t="s">
        <v>378</v>
      </c>
      <c r="T35" s="445" t="s">
        <v>378</v>
      </c>
      <c r="U35" s="445" t="s">
        <v>378</v>
      </c>
      <c r="V35" s="445" t="s">
        <v>378</v>
      </c>
      <c r="W35" s="445" t="s">
        <v>378</v>
      </c>
      <c r="X35" s="1084" t="s">
        <v>378</v>
      </c>
      <c r="Y35" s="322" t="str">
        <f t="shared" si="6"/>
        <v/>
      </c>
      <c r="Z35" s="321">
        <f>IF(ISERROR(AVERAGE($B$8:X35)),"",AVERAGE($B$8:X35))</f>
        <v>2.2362999999999995</v>
      </c>
      <c r="AA35" s="327" t="s">
        <v>378</v>
      </c>
      <c r="AB35" s="1502"/>
      <c r="AC35" s="445"/>
      <c r="AD35" s="1084" t="s">
        <v>378</v>
      </c>
      <c r="AE35" s="322" t="str">
        <f t="shared" si="0"/>
        <v/>
      </c>
      <c r="AF35" s="321">
        <f>IF(ISERROR(AVERAGE($AA$8:AD35)),"",AVERAGE($AA$8:AD35))</f>
        <v>3.195579710144929</v>
      </c>
      <c r="AG35" s="1514"/>
      <c r="AH35" s="445"/>
      <c r="AI35" s="1502"/>
      <c r="AJ35" s="445"/>
      <c r="AK35" s="445"/>
      <c r="AL35" s="445"/>
      <c r="AM35" s="445"/>
      <c r="AN35" s="1502"/>
      <c r="AO35" s="445"/>
      <c r="AP35" s="1519"/>
      <c r="AQ35" s="1510"/>
      <c r="AR35" s="445"/>
      <c r="AS35" s="1512"/>
      <c r="AT35" s="593"/>
      <c r="AU35" s="322" t="str">
        <f t="shared" si="1"/>
        <v/>
      </c>
      <c r="AV35" s="323">
        <f>IF(ISERROR(AVERAGE($AG$8:AT35)),"",AVERAGE($AG$8:AT35))</f>
        <v>5.0321296296296287</v>
      </c>
      <c r="AW35" s="1427" t="s">
        <v>378</v>
      </c>
      <c r="AX35" s="1502"/>
      <c r="AY35" s="1523"/>
      <c r="AZ35" s="1355" t="s">
        <v>16504</v>
      </c>
      <c r="BA35" s="322" t="str">
        <f t="shared" si="2"/>
        <v/>
      </c>
      <c r="BB35" s="323">
        <f>IF(ISERROR(AVERAGE(AW$8:$AZ35)),"",AVERAGE(AW$8:$AZ35))</f>
        <v>2.3583333333333334</v>
      </c>
      <c r="BC35" s="327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445" t="s">
        <v>16707</v>
      </c>
      <c r="BJ35" s="445" t="s">
        <v>16707</v>
      </c>
      <c r="BK35" s="324" t="str">
        <f t="shared" si="7"/>
        <v/>
      </c>
      <c r="BL35" s="324" t="str">
        <f t="array" ref="BL35">IF(ISERROR(AVERAGE(BC$8:$BJ35)),"",AVERAGE(BC$8:$BJ35))</f>
        <v/>
      </c>
      <c r="BM35" s="325" t="str">
        <f t="shared" si="4"/>
        <v/>
      </c>
      <c r="BN35" s="325">
        <f t="shared" si="5"/>
        <v>15</v>
      </c>
      <c r="BO35" s="325">
        <v>4</v>
      </c>
      <c r="BP35" s="325">
        <v>5</v>
      </c>
      <c r="BQ35" s="325">
        <v>2</v>
      </c>
      <c r="BR35" s="325">
        <v>10</v>
      </c>
      <c r="BS35" s="325">
        <v>10</v>
      </c>
      <c r="BT35" s="325">
        <v>11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9</v>
      </c>
      <c r="CC35" s="325">
        <v>9</v>
      </c>
      <c r="CD35" s="325">
        <v>1</v>
      </c>
      <c r="CE35" s="325">
        <v>6</v>
      </c>
      <c r="CF35" s="325">
        <v>5</v>
      </c>
      <c r="CG35" s="325">
        <v>4</v>
      </c>
      <c r="CH35" s="325">
        <v>3</v>
      </c>
      <c r="CI35" s="325">
        <v>3</v>
      </c>
      <c r="CJ35" s="325">
        <v>3</v>
      </c>
      <c r="CK35" s="325">
        <v>4</v>
      </c>
      <c r="CL35" s="325">
        <v>3</v>
      </c>
      <c r="CM35" s="325">
        <v>6</v>
      </c>
      <c r="CN35" s="325">
        <v>3</v>
      </c>
      <c r="CO35" s="325">
        <v>3</v>
      </c>
      <c r="CP35" s="325">
        <v>3</v>
      </c>
      <c r="CQ35" s="325">
        <v>3</v>
      </c>
      <c r="CR35" s="325">
        <v>1</v>
      </c>
      <c r="CS35" s="325">
        <v>2</v>
      </c>
      <c r="CT35" s="325">
        <v>2</v>
      </c>
      <c r="CU35" s="325">
        <v>1</v>
      </c>
      <c r="CV35" s="325">
        <v>2</v>
      </c>
      <c r="CW35" s="325">
        <v>4</v>
      </c>
      <c r="CX35" s="621">
        <v>38</v>
      </c>
      <c r="CY35" s="621">
        <v>15</v>
      </c>
      <c r="CZ35" s="621">
        <v>9</v>
      </c>
      <c r="DA35" s="325">
        <v>2</v>
      </c>
      <c r="DB35" s="621">
        <v>15</v>
      </c>
    </row>
    <row r="36" spans="1:106" s="325" customFormat="1" ht="21.95" customHeight="1" thickBot="1">
      <c r="A36" s="326">
        <v>29</v>
      </c>
      <c r="B36" s="1425" t="s">
        <v>16534</v>
      </c>
      <c r="C36" s="1372" t="s">
        <v>16597</v>
      </c>
      <c r="D36" s="1372" t="s">
        <v>16597</v>
      </c>
      <c r="E36" s="1502"/>
      <c r="F36" s="1372" t="s">
        <v>16597</v>
      </c>
      <c r="G36" s="1519"/>
      <c r="H36" s="1510"/>
      <c r="I36" s="445"/>
      <c r="J36" s="1502"/>
      <c r="K36" s="445"/>
      <c r="L36" s="445"/>
      <c r="M36" s="445"/>
      <c r="N36" s="1502"/>
      <c r="O36" s="445"/>
      <c r="P36" s="1372" t="s">
        <v>16597</v>
      </c>
      <c r="Q36" s="1372" t="s">
        <v>16597</v>
      </c>
      <c r="R36" s="1372" t="s">
        <v>16597</v>
      </c>
      <c r="S36" s="445" t="s">
        <v>378</v>
      </c>
      <c r="T36" s="445" t="s">
        <v>378</v>
      </c>
      <c r="U36" s="445" t="s">
        <v>378</v>
      </c>
      <c r="V36" s="445" t="s">
        <v>378</v>
      </c>
      <c r="W36" s="445" t="s">
        <v>378</v>
      </c>
      <c r="X36" s="1084" t="s">
        <v>378</v>
      </c>
      <c r="Y36" s="322" t="str">
        <f t="shared" si="6"/>
        <v/>
      </c>
      <c r="Z36" s="321">
        <f>IF(ISERROR(AVERAGE($B$8:X36)),"",AVERAGE($B$8:X36))</f>
        <v>2.2362999999999995</v>
      </c>
      <c r="AA36" s="327" t="s">
        <v>378</v>
      </c>
      <c r="AB36" s="1502"/>
      <c r="AC36" s="445"/>
      <c r="AD36" s="1084" t="s">
        <v>378</v>
      </c>
      <c r="AE36" s="322" t="str">
        <f t="shared" si="0"/>
        <v/>
      </c>
      <c r="AF36" s="321">
        <f>IF(ISERROR(AVERAGE($AA$8:AD36)),"",AVERAGE($AA$8:AD36))</f>
        <v>3.195579710144929</v>
      </c>
      <c r="AG36" s="1514"/>
      <c r="AH36" s="445"/>
      <c r="AI36" s="1502"/>
      <c r="AJ36" s="445"/>
      <c r="AK36" s="445"/>
      <c r="AL36" s="445"/>
      <c r="AM36" s="445"/>
      <c r="AN36" s="1502"/>
      <c r="AO36" s="445"/>
      <c r="AP36" s="1519"/>
      <c r="AQ36" s="1510"/>
      <c r="AR36" s="445"/>
      <c r="AS36" s="1512"/>
      <c r="AT36" s="593"/>
      <c r="AU36" s="322" t="str">
        <f t="shared" si="1"/>
        <v/>
      </c>
      <c r="AV36" s="323">
        <f>IF(ISERROR(AVERAGE($AG$8:AT36)),"",AVERAGE($AG$8:AT36))</f>
        <v>5.0321296296296287</v>
      </c>
      <c r="AW36" s="1427" t="s">
        <v>378</v>
      </c>
      <c r="AX36" s="1502"/>
      <c r="AY36" s="1523"/>
      <c r="AZ36" s="1355" t="s">
        <v>386</v>
      </c>
      <c r="BA36" s="322" t="str">
        <f t="shared" si="2"/>
        <v/>
      </c>
      <c r="BB36" s="323">
        <f>IF(ISERROR(AVERAGE(AW$8:$AZ36)),"",AVERAGE(AW$8:$AZ36))</f>
        <v>2.3583333333333334</v>
      </c>
      <c r="BC36" s="327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445" t="s">
        <v>16707</v>
      </c>
      <c r="BJ36" s="445" t="s">
        <v>16707</v>
      </c>
      <c r="BK36" s="324" t="str">
        <f t="shared" si="7"/>
        <v/>
      </c>
      <c r="BL36" s="324" t="str">
        <f t="array" ref="BL36">IF(ISERROR(AVERAGE(BC$8:$BJ36)),"",AVERAGE(BC$8:$BJ36))</f>
        <v/>
      </c>
      <c r="BM36" s="325" t="str">
        <f t="shared" si="4"/>
        <v/>
      </c>
      <c r="BN36" s="325">
        <f t="shared" si="5"/>
        <v>15</v>
      </c>
      <c r="BO36" s="325">
        <v>4</v>
      </c>
      <c r="BP36" s="325">
        <v>5</v>
      </c>
      <c r="BQ36" s="325">
        <v>0</v>
      </c>
      <c r="BR36" s="325">
        <v>10</v>
      </c>
      <c r="BS36" s="325">
        <v>10</v>
      </c>
      <c r="BT36" s="325">
        <v>11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A36" s="325">
        <v>9</v>
      </c>
      <c r="CB36" s="325">
        <v>9</v>
      </c>
      <c r="CD36" s="325">
        <v>1</v>
      </c>
      <c r="CE36" s="325">
        <v>6</v>
      </c>
      <c r="CF36" s="325">
        <v>5</v>
      </c>
      <c r="CG36" s="325">
        <v>4</v>
      </c>
      <c r="CH36" s="325">
        <v>3</v>
      </c>
      <c r="CI36" s="325">
        <v>3</v>
      </c>
      <c r="CJ36" s="325">
        <v>3</v>
      </c>
      <c r="CK36" s="325">
        <v>4</v>
      </c>
      <c r="CL36" s="325">
        <v>2</v>
      </c>
      <c r="CM36" s="325">
        <v>6</v>
      </c>
      <c r="CN36" s="325">
        <v>3</v>
      </c>
      <c r="CO36" s="325">
        <v>4</v>
      </c>
      <c r="CP36" s="325">
        <v>3</v>
      </c>
      <c r="CQ36" s="325">
        <v>3</v>
      </c>
      <c r="CR36" s="325">
        <v>1</v>
      </c>
      <c r="CS36" s="325">
        <v>2</v>
      </c>
      <c r="CT36" s="325">
        <v>1</v>
      </c>
      <c r="CU36" s="325">
        <v>1</v>
      </c>
      <c r="CV36" s="325">
        <v>2</v>
      </c>
      <c r="CW36" s="325">
        <v>4</v>
      </c>
      <c r="CX36" s="621">
        <v>38</v>
      </c>
      <c r="CY36" s="621">
        <v>16</v>
      </c>
      <c r="CZ36" s="621">
        <v>11</v>
      </c>
      <c r="DA36" s="325">
        <v>0</v>
      </c>
      <c r="DB36" s="621">
        <v>15</v>
      </c>
    </row>
    <row r="37" spans="1:106" s="325" customFormat="1" ht="21.95" customHeight="1" thickBot="1">
      <c r="A37" s="326">
        <v>30</v>
      </c>
      <c r="B37" s="1425" t="s">
        <v>16534</v>
      </c>
      <c r="C37" s="1372" t="s">
        <v>16597</v>
      </c>
      <c r="D37" s="1372" t="s">
        <v>16597</v>
      </c>
      <c r="E37" s="1502"/>
      <c r="F37" s="1372" t="s">
        <v>16597</v>
      </c>
      <c r="G37" s="1519"/>
      <c r="H37" s="1510"/>
      <c r="I37" s="445"/>
      <c r="J37" s="1502"/>
      <c r="K37" s="445"/>
      <c r="L37" s="445"/>
      <c r="M37" s="445"/>
      <c r="N37" s="1502"/>
      <c r="O37" s="445"/>
      <c r="P37" s="1372" t="s">
        <v>16597</v>
      </c>
      <c r="Q37" s="1372" t="s">
        <v>16597</v>
      </c>
      <c r="R37" s="1372" t="s">
        <v>16597</v>
      </c>
      <c r="S37" s="445" t="s">
        <v>378</v>
      </c>
      <c r="T37" s="445" t="s">
        <v>378</v>
      </c>
      <c r="U37" s="445" t="s">
        <v>378</v>
      </c>
      <c r="V37" s="445" t="s">
        <v>378</v>
      </c>
      <c r="W37" s="445" t="s">
        <v>378</v>
      </c>
      <c r="X37" s="1084" t="s">
        <v>378</v>
      </c>
      <c r="Y37" s="322" t="str">
        <f t="shared" si="6"/>
        <v/>
      </c>
      <c r="Z37" s="321">
        <f>IF(ISERROR(AVERAGE($B$8:X37)),"",AVERAGE($B$8:X37))</f>
        <v>2.2362999999999995</v>
      </c>
      <c r="AA37" s="327" t="s">
        <v>378</v>
      </c>
      <c r="AB37" s="1502"/>
      <c r="AC37" s="445"/>
      <c r="AD37" s="1084" t="s">
        <v>378</v>
      </c>
      <c r="AE37" s="322" t="str">
        <f t="shared" si="0"/>
        <v/>
      </c>
      <c r="AF37" s="321">
        <f>IF(ISERROR(AVERAGE($AA$8:AD37)),"",AVERAGE($AA$8:AD37))</f>
        <v>3.195579710144929</v>
      </c>
      <c r="AG37" s="1514"/>
      <c r="AH37" s="445"/>
      <c r="AI37" s="1502"/>
      <c r="AJ37" s="445"/>
      <c r="AK37" s="445"/>
      <c r="AL37" s="445"/>
      <c r="AM37" s="445"/>
      <c r="AN37" s="1502"/>
      <c r="AO37" s="445"/>
      <c r="AP37" s="1519"/>
      <c r="AQ37" s="1510"/>
      <c r="AR37" s="445"/>
      <c r="AS37" s="1502"/>
      <c r="AT37" s="445"/>
      <c r="AU37" s="322" t="str">
        <f t="shared" si="1"/>
        <v/>
      </c>
      <c r="AV37" s="323">
        <f>IF(ISERROR(AVERAGE($AG$8:AT37)),"",AVERAGE($AG$8:AT37))</f>
        <v>5.0321296296296287</v>
      </c>
      <c r="AW37" s="1427" t="s">
        <v>378</v>
      </c>
      <c r="AX37" s="1502"/>
      <c r="AY37" s="1523"/>
      <c r="AZ37" s="1355" t="s">
        <v>386</v>
      </c>
      <c r="BA37" s="322" t="str">
        <f t="shared" si="2"/>
        <v/>
      </c>
      <c r="BB37" s="323">
        <f>IF(ISERROR(AVERAGE(AW$8:$AZ37)),"",AVERAGE(AW$8:$AZ37))</f>
        <v>2.3583333333333334</v>
      </c>
      <c r="BC37" s="327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445" t="s">
        <v>16707</v>
      </c>
      <c r="BJ37" s="445" t="s">
        <v>16707</v>
      </c>
      <c r="BK37" s="324" t="str">
        <f t="shared" si="7"/>
        <v/>
      </c>
      <c r="BL37" s="324" t="str">
        <f t="array" ref="BL37">IF(ISERROR(AVERAGE(BC$8:$BJ37)),"",AVERAGE(BC$8:$BJ37))</f>
        <v/>
      </c>
      <c r="BM37" s="325" t="str">
        <f t="shared" si="4"/>
        <v/>
      </c>
      <c r="BN37" s="325">
        <f t="shared" si="5"/>
        <v>15</v>
      </c>
      <c r="BO37" s="325">
        <v>4</v>
      </c>
      <c r="BP37" s="325">
        <v>5</v>
      </c>
      <c r="BQ37" s="325">
        <v>0</v>
      </c>
      <c r="BR37" s="325">
        <v>10</v>
      </c>
      <c r="BS37" s="325">
        <v>10</v>
      </c>
      <c r="BT37" s="325">
        <v>11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A37" s="325">
        <v>9</v>
      </c>
      <c r="CB37" s="325">
        <v>9</v>
      </c>
      <c r="CD37" s="325">
        <v>1</v>
      </c>
      <c r="CE37" s="325">
        <v>6</v>
      </c>
      <c r="CF37" s="325">
        <v>5</v>
      </c>
      <c r="CG37" s="325">
        <v>4</v>
      </c>
      <c r="CH37" s="325">
        <v>3</v>
      </c>
      <c r="CI37" s="325">
        <v>3</v>
      </c>
      <c r="CJ37" s="325">
        <v>3</v>
      </c>
      <c r="CK37" s="325">
        <v>4</v>
      </c>
      <c r="CL37" s="325">
        <v>2</v>
      </c>
      <c r="CM37" s="325">
        <v>5</v>
      </c>
      <c r="CN37" s="325">
        <v>3</v>
      </c>
      <c r="CP37" s="325">
        <v>3</v>
      </c>
      <c r="CQ37" s="325">
        <v>4</v>
      </c>
      <c r="CR37" s="325">
        <v>1</v>
      </c>
      <c r="CS37" s="325">
        <v>2</v>
      </c>
      <c r="CT37" s="325">
        <v>1</v>
      </c>
      <c r="CU37" s="325">
        <v>1</v>
      </c>
      <c r="CV37" s="325">
        <v>2</v>
      </c>
      <c r="CW37" s="325">
        <v>4</v>
      </c>
      <c r="CX37" s="325">
        <v>38</v>
      </c>
      <c r="CY37" s="325">
        <v>16</v>
      </c>
      <c r="CZ37" s="325">
        <v>11</v>
      </c>
      <c r="DA37" s="325">
        <v>0</v>
      </c>
      <c r="DB37" s="325">
        <v>5</v>
      </c>
    </row>
    <row r="38" spans="1:106" s="325" customFormat="1" ht="21.95" customHeight="1" thickBot="1">
      <c r="A38" s="644">
        <v>31</v>
      </c>
      <c r="B38" s="1425" t="s">
        <v>16534</v>
      </c>
      <c r="C38" s="1372" t="s">
        <v>16597</v>
      </c>
      <c r="D38" s="1372" t="s">
        <v>16597</v>
      </c>
      <c r="E38" s="1503"/>
      <c r="F38" s="1372" t="s">
        <v>16597</v>
      </c>
      <c r="G38" s="1531"/>
      <c r="H38" s="1511"/>
      <c r="I38" s="645"/>
      <c r="J38" s="1503"/>
      <c r="K38" s="645"/>
      <c r="L38" s="645"/>
      <c r="M38" s="645"/>
      <c r="N38" s="1503"/>
      <c r="O38" s="645"/>
      <c r="P38" s="1372" t="s">
        <v>16597</v>
      </c>
      <c r="Q38" s="1372" t="s">
        <v>16597</v>
      </c>
      <c r="R38" s="1372" t="s">
        <v>16597</v>
      </c>
      <c r="S38" s="445" t="s">
        <v>378</v>
      </c>
      <c r="T38" s="445" t="s">
        <v>378</v>
      </c>
      <c r="U38" s="445" t="s">
        <v>378</v>
      </c>
      <c r="V38" s="445" t="s">
        <v>378</v>
      </c>
      <c r="W38" s="445" t="s">
        <v>378</v>
      </c>
      <c r="X38" s="1084" t="s">
        <v>378</v>
      </c>
      <c r="Y38" s="322" t="str">
        <f t="shared" si="6"/>
        <v/>
      </c>
      <c r="Z38" s="321">
        <f>IF(ISERROR(AVERAGE($B$8:X38)),"",AVERAGE($B$8:X38))</f>
        <v>2.2362999999999995</v>
      </c>
      <c r="AA38" s="327" t="s">
        <v>378</v>
      </c>
      <c r="AB38" s="1503"/>
      <c r="AC38" s="445"/>
      <c r="AD38" s="1084" t="s">
        <v>378</v>
      </c>
      <c r="AE38" s="646" t="str">
        <f t="shared" si="0"/>
        <v/>
      </c>
      <c r="AF38" s="321">
        <f>IF(ISERROR(AVERAGE($AA$8:AD38)),"",AVERAGE($AA$8:AD38))</f>
        <v>3.195579710144929</v>
      </c>
      <c r="AG38" s="1515"/>
      <c r="AH38" s="645"/>
      <c r="AI38" s="1503"/>
      <c r="AJ38" s="645"/>
      <c r="AK38" s="645"/>
      <c r="AL38" s="645"/>
      <c r="AM38" s="645"/>
      <c r="AN38" s="1503"/>
      <c r="AO38" s="645"/>
      <c r="AP38" s="1531"/>
      <c r="AQ38" s="1511"/>
      <c r="AR38" s="645"/>
      <c r="AS38" s="1503"/>
      <c r="AT38" s="645"/>
      <c r="AU38" s="322" t="str">
        <f t="shared" si="1"/>
        <v/>
      </c>
      <c r="AV38" s="323">
        <f>IF(ISERROR(AVERAGE($AG$8:AT38)),"",AVERAGE($AG$8:AT38))</f>
        <v>5.0321296296296287</v>
      </c>
      <c r="AW38" s="1427" t="s">
        <v>378</v>
      </c>
      <c r="AX38" s="1503"/>
      <c r="AY38" s="1523"/>
      <c r="AZ38" s="1355" t="s">
        <v>386</v>
      </c>
      <c r="BA38" s="322" t="str">
        <f t="shared" si="2"/>
        <v/>
      </c>
      <c r="BB38" s="323">
        <f>IF(ISERROR(AVERAGE(AW$8:$AZ38)),"",AVERAGE(AW$8:$AZ38))</f>
        <v>2.3583333333333334</v>
      </c>
      <c r="BC38" s="327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445" t="s">
        <v>16707</v>
      </c>
      <c r="BJ38" s="445" t="s">
        <v>16707</v>
      </c>
      <c r="BK38" s="324" t="str">
        <f t="shared" si="7"/>
        <v/>
      </c>
      <c r="BL38" s="324" t="str">
        <f t="array" ref="BL38">IF(ISERROR(AVERAGE(BC$8:$BJ38)),"",AVERAGE(BC$8:$BJ38))</f>
        <v/>
      </c>
      <c r="BM38" s="325" t="str">
        <f t="shared" si="4"/>
        <v/>
      </c>
      <c r="BN38" s="325">
        <f t="shared" si="5"/>
        <v>15</v>
      </c>
      <c r="BO38" s="325">
        <v>2</v>
      </c>
      <c r="BP38" s="325">
        <v>6</v>
      </c>
      <c r="BQ38" s="325">
        <v>0</v>
      </c>
      <c r="BR38" s="325">
        <v>10</v>
      </c>
      <c r="BS38" s="325">
        <v>10</v>
      </c>
      <c r="BT38" s="325">
        <v>0</v>
      </c>
      <c r="BU38" s="325">
        <v>9</v>
      </c>
      <c r="BW38" s="325">
        <v>9</v>
      </c>
      <c r="BX38" s="325">
        <v>9</v>
      </c>
      <c r="BZ38" s="325">
        <v>9</v>
      </c>
      <c r="CB38" s="325">
        <v>9</v>
      </c>
      <c r="CD38" s="325">
        <v>1</v>
      </c>
      <c r="CE38" s="325">
        <v>6</v>
      </c>
      <c r="CF38" s="325">
        <v>4</v>
      </c>
      <c r="CG38" s="325">
        <v>4</v>
      </c>
      <c r="CH38" s="325">
        <v>0</v>
      </c>
      <c r="CI38" s="325">
        <v>3</v>
      </c>
      <c r="CJ38" s="325">
        <v>3</v>
      </c>
      <c r="CL38" s="325">
        <v>2</v>
      </c>
      <c r="CN38" s="325">
        <v>3</v>
      </c>
      <c r="CP38" s="325">
        <v>3</v>
      </c>
      <c r="CQ38" s="325">
        <v>4</v>
      </c>
      <c r="CR38" s="325">
        <v>1</v>
      </c>
      <c r="CS38" s="325">
        <v>2</v>
      </c>
      <c r="CT38" s="325">
        <v>0</v>
      </c>
      <c r="CU38" s="325">
        <v>1</v>
      </c>
      <c r="CV38" s="325">
        <v>1</v>
      </c>
      <c r="CX38" s="325">
        <v>37</v>
      </c>
      <c r="CZ38" s="325">
        <v>11</v>
      </c>
      <c r="DA38" s="325">
        <v>0</v>
      </c>
      <c r="DB38" s="325">
        <v>3</v>
      </c>
    </row>
    <row r="39" spans="1:106" s="359" customFormat="1" ht="18.75" customHeight="1" thickTop="1" thickBot="1">
      <c r="A39" s="355" t="s">
        <v>274</v>
      </c>
      <c r="B39" s="356" t="str">
        <f t="shared" ref="B39:R39" si="8">IF(ISERROR(AVERAGE(B8:B38)),"",AVERAGE(B8:B38))</f>
        <v/>
      </c>
      <c r="C39" s="356">
        <f t="shared" ref="C39" si="9">IF(ISERROR(AVERAGE(C8:C38)),"",AVERAGE(C8:C38))</f>
        <v>1.859375</v>
      </c>
      <c r="D39" s="356">
        <f t="shared" ref="D39:E39" si="10">IF(ISERROR(AVERAGE(D8:D38)),"",AVERAGE(D8:D38))</f>
        <v>0.83333333333333337</v>
      </c>
      <c r="E39" s="356">
        <f t="shared" si="10"/>
        <v>2.75</v>
      </c>
      <c r="F39" s="356" t="str">
        <f t="shared" ref="F39:G39" si="11">IF(ISERROR(AVERAGE(F8:F38)),"",AVERAGE(F8:F38))</f>
        <v/>
      </c>
      <c r="G39" s="356">
        <f t="shared" si="11"/>
        <v>2.583333333333333</v>
      </c>
      <c r="H39" s="356">
        <f t="shared" ref="H39:J39" si="12">IF(ISERROR(AVERAGE(H8:H38)),"",AVERAGE(H8:H38))</f>
        <v>2.8703703703703711</v>
      </c>
      <c r="I39" s="356">
        <f t="shared" ref="I39" si="13">IF(ISERROR(AVERAGE(I8:I38)),"",AVERAGE(I8:I38))</f>
        <v>4.541666666666667</v>
      </c>
      <c r="J39" s="356">
        <f t="shared" si="12"/>
        <v>1.1388888888888891</v>
      </c>
      <c r="K39" s="356">
        <f t="shared" ref="K39" si="14">IF(ISERROR(AVERAGE(K8:K38)),"",AVERAGE(K8:K38))</f>
        <v>2.5833333333333335</v>
      </c>
      <c r="L39" s="356">
        <f t="shared" ref="L39" si="15">IF(ISERROR(AVERAGE(L8:L38)),"",AVERAGE(L8:L38))</f>
        <v>2.273333333333333</v>
      </c>
      <c r="M39" s="356" t="str">
        <f t="shared" ref="M39" si="16">IF(ISERROR(AVERAGE(M8:M38)),"",AVERAGE(M8:M38))</f>
        <v/>
      </c>
      <c r="N39" s="356">
        <f t="shared" ref="N39:O39" si="17">IF(ISERROR(AVERAGE(N8:N38)),"",AVERAGE(N8:N38))</f>
        <v>2.0249999999999999</v>
      </c>
      <c r="O39" s="356">
        <f t="shared" si="17"/>
        <v>1.2279824561403505</v>
      </c>
      <c r="P39" s="356" t="str">
        <f t="shared" ref="P39" si="18">IF(ISERROR(AVERAGE(P8:P38)),"",AVERAGE(P8:P38))</f>
        <v/>
      </c>
      <c r="Q39" s="356" t="str">
        <f>IF(ISERROR(AVERAGE(Q8:Q38)),"",AVERAGE(Q8:Q38))</f>
        <v/>
      </c>
      <c r="R39" s="356">
        <f t="shared" si="8"/>
        <v>2.5243055555555554</v>
      </c>
      <c r="S39" s="356">
        <f t="shared" ref="S39" si="19">IF(ISERROR(AVERAGE(S8:S38)),"",AVERAGE(S8:S38))</f>
        <v>2.2083333333333335</v>
      </c>
      <c r="T39" s="356" t="str">
        <f t="shared" ref="T39" si="20">IF(ISERROR(AVERAGE(T8:T38)),"",AVERAGE(T8:T38))</f>
        <v/>
      </c>
      <c r="U39" s="356">
        <f t="shared" ref="U39" si="21">IF(ISERROR(AVERAGE(U8:U38)),"",AVERAGE(U8:U38))</f>
        <v>2.1577380952380953</v>
      </c>
      <c r="V39" s="356" t="str">
        <f t="shared" ref="V39:W39" si="22">IF(ISERROR(AVERAGE(V8:V38)),"",AVERAGE(V8:V38))</f>
        <v/>
      </c>
      <c r="W39" s="356" t="str">
        <f t="shared" si="22"/>
        <v/>
      </c>
      <c r="X39" s="356">
        <f t="shared" ref="X39" si="23">IF(ISERROR(AVERAGE(X8:X38)),"",AVERAGE(X8:X38))</f>
        <v>2.40625</v>
      </c>
      <c r="Y39" s="357"/>
      <c r="Z39" s="358"/>
      <c r="AA39" s="446" t="str">
        <f>IF(ISERROR(AVERAGE(AA8:AA38)),"",AVERAGE(AA8:AA38))</f>
        <v/>
      </c>
      <c r="AB39" s="356">
        <f>IF(ISERROR(AVERAGE(AB8:AB38)),"",AVERAGE(AB8:AB38))</f>
        <v>2.75</v>
      </c>
      <c r="AC39" s="356">
        <f>IF(ISERROR(AVERAGE(AC8:AC38)),"",AVERAGE(AC8:AC38))</f>
        <v>3.289385964912281</v>
      </c>
      <c r="AD39" s="356" t="str">
        <f>IF(ISERROR(AVERAGE(AD8:AD38)),"",AVERAGE(AD8:AD38))</f>
        <v/>
      </c>
      <c r="AE39" s="357"/>
      <c r="AF39" s="505"/>
      <c r="AG39" s="356">
        <f>IF(ISERROR(AVERAGE(AG8:AG38)),"",AVERAGE(AG8:AG38))</f>
        <v>4.6805555555555562</v>
      </c>
      <c r="AH39" s="356">
        <f t="shared" ref="AH39" si="24">IF(ISERROR(AVERAGE(AH8:AH38)),"",AVERAGE(AH8:AH38))</f>
        <v>4.4560185185185182</v>
      </c>
      <c r="AI39" s="356">
        <f t="shared" ref="AI39:AJ39" si="25">IF(ISERROR(AVERAGE(AI8:AI38)),"",AVERAGE(AI8:AI38))</f>
        <v>4.166666666666667</v>
      </c>
      <c r="AJ39" s="356">
        <f t="shared" si="25"/>
        <v>4.6250000000000009</v>
      </c>
      <c r="AK39" s="356">
        <f t="shared" ref="AK39" si="26">IF(ISERROR(AVERAGE(AK8:AK38)),"",AVERAGE(AK8:AK38))</f>
        <v>5.9197530864197523</v>
      </c>
      <c r="AL39" s="356">
        <f t="shared" ref="AL39" si="27">IF(ISERROR(AVERAGE(AL8:AL38)),"",AVERAGE(AL8:AL38))</f>
        <v>6.4444444444444446</v>
      </c>
      <c r="AM39" s="356" t="str">
        <f t="shared" ref="AM39:AO39" si="28">IF(ISERROR(AVERAGE(AM8:AM38)),"",AVERAGE(AM8:AM38))</f>
        <v/>
      </c>
      <c r="AN39" s="356">
        <f t="shared" ref="AN39" si="29">IF(ISERROR(AVERAGE(AN8:AN38)),"",AVERAGE(AN8:AN38))</f>
        <v>7.9375</v>
      </c>
      <c r="AO39" s="356">
        <f t="shared" si="28"/>
        <v>4.4993333333333343</v>
      </c>
      <c r="AP39" s="356">
        <f>IF(ISERROR(AVERAGE(AP8:AP38)),"",AVERAGE(AP8:AP38))</f>
        <v>4.3472222222222223</v>
      </c>
      <c r="AQ39" s="356">
        <f>IF(ISERROR(AVERAGE(AQ8:AQ38)),"",AVERAGE(AQ8:AQ38))</f>
        <v>5.46875</v>
      </c>
      <c r="AR39" s="356">
        <f>IF(ISERROR(AVERAGE(AR8:AR38)),"",AVERAGE(AR8:AR38))</f>
        <v>3.7666666666666662</v>
      </c>
      <c r="AS39" s="356">
        <f t="shared" ref="AS39:AT39" si="30">IF(ISERROR(AVERAGE(AS8:AS38)),"",AVERAGE(AS8:AS38))</f>
        <v>6.6249999999999991</v>
      </c>
      <c r="AT39" s="356">
        <f t="shared" si="30"/>
        <v>3.1519607843137258</v>
      </c>
      <c r="AU39" s="356"/>
      <c r="AV39" s="358"/>
      <c r="AW39" s="1428" t="str">
        <f>IF(ISERROR(AVERAGE(AW8:AW38)),"",AVERAGE(AW8:AW38))</f>
        <v/>
      </c>
      <c r="AX39" s="356">
        <f t="shared" ref="AX39:AY39" si="31">IF(ISERROR(AVERAGE(AX8:AX38)),"",AVERAGE(AX8:AX38))</f>
        <v>2.4513888888888888</v>
      </c>
      <c r="AY39" s="1644">
        <f t="shared" si="31"/>
        <v>2.2724358974358974</v>
      </c>
      <c r="AZ39" s="356" t="str">
        <f>IF(ISERROR(AVERAGE(AZ8:AZ38)),"",AVERAGE(AZ8:AZ38))</f>
        <v/>
      </c>
      <c r="BA39" s="356"/>
      <c r="BB39" s="358"/>
      <c r="BC39" s="356" t="str">
        <f t="shared" ref="BC39:BJ39" si="32">IF(ISERROR(AVERAGE(BC8:BC38)),"",AVERAGE(BC8:BC38))</f>
        <v/>
      </c>
      <c r="BD39" s="356" t="str">
        <f t="shared" si="32"/>
        <v/>
      </c>
      <c r="BE39" s="356" t="str">
        <f t="shared" si="32"/>
        <v/>
      </c>
      <c r="BF39" s="356" t="str">
        <f t="shared" si="32"/>
        <v/>
      </c>
      <c r="BG39" s="356" t="str">
        <f t="shared" si="32"/>
        <v/>
      </c>
      <c r="BH39" s="356" t="str">
        <f t="shared" si="32"/>
        <v/>
      </c>
      <c r="BI39" s="356" t="str">
        <f t="shared" si="32"/>
        <v/>
      </c>
      <c r="BJ39" s="356" t="str">
        <f t="shared" si="32"/>
        <v/>
      </c>
      <c r="BK39" s="356"/>
      <c r="BL39" s="358"/>
    </row>
    <row r="40" spans="1:106" s="363" customFormat="1" ht="16.5" customHeight="1">
      <c r="A40" s="360">
        <f>SUM(B40:DO40)</f>
        <v>377</v>
      </c>
      <c r="B40" s="361">
        <f t="shared" ref="B40:R40" si="33">COUNTIF(B8:B38,"產銷停機")</f>
        <v>0</v>
      </c>
      <c r="C40" s="361">
        <f t="shared" ref="C40" si="34">COUNTIF(C8:C38,"產銷停機")</f>
        <v>9</v>
      </c>
      <c r="D40" s="361">
        <f t="shared" ref="D40:E40" si="35">COUNTIF(D8:D38,"產銷停機")</f>
        <v>8</v>
      </c>
      <c r="E40" s="361">
        <f t="shared" si="35"/>
        <v>0</v>
      </c>
      <c r="F40" s="361">
        <f t="shared" ref="F40:G40" si="36">COUNTIF(F8:F38,"產銷停機")</f>
        <v>19</v>
      </c>
      <c r="G40" s="361">
        <f t="shared" si="36"/>
        <v>0</v>
      </c>
      <c r="H40" s="361">
        <f t="shared" ref="H40:J40" si="37">COUNTIF(H8:H38,"產銷停機")</f>
        <v>0</v>
      </c>
      <c r="I40" s="361">
        <f t="shared" ref="I40" si="38">COUNTIF(I8:I38,"產銷停機")</f>
        <v>0</v>
      </c>
      <c r="J40" s="361">
        <f t="shared" si="37"/>
        <v>0</v>
      </c>
      <c r="K40" s="361">
        <f t="shared" ref="K40" si="39">COUNTIF(K8:K38,"產銷停機")</f>
        <v>17</v>
      </c>
      <c r="L40" s="361">
        <f t="shared" ref="L40" si="40">COUNTIF(L8:L38,"產銷停機")</f>
        <v>0</v>
      </c>
      <c r="M40" s="361">
        <f t="shared" ref="M40" si="41">COUNTIF(M8:M38,"產銷停機")</f>
        <v>27</v>
      </c>
      <c r="N40" s="361">
        <f t="shared" ref="N40:O40" si="42">COUNTIF(N8:N38,"產銷停機")</f>
        <v>0</v>
      </c>
      <c r="O40" s="361">
        <f t="shared" si="42"/>
        <v>0</v>
      </c>
      <c r="P40" s="361">
        <f t="shared" ref="P40" si="43">COUNTIF(P8:P38,"產銷停機")</f>
        <v>31</v>
      </c>
      <c r="Q40" s="361">
        <f>COUNTIF(Q8:Q38,"產銷停機")</f>
        <v>31</v>
      </c>
      <c r="R40" s="361">
        <f t="shared" si="33"/>
        <v>8</v>
      </c>
      <c r="S40" s="361">
        <f t="shared" ref="S40" si="44">COUNTIF(S8:S38,"產銷停機")</f>
        <v>14</v>
      </c>
      <c r="T40" s="361">
        <f t="shared" ref="T40" si="45">COUNTIF(T8:T38,"產銷停機")</f>
        <v>31</v>
      </c>
      <c r="U40" s="361">
        <f t="shared" ref="U40" si="46">COUNTIF(U8:U38,"產銷停機")</f>
        <v>15</v>
      </c>
      <c r="V40" s="361">
        <f t="shared" ref="V40:W40" si="47">COUNTIF(V8:V38,"產銷停機")</f>
        <v>31</v>
      </c>
      <c r="W40" s="361">
        <f t="shared" si="47"/>
        <v>31</v>
      </c>
      <c r="X40" s="361">
        <f t="shared" ref="X40" si="48">COUNTIF(X8:X38,"產銷停機")</f>
        <v>13</v>
      </c>
      <c r="Y40" s="361"/>
      <c r="Z40" s="361"/>
      <c r="AA40" s="361">
        <f>COUNTIF(AA8:AA38,"產銷停機")</f>
        <v>31</v>
      </c>
      <c r="AB40" s="361">
        <f>COUNTIF(AB8:AB38,"產銷停機")</f>
        <v>0</v>
      </c>
      <c r="AC40" s="361">
        <f>COUNTIF(AC8:AC38,"產銷停機")</f>
        <v>0</v>
      </c>
      <c r="AD40" s="361">
        <f>COUNTIF(AD8:AD38,"產銷停機")</f>
        <v>31</v>
      </c>
      <c r="AE40" s="361"/>
      <c r="AF40" s="361"/>
      <c r="AG40" s="361">
        <f>COUNTIF(AG8:AG38,"產銷停機")</f>
        <v>0</v>
      </c>
      <c r="AH40" s="361">
        <f t="shared" ref="AH40" si="49">COUNTIF(AH8:AH38,"產銷停機")</f>
        <v>0</v>
      </c>
      <c r="AI40" s="361">
        <f t="shared" ref="AI40:AJ40" si="50">COUNTIF(AI8:AI38,"產銷停機")</f>
        <v>0</v>
      </c>
      <c r="AJ40" s="361">
        <f t="shared" si="50"/>
        <v>0</v>
      </c>
      <c r="AK40" s="361">
        <f t="shared" ref="AK40" si="51">COUNTIF(AK8:AK38,"產銷停機")</f>
        <v>0</v>
      </c>
      <c r="AL40" s="361">
        <f t="shared" ref="AL40" si="52">COUNTIF(AL8:AL38,"產銷停機")</f>
        <v>0</v>
      </c>
      <c r="AM40" s="361">
        <f t="shared" ref="AM40:AO40" si="53">COUNTIF(AM8:AM38,"產銷停機")</f>
        <v>0</v>
      </c>
      <c r="AN40" s="361">
        <f t="shared" ref="AN40" si="54">COUNTIF(AN8:AN38,"產銷停機")</f>
        <v>0</v>
      </c>
      <c r="AO40" s="361">
        <f t="shared" si="53"/>
        <v>0</v>
      </c>
      <c r="AP40" s="361">
        <f>COUNTIF(AP8:AP38,"產銷停機")</f>
        <v>0</v>
      </c>
      <c r="AQ40" s="361">
        <f>COUNTIF(AQ8:AQ38,"產銷停機")</f>
        <v>0</v>
      </c>
      <c r="AR40" s="361">
        <f>COUNTIF(AR8:AR38,"產銷停機")</f>
        <v>0</v>
      </c>
      <c r="AS40" s="361">
        <f t="shared" ref="AS40:AT40" si="55">COUNTIF(AS8:AS38,"產銷停機")</f>
        <v>0</v>
      </c>
      <c r="AT40" s="361">
        <f t="shared" si="55"/>
        <v>0</v>
      </c>
      <c r="AU40" s="361"/>
      <c r="AV40" s="362"/>
      <c r="AW40" s="1352">
        <f>COUNTIF(AW8:AW38,"產銷停機")</f>
        <v>30</v>
      </c>
      <c r="AX40" s="361">
        <f t="shared" ref="AX40:AY40" si="56">COUNTIF(AX8:AX38,"產銷停機")</f>
        <v>0</v>
      </c>
      <c r="AY40" s="361">
        <f t="shared" si="56"/>
        <v>0</v>
      </c>
      <c r="AZ40" s="361">
        <f>COUNTIF(AZ8:AZ38,"產銷停機")</f>
        <v>0</v>
      </c>
      <c r="BA40" s="361"/>
      <c r="BB40" s="362"/>
      <c r="BC40" s="361">
        <f t="shared" ref="BC40:BJ40" si="57">COUNTIF(BC8:BC38,"產銷停機")</f>
        <v>0</v>
      </c>
      <c r="BD40" s="361">
        <f t="shared" si="57"/>
        <v>0</v>
      </c>
      <c r="BE40" s="361">
        <f t="shared" si="57"/>
        <v>0</v>
      </c>
      <c r="BF40" s="361">
        <f t="shared" si="57"/>
        <v>0</v>
      </c>
      <c r="BG40" s="361">
        <f t="shared" si="57"/>
        <v>0</v>
      </c>
      <c r="BH40" s="361">
        <f t="shared" si="57"/>
        <v>0</v>
      </c>
      <c r="BI40" s="361">
        <f t="shared" si="57"/>
        <v>0</v>
      </c>
      <c r="BJ40" s="361">
        <f t="shared" si="57"/>
        <v>0</v>
      </c>
      <c r="BK40" s="361"/>
      <c r="BL40" s="361"/>
    </row>
    <row r="41" spans="1:106" s="363" customFormat="1" ht="16.5" customHeight="1" thickBot="1">
      <c r="A41" s="364">
        <f>SUM(B41:DO41)</f>
        <v>12.566666666666666</v>
      </c>
      <c r="B41" s="365" t="str">
        <f t="shared" ref="B41:R41" si="58">IF(B40=0,"",B40/30)</f>
        <v/>
      </c>
      <c r="C41" s="365">
        <f t="shared" ref="C41" si="59">IF(C40=0,"",C40/30)</f>
        <v>0.3</v>
      </c>
      <c r="D41" s="365">
        <f t="shared" ref="D41:E41" si="60">IF(D40=0,"",D40/30)</f>
        <v>0.26666666666666666</v>
      </c>
      <c r="E41" s="365" t="str">
        <f t="shared" si="60"/>
        <v/>
      </c>
      <c r="F41" s="365">
        <f t="shared" ref="F41:G41" si="61">IF(F40=0,"",F40/30)</f>
        <v>0.6333333333333333</v>
      </c>
      <c r="G41" s="365" t="str">
        <f t="shared" si="61"/>
        <v/>
      </c>
      <c r="H41" s="365" t="str">
        <f t="shared" ref="H41:J41" si="62">IF(H40=0,"",H40/30)</f>
        <v/>
      </c>
      <c r="I41" s="365" t="str">
        <f t="shared" ref="I41" si="63">IF(I40=0,"",I40/30)</f>
        <v/>
      </c>
      <c r="J41" s="365" t="str">
        <f t="shared" si="62"/>
        <v/>
      </c>
      <c r="K41" s="365">
        <f t="shared" ref="K41" si="64">IF(K40=0,"",K40/30)</f>
        <v>0.56666666666666665</v>
      </c>
      <c r="L41" s="365" t="str">
        <f t="shared" ref="L41" si="65">IF(L40=0,"",L40/30)</f>
        <v/>
      </c>
      <c r="M41" s="365">
        <f t="shared" ref="M41" si="66">IF(M40=0,"",M40/30)</f>
        <v>0.9</v>
      </c>
      <c r="N41" s="365" t="str">
        <f t="shared" ref="N41:O41" si="67">IF(N40=0,"",N40/30)</f>
        <v/>
      </c>
      <c r="O41" s="365" t="str">
        <f t="shared" si="67"/>
        <v/>
      </c>
      <c r="P41" s="365">
        <f t="shared" ref="P41" si="68">IF(P40=0,"",P40/30)</f>
        <v>1.0333333333333334</v>
      </c>
      <c r="Q41" s="365">
        <f>IF(Q40=0,"",Q40/30)</f>
        <v>1.0333333333333334</v>
      </c>
      <c r="R41" s="365">
        <f t="shared" si="58"/>
        <v>0.26666666666666666</v>
      </c>
      <c r="S41" s="365">
        <f t="shared" ref="S41" si="69">IF(S40=0,"",S40/30)</f>
        <v>0.46666666666666667</v>
      </c>
      <c r="T41" s="365">
        <f t="shared" ref="T41" si="70">IF(T40=0,"",T40/30)</f>
        <v>1.0333333333333334</v>
      </c>
      <c r="U41" s="365">
        <f t="shared" ref="U41" si="71">IF(U40=0,"",U40/30)</f>
        <v>0.5</v>
      </c>
      <c r="V41" s="365">
        <f t="shared" ref="V41:W41" si="72">IF(V40=0,"",V40/30)</f>
        <v>1.0333333333333334</v>
      </c>
      <c r="W41" s="365">
        <f t="shared" si="72"/>
        <v>1.0333333333333334</v>
      </c>
      <c r="X41" s="365">
        <f t="shared" ref="X41" si="73">IF(X40=0,"",X40/30)</f>
        <v>0.43333333333333335</v>
      </c>
      <c r="Y41" s="365"/>
      <c r="Z41" s="365"/>
      <c r="AA41" s="365">
        <f>IF(AA40=0,"",AA40/30)</f>
        <v>1.0333333333333334</v>
      </c>
      <c r="AB41" s="365" t="str">
        <f>IF(AB40=0,"",AB40/30)</f>
        <v/>
      </c>
      <c r="AC41" s="365" t="str">
        <f>IF(AC40=0,"",AC40/30)</f>
        <v/>
      </c>
      <c r="AD41" s="365">
        <f>IF(AD40=0,"",AD40/30)</f>
        <v>1.0333333333333334</v>
      </c>
      <c r="AE41" s="365"/>
      <c r="AF41" s="365"/>
      <c r="AG41" s="365" t="str">
        <f t="shared" ref="AG41:AH41" si="74">IF(AG40=0,"",AG40/30)</f>
        <v/>
      </c>
      <c r="AH41" s="365" t="str">
        <f t="shared" si="74"/>
        <v/>
      </c>
      <c r="AI41" s="365" t="str">
        <f t="shared" ref="AI41:AJ41" si="75">IF(AI40=0,"",AI40/30)</f>
        <v/>
      </c>
      <c r="AJ41" s="365" t="str">
        <f t="shared" si="75"/>
        <v/>
      </c>
      <c r="AK41" s="365" t="str">
        <f t="shared" ref="AK41" si="76">IF(AK40=0,"",AK40/30)</f>
        <v/>
      </c>
      <c r="AL41" s="365" t="str">
        <f t="shared" ref="AL41" si="77">IF(AL40=0,"",AL40/30)</f>
        <v/>
      </c>
      <c r="AM41" s="365" t="str">
        <f t="shared" ref="AM41:AO41" si="78">IF(AM40=0,"",AM40/30)</f>
        <v/>
      </c>
      <c r="AN41" s="365" t="str">
        <f t="shared" ref="AN41" si="79">IF(AN40=0,"",AN40/30)</f>
        <v/>
      </c>
      <c r="AO41" s="365" t="str">
        <f t="shared" si="78"/>
        <v/>
      </c>
      <c r="AP41" s="365" t="str">
        <f>IF(AP40=0,"",AP40/30)</f>
        <v/>
      </c>
      <c r="AQ41" s="365" t="str">
        <f>IF(AQ40=0,"",AQ40/30)</f>
        <v/>
      </c>
      <c r="AR41" s="365" t="str">
        <f>IF(AR40=0,"",AR40/30)</f>
        <v/>
      </c>
      <c r="AS41" s="365" t="str">
        <f t="shared" ref="AS41:AT41" si="80">IF(AS40=0,"",AS40/30)</f>
        <v/>
      </c>
      <c r="AT41" s="365" t="str">
        <f t="shared" si="80"/>
        <v/>
      </c>
      <c r="AU41" s="365"/>
      <c r="AV41" s="366"/>
      <c r="AW41" s="1353">
        <f>IF(AW40=0,"",AW40/30)</f>
        <v>1</v>
      </c>
      <c r="AX41" s="365" t="str">
        <f t="shared" ref="AX41:AY41" si="81">IF(AX40=0,"",AX40/30)</f>
        <v/>
      </c>
      <c r="AY41" s="365" t="str">
        <f t="shared" si="81"/>
        <v/>
      </c>
      <c r="AZ41" s="365" t="str">
        <f>IF(AZ40=0,"",AZ40/30)</f>
        <v/>
      </c>
      <c r="BA41" s="365"/>
      <c r="BB41" s="366"/>
      <c r="BC41" s="365" t="str">
        <f t="shared" ref="BC41:BJ41" si="82">IF(BC40=0,"",BC40/30)</f>
        <v/>
      </c>
      <c r="BD41" s="365" t="str">
        <f t="shared" si="82"/>
        <v/>
      </c>
      <c r="BE41" s="365" t="str">
        <f t="shared" si="82"/>
        <v/>
      </c>
      <c r="BF41" s="365" t="str">
        <f t="shared" si="82"/>
        <v/>
      </c>
      <c r="BG41" s="365" t="str">
        <f t="shared" si="82"/>
        <v/>
      </c>
      <c r="BH41" s="365" t="str">
        <f t="shared" si="82"/>
        <v/>
      </c>
      <c r="BI41" s="365" t="str">
        <f t="shared" si="82"/>
        <v/>
      </c>
      <c r="BJ41" s="365" t="str">
        <f t="shared" si="82"/>
        <v/>
      </c>
      <c r="BK41" s="365"/>
      <c r="BL41" s="365"/>
    </row>
    <row r="42" spans="1:106" s="363" customFormat="1" ht="14.25" customHeight="1">
      <c r="A42" s="74"/>
      <c r="P42" s="367"/>
      <c r="V42" s="367"/>
      <c r="W42" s="367"/>
      <c r="X42" s="367"/>
      <c r="Y42" s="367"/>
      <c r="Z42" s="367"/>
      <c r="AE42" s="368"/>
      <c r="AU42" s="368"/>
      <c r="BA42" s="368"/>
      <c r="BK42" s="368"/>
    </row>
    <row r="43" spans="1:106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C區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A區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A區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B區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>C區</v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>A區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B區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/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C區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B區</v>
      </c>
      <c r="AO43" s="354" t="str">
        <f>IF(ISNA(VLOOKUP(AO44,ABC區!$A:$B,2,0)),"",(VLOOKUP(AO44,ABC區!$A:$B,2,0)))</f>
        <v>B區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A區</v>
      </c>
      <c r="AT43" s="354" t="str">
        <f>IF(ISNA(VLOOKUP(AT44,ABC區!$A:$B,2,0)),"",(VLOOKUP(AT44,ABC區!$A:$B,2,0)))</f>
        <v>A區</v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>A區</v>
      </c>
      <c r="BD43" s="354" t="str">
        <f>IF(ISNA(VLOOKUP(BD44,ABC區!$A:$B,2,0)),"",(VLOOKUP(BD44,ABC區!$A:$B,2,0)))</f>
        <v>A區</v>
      </c>
      <c r="BE43" s="354" t="str">
        <f>IF(ISNA(VLOOKUP(BE44,ABC區!$A:$B,2,0)),"",(VLOOKUP(BE44,ABC區!$A:$B,2,0)))</f>
        <v>B區</v>
      </c>
      <c r="BF43" s="354" t="str">
        <f>IF(ISNA(VLOOKUP(BF44,ABC區!$A:$B,2,0)),"",(VLOOKUP(BF44,ABC區!$A:$B,2,0)))</f>
        <v>B區</v>
      </c>
      <c r="BG43" s="354" t="str">
        <f>IF(ISNA(VLOOKUP(BG44,ABC區!$A:$B,2,0)),"",(VLOOKUP(BG44,ABC區!$A:$B,2,0)))</f>
        <v>C區</v>
      </c>
      <c r="BH43" s="354" t="str">
        <f>IF(ISNA(VLOOKUP(BH44,ABC區!$A:$B,2,0)),"",(VLOOKUP(BH44,ABC區!$A:$B,2,0)))</f>
        <v>C區</v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  <c r="BK43" s="354" t="str">
        <f>IF(ISNA(VLOOKUP(BK44,ABC區!$A:$B,2,0)),"",(VLOOKUP(BK44,ABC區!$A:$B,2,0)))</f>
        <v/>
      </c>
      <c r="BL43" s="354" t="str">
        <f>IF(ISNA(VLOOKUP(BL44,ABC區!$A:$B,2,0)),"",(VLOOKUP(BL44,ABC區!$A:$B,2,0)))</f>
        <v/>
      </c>
    </row>
    <row r="44" spans="1:106" s="328" customFormat="1" ht="20.25" customHeight="1">
      <c r="A44" s="328" t="s">
        <v>38</v>
      </c>
      <c r="B44" s="328" t="str">
        <f t="shared" ref="B44:R44" si="83">LEFTB(B3,3)</f>
        <v>A07</v>
      </c>
      <c r="C44" s="328" t="str">
        <f t="shared" ref="C44" si="84">LEFTB(C3,3)</f>
        <v>A08</v>
      </c>
      <c r="D44" s="328" t="str">
        <f t="shared" ref="D44:E44" si="85">LEFTB(D3,3)</f>
        <v>A09</v>
      </c>
      <c r="E44" s="328" t="str">
        <f t="shared" si="85"/>
        <v>A09</v>
      </c>
      <c r="F44" s="328" t="str">
        <f t="shared" ref="F44:G44" si="86">LEFTB(F3,3)</f>
        <v>A10</v>
      </c>
      <c r="G44" s="328" t="str">
        <f t="shared" si="86"/>
        <v>A10</v>
      </c>
      <c r="H44" s="328" t="str">
        <f t="shared" ref="H44:J44" si="87">LEFTB(H3,3)</f>
        <v>A11</v>
      </c>
      <c r="I44" s="328" t="str">
        <f t="shared" ref="I44" si="88">LEFTB(I3,3)</f>
        <v>A11</v>
      </c>
      <c r="J44" s="328" t="str">
        <f t="shared" si="87"/>
        <v>A12</v>
      </c>
      <c r="K44" s="328" t="str">
        <f t="shared" ref="K44" si="89">LEFTB(K3,3)</f>
        <v>A12</v>
      </c>
      <c r="L44" s="328" t="str">
        <f t="shared" ref="L44" si="90">LEFTB(L3,3)</f>
        <v>A13</v>
      </c>
      <c r="M44" s="328" t="str">
        <f t="shared" ref="M44" si="91">LEFTB(M3,3)</f>
        <v>A14</v>
      </c>
      <c r="N44" s="328" t="str">
        <f t="shared" ref="N44:O44" si="92">LEFTB(N3,3)</f>
        <v>A15</v>
      </c>
      <c r="O44" s="328" t="str">
        <f t="shared" si="92"/>
        <v>A15</v>
      </c>
      <c r="P44" s="328" t="str">
        <f t="shared" ref="P44" si="93">LEFTB(P3,3)</f>
        <v>A16</v>
      </c>
      <c r="Q44" s="328" t="str">
        <f>LEFTB(Q3,3)</f>
        <v>A17</v>
      </c>
      <c r="R44" s="328" t="str">
        <f t="shared" si="83"/>
        <v>A18</v>
      </c>
      <c r="S44" s="328" t="str">
        <f t="shared" ref="S44" si="94">LEFTB(S3,3)</f>
        <v>A19</v>
      </c>
      <c r="T44" s="328" t="str">
        <f t="shared" ref="T44" si="95">LEFTB(T3,3)</f>
        <v>A20</v>
      </c>
      <c r="U44" s="328" t="str">
        <f t="shared" ref="U44" si="96">LEFTB(U3,3)</f>
        <v>A21</v>
      </c>
      <c r="V44" s="328" t="str">
        <f t="shared" ref="V44:W44" si="97">LEFTB(V3,3)</f>
        <v>A22</v>
      </c>
      <c r="W44" s="328" t="str">
        <f t="shared" si="97"/>
        <v>A23</v>
      </c>
      <c r="X44" s="328" t="str">
        <f t="shared" ref="X44" si="98">LEFTB(X3,3)</f>
        <v>A24</v>
      </c>
      <c r="Y44" s="328" t="str">
        <f t="shared" ref="Y44:AF44" si="99">LEFTB(Y3,3)</f>
        <v/>
      </c>
      <c r="Z44" s="328" t="str">
        <f t="shared" si="99"/>
        <v/>
      </c>
      <c r="AA44" s="328" t="str">
        <f t="shared" si="99"/>
        <v>J07</v>
      </c>
      <c r="AB44" s="328" t="str">
        <f>LEFTB(AB3,3)</f>
        <v>J08</v>
      </c>
      <c r="AC44" s="328" t="str">
        <f>LEFTB(AC3,3)</f>
        <v>J08</v>
      </c>
      <c r="AD44" s="328" t="str">
        <f t="shared" si="99"/>
        <v>J09</v>
      </c>
      <c r="AE44" s="328" t="str">
        <f t="shared" si="99"/>
        <v/>
      </c>
      <c r="AF44" s="328" t="str">
        <f t="shared" si="99"/>
        <v/>
      </c>
      <c r="AG44" s="328" t="str">
        <f t="shared" ref="AG44:AH44" si="100">LEFTB(AG3,3)</f>
        <v>T01</v>
      </c>
      <c r="AH44" s="328" t="str">
        <f t="shared" si="100"/>
        <v>T01</v>
      </c>
      <c r="AI44" s="328" t="str">
        <f t="shared" ref="AI44:AJ44" si="101">LEFTB(AI3,3)</f>
        <v>T02</v>
      </c>
      <c r="AJ44" s="328" t="str">
        <f t="shared" si="101"/>
        <v>T02</v>
      </c>
      <c r="AK44" s="328" t="str">
        <f t="shared" ref="AK44" si="102">LEFTB(AK3,3)</f>
        <v>T03</v>
      </c>
      <c r="AL44" s="328" t="str">
        <f t="shared" ref="AL44" si="103">LEFTB(AL3,3)</f>
        <v>T03</v>
      </c>
      <c r="AM44" s="328" t="str">
        <f t="shared" ref="AM44:AO44" si="104">LEFTB(AM3,3)</f>
        <v>T04</v>
      </c>
      <c r="AN44" s="328" t="str">
        <f t="shared" ref="AN44" si="105">LEFTB(AN3,3)</f>
        <v>T04</v>
      </c>
      <c r="AO44" s="328" t="str">
        <f t="shared" si="104"/>
        <v>T04</v>
      </c>
      <c r="AP44" s="328" t="str">
        <f>LEFTB(AP3,3)</f>
        <v>T05</v>
      </c>
      <c r="AQ44" s="328" t="str">
        <f>LEFTB(AQ3,3)</f>
        <v>T05</v>
      </c>
      <c r="AR44" s="328" t="str">
        <f>LEFTB(AR3,3)</f>
        <v>T05</v>
      </c>
      <c r="AS44" s="328" t="str">
        <f t="shared" ref="AS44:AT44" si="106">LEFTB(AS3,3)</f>
        <v>T06</v>
      </c>
      <c r="AT44" s="328" t="str">
        <f t="shared" si="106"/>
        <v>T06</v>
      </c>
      <c r="AU44" s="790"/>
      <c r="AW44" s="328" t="str">
        <f>LEFTB(AW3,3)</f>
        <v>S01</v>
      </c>
      <c r="AX44" s="328" t="str">
        <f t="shared" ref="AX44:AY44" si="107">LEFTB(AX3,3)</f>
        <v>S01</v>
      </c>
      <c r="AY44" s="328" t="str">
        <f t="shared" si="107"/>
        <v>S01</v>
      </c>
      <c r="AZ44" s="328" t="str">
        <f t="shared" ref="AZ44:BE44" si="108">LEFTB(AZ3,3)</f>
        <v>S02</v>
      </c>
      <c r="BA44" s="328" t="str">
        <f t="shared" si="108"/>
        <v/>
      </c>
      <c r="BB44" s="328" t="str">
        <f t="shared" si="108"/>
        <v/>
      </c>
      <c r="BC44" s="328" t="str">
        <f t="shared" si="108"/>
        <v>M01</v>
      </c>
      <c r="BD44" s="328" t="str">
        <f t="shared" si="108"/>
        <v>M02</v>
      </c>
      <c r="BE44" s="328" t="str">
        <f t="shared" si="108"/>
        <v>M03</v>
      </c>
      <c r="BF44" s="328" t="str">
        <f t="shared" ref="BF44:BL44" si="109">LEFTB(BF3,3)</f>
        <v>M04</v>
      </c>
      <c r="BG44" s="328" t="str">
        <f t="shared" si="109"/>
        <v>M05</v>
      </c>
      <c r="BH44" s="328" t="str">
        <f t="shared" si="109"/>
        <v>M06</v>
      </c>
      <c r="BI44" s="328" t="str">
        <f t="shared" si="109"/>
        <v>M07</v>
      </c>
      <c r="BJ44" s="328" t="str">
        <f t="shared" si="109"/>
        <v>M08</v>
      </c>
      <c r="BK44" s="328" t="str">
        <f t="shared" si="109"/>
        <v/>
      </c>
      <c r="BL44" s="328" t="str">
        <f t="shared" si="109"/>
        <v/>
      </c>
    </row>
    <row r="45" spans="1:106" s="354" customFormat="1" ht="20.25" customHeight="1">
      <c r="A45" s="354" t="s">
        <v>603</v>
      </c>
      <c r="B45" s="788">
        <f>IF(ISNA(VLOOKUP(B4,日報表!$A$4:$N$181,11,0)),"",(VLOOKUP(B4,日報表!$A$4:$N$181,11,0)))</f>
        <v>0.46344029458179903</v>
      </c>
      <c r="C45" s="788">
        <f>IF(ISNA(VLOOKUP(C4,日報表!$A$4:$N$181,11,0)),"",(VLOOKUP(C4,日報表!$A$4:$N$181,11,0)))</f>
        <v>0.98197781885397417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0.98822678242567741</v>
      </c>
      <c r="H45" s="788">
        <f>IF(ISNA(VLOOKUP(H4,日報表!$A$4:$N$181,11,0)),"",(VLOOKUP(H4,日報表!$A$4:$N$181,11,0)))</f>
        <v>0.98209296846073579</v>
      </c>
      <c r="I45" s="788">
        <f>IF(ISNA(VLOOKUP(I4,日報表!$A$4:$N$181,11,0)),"",(VLOOKUP(I4,日報表!$A$4:$N$181,11,0)))</f>
        <v>1</v>
      </c>
      <c r="J45" s="788">
        <f>IF(ISNA(VLOOKUP(J4,日報表!$A$4:$N$181,11,0)),"",(VLOOKUP(J4,日報表!$A$4:$N$181,11,0)))</f>
        <v>0.98644347518566544</v>
      </c>
      <c r="K45" s="788">
        <f>IF(ISNA(VLOOKUP(K4,日報表!$A$4:$N$181,11,0)),"",(VLOOKUP(K4,日報表!$A$4:$N$181,11,0)))</f>
        <v>0.7636859053752787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0.98803069053708437</v>
      </c>
      <c r="O45" s="788">
        <f>IF(ISNA(VLOOKUP(O4,日報表!$A$4:$N$181,11,0)),"",(VLOOKUP(O4,日報表!$A$4:$N$181,11,0)))</f>
        <v>0.98515888372464144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>
        <f>IF(ISNA(VLOOKUP(S4,日報表!$A$4:$N$181,11,0)),"",(VLOOKUP(S4,日報表!$A$4:$N$181,11,0)))</f>
        <v>0.97011877474473851</v>
      </c>
      <c r="T45" s="788" t="str">
        <f>IF(ISNA(VLOOKUP(T4,日報表!$A$4:$N$181,11,0)),"",(VLOOKUP(T4,日報表!$A$4:$N$181,11,0)))</f>
        <v/>
      </c>
      <c r="U45" s="788">
        <f>IF(ISNA(VLOOKUP(U4,日報表!$A$4:$N$181,11,0)),"",(VLOOKUP(U4,日報表!$A$4:$N$181,11,0)))</f>
        <v>0.97609374999999998</v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0.99141252006420544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0.94310766721044048</v>
      </c>
      <c r="AC45" s="788">
        <f>IF(ISNA(VLOOKUP(AC4,日報表!$A$4:$N$181,11,0)),"",(VLOOKUP(AC4,日報表!$A$4:$N$181,11,0)))</f>
        <v>0.99023159529046445</v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0.92368195088442384</v>
      </c>
      <c r="AH45" s="788">
        <f>IF(ISNA(VLOOKUP(AH4,日報表!$A$4:$N$181,11,0)),"",(VLOOKUP(AH4,日報表!$A$4:$N$181,11,0)))</f>
        <v>0.97866676227781613</v>
      </c>
      <c r="AI45" s="788">
        <f>IF(ISNA(VLOOKUP(AI4,日報表!$A$4:$N$181,11,0)),"",(VLOOKUP(AI4,日報表!$A$4:$N$181,11,0)))</f>
        <v>0.92733123282161289</v>
      </c>
      <c r="AJ45" s="788">
        <f>IF(ISNA(VLOOKUP(AJ4,日報表!$A$4:$N$181,11,0)),"",(VLOOKUP(AJ4,日報表!$A$4:$N$181,11,0)))</f>
        <v>0.97276102600701786</v>
      </c>
      <c r="AK45" s="788">
        <f>IF(ISNA(VLOOKUP(AK4,日報表!$A$4:$N$181,11,0)),"",(VLOOKUP(AK4,日報表!$A$4:$N$181,11,0)))</f>
        <v>0.99058556974881828</v>
      </c>
      <c r="AL45" s="788">
        <f>IF(ISNA(VLOOKUP(AL4,日報表!$A$4:$N$181,11,0)),"",(VLOOKUP(AL4,日報表!$A$4:$N$181,11,0)))</f>
        <v>0.97841871722468743</v>
      </c>
      <c r="AM45" s="788" t="str">
        <f>IF(ISNA(VLOOKUP(AM4,日報表!$A$4:$N$181,11,0)),"",(VLOOKUP(AM4,日報表!$A$4:$N$181,11,0)))</f>
        <v/>
      </c>
      <c r="AN45" s="788">
        <f>IF(ISNA(VLOOKUP(AN4,日報表!$A$4:$N$181,11,0)),"",(VLOOKUP(AN4,日報表!$A$4:$N$181,11,0)))</f>
        <v>0.97505638848348153</v>
      </c>
      <c r="AO45" s="788">
        <f>IF(ISNA(VLOOKUP(AO4,日報表!$A$4:$N$181,11,0)),"",(VLOOKUP(AO4,日報表!$A$4:$N$181,11,0)))</f>
        <v>1</v>
      </c>
      <c r="AP45" s="788">
        <f>IF(ISNA(VLOOKUP(AP4,日報表!$A$4:$N$181,11,0)),"",(VLOOKUP(AP4,日報表!$A$4:$N$181,11,0)))</f>
        <v>0.91910935738444199</v>
      </c>
      <c r="AQ45" s="788">
        <f>IF(ISNA(VLOOKUP(AQ4,日報表!$A$4:$N$181,11,0)),"",(VLOOKUP(AQ4,日報表!$A$4:$N$181,11,0)))</f>
        <v>0.96815810276679837</v>
      </c>
      <c r="AR45" s="788">
        <f>IF(ISNA(VLOOKUP(AR4,日報表!$A$4:$N$181,11,0)),"",(VLOOKUP(AR4,日報表!$A$4:$N$181,11,0)))</f>
        <v>0.98023429590705302</v>
      </c>
      <c r="AS45" s="788">
        <f>IF(ISNA(VLOOKUP(AS4,日報表!$A$4:$N$181,11,0)),"",(VLOOKUP(AS4,日報表!$A$4:$N$181,11,0)))</f>
        <v>0.88734746307000645</v>
      </c>
      <c r="AT45" s="788">
        <f>IF(ISNA(VLOOKUP(AT4,日報表!$A$4:$N$181,11,0)),"",(VLOOKUP(AT4,日報表!$A$4:$N$181,11,0)))</f>
        <v>0.98633413346967425</v>
      </c>
      <c r="AW45" s="788" t="str">
        <f>IF(ISNA(VLOOKUP(AW4,日報表!$A$4:$N$181,11,0)),"",(VLOOKUP(AW4,日報表!$A$4:$N$181,11,0)))</f>
        <v/>
      </c>
      <c r="AX45" s="788">
        <f>IF(ISNA(VLOOKUP(AX4,日報表!$A$4:$N$181,11,0)),"",(VLOOKUP(AX4,日報表!$A$4:$N$181,11,0)))</f>
        <v>1</v>
      </c>
      <c r="AY45" s="788">
        <f>IF(ISNA(VLOOKUP(AY4,日報表!$A$4:$N$181,11,0)),"",(VLOOKUP(AY4,日報表!$A$4:$N$181,11,0)))</f>
        <v>1</v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  <c r="BK45" s="788" t="str">
        <f>IF(ISNA(VLOOKUP(BK4,日報表!$A$4:$N$181,11,0)),"",(VLOOKUP(BK4,日報表!$A$4:$N$181,11,0)))</f>
        <v/>
      </c>
      <c r="BL45" s="788" t="str">
        <f>IF(ISNA(VLOOKUP(BL4,日報表!$A$4:$N$181,11,0)),"",(VLOOKUP(BL4,日報表!$A$4:$N$181,11,0)))</f>
        <v/>
      </c>
    </row>
    <row r="46" spans="1:106" s="354" customFormat="1" ht="20.25" customHeight="1">
      <c r="A46" s="354" t="s">
        <v>605</v>
      </c>
      <c r="B46" s="788">
        <f>IF(ISNA(VLOOKUP(B4,日報表!$A$4:$N$181,14,0)),"",(VLOOKUP(B4,日報表!$A$4:$N$181,14,0)))</f>
        <v>0.76012624934245132</v>
      </c>
      <c r="C46" s="788">
        <f>IF(ISNA(VLOOKUP(C4,日報表!$A$4:$N$181,14,0)),"",(VLOOKUP(C4,日報表!$A$4:$N$181,14,0)))</f>
        <v>0.88479939110579542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0.89292801015953649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0.925414364640884</v>
      </c>
      <c r="H46" s="788">
        <f>IF(ISNA(VLOOKUP(H4,日報表!$A$4:$N$181,14,0)),"",(VLOOKUP(H4,日報表!$A$4:$N$181,14,0)))</f>
        <v>0.86196102191255175</v>
      </c>
      <c r="I46" s="788">
        <f>IF(ISNA(VLOOKUP(I4,日報表!$A$4:$N$181,14,0)),"",(VLOOKUP(I4,日報表!$A$4:$N$181,14,0)))</f>
        <v>1</v>
      </c>
      <c r="J46" s="788">
        <f>IF(ISNA(VLOOKUP(J4,日報表!$A$4:$N$181,14,0)),"",(VLOOKUP(J4,日報表!$A$4:$N$181,14,0)))</f>
        <v>0.93009548508782269</v>
      </c>
      <c r="K46" s="788">
        <f>IF(ISNA(VLOOKUP(K4,日報表!$A$4:$N$181,14,0)),"",(VLOOKUP(K4,日報表!$A$4:$N$181,14,0)))</f>
        <v>0.60193212781768635</v>
      </c>
      <c r="L46" s="788">
        <f>IF(ISNA(VLOOKUP(L4,日報表!$A$4:$N$181,14,0)),"",(VLOOKUP(L4,日報表!$A$4:$N$181,14,0)))</f>
        <v>0.95369394209715352</v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0.90997442455242972</v>
      </c>
      <c r="O46" s="788">
        <f>IF(ISNA(VLOOKUP(O4,日報表!$A$4:$N$181,14,0)),"",(VLOOKUP(O4,日報表!$A$4:$N$181,14,0)))</f>
        <v>0.94253056990684403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0.89788260519967833</v>
      </c>
      <c r="S46" s="788">
        <f>IF(ISNA(VLOOKUP(S4,日報表!$A$4:$N$181,14,0)),"",(VLOOKUP(S4,日報表!$A$4:$N$181,14,0)))</f>
        <v>0.89456136695144817</v>
      </c>
      <c r="T46" s="788" t="str">
        <f>IF(ISNA(VLOOKUP(T4,日報表!$A$4:$N$181,14,0)),"",(VLOOKUP(T4,日報表!$A$4:$N$181,14,0)))</f>
        <v/>
      </c>
      <c r="U46" s="788">
        <f>IF(ISNA(VLOOKUP(U4,日報表!$A$4:$N$181,14,0)),"",(VLOOKUP(U4,日報表!$A$4:$N$181,14,0)))</f>
        <v>0.85593750000000002</v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0.92712680577849116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0.85236541598694948</v>
      </c>
      <c r="AC46" s="788">
        <f>IF(ISNA(VLOOKUP(AC4,日報表!$A$4:$N$181,14,0)),"",(VLOOKUP(AC4,日報表!$A$4:$N$181,14,0)))</f>
        <v>0.91583646008539266</v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0.85007727975270475</v>
      </c>
      <c r="AH46" s="788">
        <f>IF(ISNA(VLOOKUP(AH4,日報表!$A$4:$N$181,14,0)),"",(VLOOKUP(AH4,日報表!$A$4:$N$181,14,0)))</f>
        <v>0.93767646979733421</v>
      </c>
      <c r="AI46" s="788">
        <f>IF(ISNA(VLOOKUP(AI4,日報表!$A$4:$N$181,14,0)),"",(VLOOKUP(AI4,日報表!$A$4:$N$181,14,0)))</f>
        <v>0.86719849835757856</v>
      </c>
      <c r="AJ46" s="788">
        <f>IF(ISNA(VLOOKUP(AJ4,日報表!$A$4:$N$181,14,0)),"",(VLOOKUP(AJ4,日報表!$A$4:$N$181,14,0)))</f>
        <v>0.92664338694466397</v>
      </c>
      <c r="AK46" s="788">
        <f>IF(ISNA(VLOOKUP(AK4,日報表!$A$4:$N$181,14,0)),"",(VLOOKUP(AK4,日報表!$A$4:$N$181,14,0)))</f>
        <v>0.94495878745263484</v>
      </c>
      <c r="AL46" s="788">
        <f>IF(ISNA(VLOOKUP(AL4,日報表!$A$4:$N$181,14,0)),"",(VLOOKUP(AL4,日報表!$A$4:$N$181,14,0)))</f>
        <v>0.91460576535203397</v>
      </c>
      <c r="AM46" s="788" t="str">
        <f>IF(ISNA(VLOOKUP(AM4,日報表!$A$4:$N$181,14,0)),"",(VLOOKUP(AM4,日報表!$A$4:$N$181,14,0)))</f>
        <v/>
      </c>
      <c r="AN46" s="788">
        <f>IF(ISNA(VLOOKUP(AN4,日報表!$A$4:$N$181,14,0)),"",(VLOOKUP(AN4,日報表!$A$4:$N$181,14,0)))</f>
        <v>0.85159877935518113</v>
      </c>
      <c r="AO46" s="788">
        <f>IF(ISNA(VLOOKUP(AO4,日報表!$A$4:$N$181,14,0)),"",(VLOOKUP(AO4,日報表!$A$4:$N$181,14,0)))</f>
        <v>1</v>
      </c>
      <c r="AP46" s="788">
        <f>IF(ISNA(VLOOKUP(AP4,日報表!$A$4:$N$181,14,0)),"",(VLOOKUP(AP4,日報表!$A$4:$N$181,14,0)))</f>
        <v>0.82271702367531008</v>
      </c>
      <c r="AQ46" s="788">
        <f>IF(ISNA(VLOOKUP(AQ4,日報表!$A$4:$N$181,14,0)),"",(VLOOKUP(AQ4,日報表!$A$4:$N$181,14,0)))</f>
        <v>0.88173913043478258</v>
      </c>
      <c r="AR46" s="788">
        <f>IF(ISNA(VLOOKUP(AR4,日報表!$A$4:$N$181,14,0)),"",(VLOOKUP(AR4,日報表!$A$4:$N$181,14,0)))</f>
        <v>0.92579424384129583</v>
      </c>
      <c r="AS46" s="788">
        <f>IF(ISNA(VLOOKUP(AS4,日報表!$A$4:$N$181,14,0)),"",(VLOOKUP(AS4,日報表!$A$4:$N$181,14,0)))</f>
        <v>0.78420038535645475</v>
      </c>
      <c r="AT46" s="788">
        <f>IF(ISNA(VLOOKUP(AT4,日報表!$A$4:$N$181,14,0)),"",(VLOOKUP(AT4,日報表!$A$4:$N$181,14,0)))</f>
        <v>0.95370763538046921</v>
      </c>
      <c r="AW46" s="788" t="str">
        <f>IF(ISNA(VLOOKUP(AW4,日報表!$A$4:$N$181,14,0)),"",(VLOOKUP(AW4,日報表!$A$4:$N$181,14,0)))</f>
        <v/>
      </c>
      <c r="AX46" s="788">
        <f>IF(ISNA(VLOOKUP(AX4,日報表!$A$4:$N$181,14,0)),"",(VLOOKUP(AX4,日報表!$A$4:$N$181,14,0)))</f>
        <v>1</v>
      </c>
      <c r="AY46" s="788">
        <f>IF(ISNA(VLOOKUP(AY4,日報表!$A$4:$N$181,14,0)),"",(VLOOKUP(AY4,日報表!$A$4:$N$181,14,0)))</f>
        <v>1</v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  <c r="BK46" s="788" t="str">
        <f>IF(ISNA(VLOOKUP(BK4,日報表!$A$4:$N$181,14,0)),"",(VLOOKUP(BK4,日報表!$A$4:$N$181,14,0)))</f>
        <v/>
      </c>
      <c r="BL46" s="788" t="str">
        <f>IF(ISNA(VLOOKUP(BL4,日報表!$A$4:$N$181,14,0)),"",(VLOOKUP(BL4,日報表!$A$4:$N$181,14,0)))</f>
        <v/>
      </c>
    </row>
    <row r="47" spans="1:106" s="354" customFormat="1" ht="17.25" customHeight="1">
      <c r="A47" s="789" t="s">
        <v>617</v>
      </c>
      <c r="B47" s="354">
        <f>IF(ISNA(VLOOKUP(B4,日報表!$A$4:$N$181,7,0)),"",(VLOOKUP(B4,日報表!$A$4:$N$181,7,0)))</f>
        <v>3802</v>
      </c>
      <c r="C47" s="354">
        <f>IF(ISNA(VLOOKUP(C4,日報表!$A$4:$N$181,7,0)),"",(VLOOKUP(C4,日報表!$A$4:$N$181,7,0)))</f>
        <v>36788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12599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15204</v>
      </c>
      <c r="H47" s="354">
        <f>IF(ISNA(VLOOKUP(H4,日報表!$A$4:$N$181,7,0)),"",(VLOOKUP(H4,日報表!$A$4:$N$181,7,0)))</f>
        <v>29709</v>
      </c>
      <c r="I47" s="354">
        <f>IF(ISNA(VLOOKUP(I4,日報表!$A$4:$N$181,7,0)),"",(VLOOKUP(I4,日報表!$A$4:$N$181,7,0)))</f>
        <v>1120</v>
      </c>
      <c r="J47" s="354">
        <f>IF(ISNA(VLOOKUP(J4,日報表!$A$4:$N$181,7,0)),"",(VLOOKUP(J4,日報表!$A$4:$N$181,7,0)))</f>
        <v>8483</v>
      </c>
      <c r="K47" s="354">
        <f>IF(ISNA(VLOOKUP(K4,日報表!$A$4:$N$181,7,0)),"",(VLOOKUP(K4,日報表!$A$4:$N$181,7,0)))</f>
        <v>4037</v>
      </c>
      <c r="L47" s="354">
        <f>IF(ISNA(VLOOKUP(L4,日報表!$A$4:$N$181,7,0)),"",(VLOOKUP(L4,日報表!$A$4:$N$181,7,0)))</f>
        <v>24662</v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19550</v>
      </c>
      <c r="O47" s="354">
        <f>IF(ISNA(VLOOKUP(O4,日報表!$A$4:$N$181,7,0)),"",(VLOOKUP(O4,日報表!$A$4:$N$181,7,0)))</f>
        <v>50131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33579</v>
      </c>
      <c r="S47" s="354">
        <f>IF(ISNA(VLOOKUP(S4,日報表!$A$4:$N$181,7,0)),"",(VLOOKUP(S4,日報表!$A$4:$N$181,7,0)))</f>
        <v>47990</v>
      </c>
      <c r="T47" s="354" t="str">
        <f>IF(ISNA(VLOOKUP(T4,日報表!$A$4:$N$181,7,0)),"",(VLOOKUP(T4,日報表!$A$4:$N$181,7,0)))</f>
        <v/>
      </c>
      <c r="U47" s="354">
        <f>IF(ISNA(VLOOKUP(U4,日報表!$A$4:$N$181,7,0)),"",(VLOOKUP(U4,日報表!$A$4:$N$181,7,0)))</f>
        <v>32000</v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37380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29424</v>
      </c>
      <c r="AC47" s="354">
        <f>IF(ISNA(VLOOKUP(AC4,日報表!$A$4:$N$181,7,0)),"",(VLOOKUP(AC4,日報表!$A$4:$N$181,7,0)))</f>
        <v>77290</v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29115</v>
      </c>
      <c r="AH47" s="354">
        <f>IF(ISNA(VLOOKUP(AH4,日報表!$A$4:$N$181,7,0)),"",(VLOOKUP(AH4,日報表!$A$4:$N$181,7,0)))</f>
        <v>111563</v>
      </c>
      <c r="AI47" s="354">
        <f>IF(ISNA(VLOOKUP(AI4,日報表!$A$4:$N$181,7,0)),"",(VLOOKUP(AI4,日報表!$A$4:$N$181,7,0)))</f>
        <v>29834</v>
      </c>
      <c r="AJ47" s="354">
        <f>IF(ISNA(VLOOKUP(AJ4,日報表!$A$4:$N$181,7,0)),"",(VLOOKUP(AJ4,日報表!$A$4:$N$181,7,0)))</f>
        <v>117699</v>
      </c>
      <c r="AK47" s="354">
        <f>IF(ISNA(VLOOKUP(AK4,日報表!$A$4:$N$181,7,0)),"",(VLOOKUP(AK4,日報表!$A$4:$N$181,7,0)))</f>
        <v>76797</v>
      </c>
      <c r="AL47" s="354">
        <f>IF(ISNA(VLOOKUP(AL4,日報表!$A$4:$N$181,7,0)),"",(VLOOKUP(AL4,日報表!$A$4:$N$181,7,0)))</f>
        <v>64454</v>
      </c>
      <c r="AM47" s="354" t="str">
        <f>IF(ISNA(VLOOKUP(AM4,日報表!$A$4:$N$181,7,0)),"",(VLOOKUP(AM4,日報表!$A$4:$N$181,7,0)))</f>
        <v/>
      </c>
      <c r="AN47" s="354">
        <f>IF(ISNA(VLOOKUP(AN4,日報表!$A$4:$N$181,7,0)),"",(VLOOKUP(AN4,日報表!$A$4:$N$181,7,0)))</f>
        <v>15074</v>
      </c>
      <c r="AO47" s="354">
        <f>IF(ISNA(VLOOKUP(AO4,日報表!$A$4:$N$181,7,0)),"",(VLOOKUP(AO4,日報表!$A$4:$N$181,7,0)))</f>
        <v>12000</v>
      </c>
      <c r="AP47" s="354">
        <f>IF(ISNA(VLOOKUP(AP4,日報表!$A$4:$N$181,7,0)),"",(VLOOKUP(AP4,日報表!$A$4:$N$181,7,0)))</f>
        <v>39028</v>
      </c>
      <c r="AQ47" s="354">
        <f>IF(ISNA(VLOOKUP(AQ4,日報表!$A$4:$N$181,7,0)),"",(VLOOKUP(AQ4,日報表!$A$4:$N$181,7,0)))</f>
        <v>31625</v>
      </c>
      <c r="AR47" s="354">
        <f>IF(ISNA(VLOOKUP(AR4,日報表!$A$4:$N$181,7,0)),"",(VLOOKUP(AR4,日報表!$A$4:$N$181,7,0)))</f>
        <v>82972</v>
      </c>
      <c r="AS47" s="354">
        <f>IF(ISNA(VLOOKUP(AS4,日報表!$A$4:$N$181,7,0)),"",(VLOOKUP(AS4,日報表!$A$4:$N$181,7,0)))</f>
        <v>23355</v>
      </c>
      <c r="AT47" s="354">
        <f>IF(ISNA(VLOOKUP(AT4,日報表!$A$4:$N$181,7,0)),"",(VLOOKUP(AT4,日報表!$A$4:$N$181,7,0)))</f>
        <v>115397</v>
      </c>
      <c r="AW47" s="354" t="str">
        <f>IF(ISNA(VLOOKUP(AW4,日報表!$A$4:$N$181,7,0)),"",(VLOOKUP(AW4,日報表!$A$4:$N$181,7,0)))</f>
        <v/>
      </c>
      <c r="AX47" s="354">
        <f>IF(ISNA(VLOOKUP(AX4,日報表!$A$4:$N$181,7,0)),"",(VLOOKUP(AX4,日報表!$A$4:$N$181,7,0)))</f>
        <v>504</v>
      </c>
      <c r="AY47" s="354">
        <f>IF(ISNA(VLOOKUP(AY4,日報表!$A$4:$N$181,7,0)),"",(VLOOKUP(AY4,日報表!$A$4:$N$181,7,0)))</f>
        <v>600</v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  <c r="BK47" s="354" t="str">
        <f>IF(ISNA(VLOOKUP(BK4,日報表!$A$4:$N$181,7,0)),"",(VLOOKUP(BK4,日報表!$A$4:$N$181,7,0)))</f>
        <v/>
      </c>
      <c r="BL47" s="354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31" customFormat="1" ht="14.25" customHeight="1"/>
    <row r="52" spans="1:64" ht="14.25" customHeight="1">
      <c r="A52" s="826" t="s">
        <v>492</v>
      </c>
      <c r="B52" s="330" t="str">
        <f t="shared" ref="B52" si="110">B3</f>
        <v>A07</v>
      </c>
      <c r="C52" s="330" t="str">
        <f t="shared" ref="C52" si="111">C3</f>
        <v>A08</v>
      </c>
      <c r="D52" s="330" t="str">
        <f t="shared" ref="D52:E52" si="112">D3</f>
        <v>A09(A)</v>
      </c>
      <c r="E52" s="330" t="str">
        <f t="shared" si="112"/>
        <v>A09(B)</v>
      </c>
      <c r="F52" s="330" t="str">
        <f t="shared" ref="F52:G52" si="113">F3</f>
        <v>A10</v>
      </c>
      <c r="G52" s="330" t="str">
        <f t="shared" si="113"/>
        <v>A10(A)</v>
      </c>
      <c r="H52" s="330" t="str">
        <f t="shared" ref="H52:J54" si="114">H3</f>
        <v>A11</v>
      </c>
      <c r="I52" s="330" t="str">
        <f t="shared" ref="I52" si="115">I3</f>
        <v>A11</v>
      </c>
      <c r="J52" s="330" t="str">
        <f t="shared" si="114"/>
        <v>A12(A)</v>
      </c>
      <c r="K52" s="330" t="str">
        <f t="shared" ref="K52" si="116">K3</f>
        <v>A12(B)</v>
      </c>
      <c r="L52" s="330" t="str">
        <f t="shared" ref="L52" si="117">L3</f>
        <v>A13</v>
      </c>
      <c r="M52" s="330" t="str">
        <f t="shared" ref="M52" si="118">M3</f>
        <v>A14</v>
      </c>
      <c r="N52" s="330" t="str">
        <f t="shared" ref="N52:O52" si="119">N3</f>
        <v>A15</v>
      </c>
      <c r="O52" s="330" t="str">
        <f t="shared" si="119"/>
        <v>A15</v>
      </c>
      <c r="P52" s="330" t="str">
        <f t="shared" ref="P52" si="120">P3</f>
        <v>A16</v>
      </c>
      <c r="Q52" s="330" t="str">
        <f>Q3</f>
        <v>A17</v>
      </c>
      <c r="R52" s="330" t="str">
        <f t="shared" ref="R52" si="121">R3</f>
        <v>A18</v>
      </c>
      <c r="S52" s="330" t="str">
        <f t="shared" ref="S52:S54" si="122">S3</f>
        <v>A19</v>
      </c>
      <c r="T52" s="330" t="str">
        <f t="shared" ref="T52" si="123">T3</f>
        <v>A20</v>
      </c>
      <c r="U52" s="330" t="str">
        <f t="shared" ref="U52:U54" si="124">U3</f>
        <v>A21</v>
      </c>
      <c r="V52" s="330" t="str">
        <f t="shared" ref="V52:W52" si="125">V3</f>
        <v>A22</v>
      </c>
      <c r="W52" s="330" t="str">
        <f t="shared" si="125"/>
        <v>A23</v>
      </c>
      <c r="X52" s="330" t="str">
        <f t="shared" ref="X52" si="126">X3</f>
        <v>A24</v>
      </c>
      <c r="AA52" s="330" t="str">
        <f t="shared" ref="AA52:AD54" si="127">AA3</f>
        <v>J07</v>
      </c>
      <c r="AB52" s="330" t="str">
        <f t="shared" ref="AB52:AC52" si="128">AB3</f>
        <v>J08</v>
      </c>
      <c r="AC52" s="330" t="str">
        <f t="shared" si="128"/>
        <v>J08</v>
      </c>
      <c r="AD52" s="330" t="str">
        <f t="shared" si="127"/>
        <v>J09</v>
      </c>
      <c r="AG52" s="330" t="str">
        <f>AG3</f>
        <v>T01</v>
      </c>
      <c r="AH52" s="330" t="str">
        <f t="shared" ref="AH52" si="129">AH3</f>
        <v>T01</v>
      </c>
      <c r="AI52" s="330" t="str">
        <f t="shared" ref="AI52:AJ52" si="130">AI3</f>
        <v>T02</v>
      </c>
      <c r="AJ52" s="330" t="str">
        <f t="shared" si="130"/>
        <v>T02</v>
      </c>
      <c r="AK52" s="330" t="str">
        <f t="shared" ref="AK52" si="131">AK3</f>
        <v>T03(L)</v>
      </c>
      <c r="AL52" s="330" t="str">
        <f t="shared" ref="AL52" si="132">AL3</f>
        <v>T03(R)</v>
      </c>
      <c r="AM52" s="330" t="str">
        <f t="shared" ref="AM52:AO54" si="133">AM3</f>
        <v>T04(L)</v>
      </c>
      <c r="AN52" s="330" t="str">
        <f t="shared" ref="AN52" si="134">AN3</f>
        <v>T04(R)</v>
      </c>
      <c r="AO52" s="330" t="str">
        <f t="shared" si="133"/>
        <v>T04(R)</v>
      </c>
      <c r="AP52" s="330" t="str">
        <f t="shared" ref="AP52:AP54" si="135">AP3</f>
        <v>T05(L)</v>
      </c>
      <c r="AQ52" s="330" t="str">
        <f t="shared" ref="AQ52:AR52" si="136">AQ3</f>
        <v>T05(R)</v>
      </c>
      <c r="AR52" s="330" t="str">
        <f t="shared" si="136"/>
        <v>T05</v>
      </c>
      <c r="AS52" s="330" t="str">
        <f t="shared" ref="AS52:AT52" si="137">AS3</f>
        <v>T06</v>
      </c>
      <c r="AT52" s="330" t="str">
        <f t="shared" si="137"/>
        <v>T06</v>
      </c>
      <c r="AW52" s="330" t="str">
        <f t="shared" ref="AW52:AZ54" si="138">AW3</f>
        <v>S01-1~12</v>
      </c>
      <c r="AX52" s="330" t="str">
        <f t="shared" ref="AX52:AY52" si="139">AX3</f>
        <v>S01-1~3</v>
      </c>
      <c r="AY52" s="330" t="str">
        <f t="shared" si="139"/>
        <v>S01-4~6</v>
      </c>
      <c r="AZ52" s="330" t="str">
        <f t="shared" si="138"/>
        <v>S02-1~5</v>
      </c>
      <c r="BC52" s="330" t="str">
        <f t="shared" ref="BC52:BL52" si="140">BC3</f>
        <v>M01</v>
      </c>
      <c r="BD52" s="330" t="str">
        <f t="shared" si="140"/>
        <v>M02</v>
      </c>
      <c r="BE52" s="330" t="str">
        <f t="shared" si="140"/>
        <v>M03</v>
      </c>
      <c r="BF52" s="330" t="str">
        <f t="shared" si="140"/>
        <v>M04</v>
      </c>
      <c r="BG52" s="330" t="str">
        <f t="shared" si="140"/>
        <v>M05</v>
      </c>
      <c r="BH52" s="330" t="str">
        <f t="shared" si="140"/>
        <v>M06</v>
      </c>
      <c r="BI52" s="330" t="str">
        <f t="shared" si="140"/>
        <v>M07</v>
      </c>
      <c r="BJ52" s="330" t="str">
        <f t="shared" si="140"/>
        <v>M08</v>
      </c>
      <c r="BK52" s="330">
        <f t="shared" si="140"/>
        <v>0</v>
      </c>
      <c r="BL52" s="330">
        <f t="shared" si="140"/>
        <v>0</v>
      </c>
    </row>
    <row r="53" spans="1:64" ht="14.25" customHeight="1">
      <c r="A53" s="826" t="s">
        <v>493</v>
      </c>
      <c r="B53" s="330" t="str">
        <f t="shared" ref="B53" si="141">B4</f>
        <v>2FA042</v>
      </c>
      <c r="C53" s="330" t="str">
        <f t="shared" ref="C53" si="142">C4</f>
        <v>2FA032</v>
      </c>
      <c r="D53" s="330" t="str">
        <f t="shared" ref="D53:E53" si="143">D4</f>
        <v>2F42S2</v>
      </c>
      <c r="E53" s="330" t="str">
        <f t="shared" si="143"/>
        <v>2F43L2</v>
      </c>
      <c r="F53" s="330" t="str">
        <f t="shared" ref="F53:G53" si="144">F4</f>
        <v>產銷停機</v>
      </c>
      <c r="G53" s="330" t="str">
        <f t="shared" si="144"/>
        <v>2F43E2</v>
      </c>
      <c r="H53" s="330" t="str">
        <f t="shared" si="114"/>
        <v>2F1YR2</v>
      </c>
      <c r="I53" s="330" t="str">
        <f t="shared" ref="I53" si="145">I4</f>
        <v>2FA062</v>
      </c>
      <c r="J53" s="330" t="str">
        <f t="shared" si="114"/>
        <v>2F43N2</v>
      </c>
      <c r="K53" s="330" t="str">
        <f t="shared" ref="K53" si="146">K4</f>
        <v>2F42T2</v>
      </c>
      <c r="L53" s="330" t="str">
        <f t="shared" ref="L53" si="147">L4</f>
        <v>2F08R2</v>
      </c>
      <c r="M53" s="330" t="str">
        <f t="shared" ref="M53" si="148">M4</f>
        <v>產銷停機</v>
      </c>
      <c r="N53" s="330" t="str">
        <f t="shared" ref="N53:O53" si="149">N4</f>
        <v>2F43G2</v>
      </c>
      <c r="O53" s="330" t="str">
        <f t="shared" si="149"/>
        <v>2F43P2</v>
      </c>
      <c r="P53" s="330" t="str">
        <f t="shared" ref="P53" si="150">P4</f>
        <v>產銷停機</v>
      </c>
      <c r="Q53" s="330" t="str">
        <f>Q4</f>
        <v>產銷停機</v>
      </c>
      <c r="R53" s="330" t="str">
        <f t="shared" ref="R53" si="151">R4</f>
        <v>2F43K2</v>
      </c>
      <c r="S53" s="330" t="str">
        <f t="shared" si="122"/>
        <v>2F43M1</v>
      </c>
      <c r="T53" s="330" t="str">
        <f t="shared" ref="T53" si="152">T4</f>
        <v>產銷停機</v>
      </c>
      <c r="U53" s="330" t="str">
        <f t="shared" si="124"/>
        <v>2F29I1</v>
      </c>
      <c r="V53" s="330" t="str">
        <f t="shared" ref="V53:W53" si="153">V4</f>
        <v>產銷停機</v>
      </c>
      <c r="W53" s="330" t="str">
        <f t="shared" si="153"/>
        <v>產銷停機</v>
      </c>
      <c r="X53" s="330" t="str">
        <f t="shared" ref="X53" si="154">X4</f>
        <v>2F6IC1</v>
      </c>
      <c r="AA53" s="330" t="str">
        <f t="shared" si="127"/>
        <v>產銷停機</v>
      </c>
      <c r="AB53" s="330" t="str">
        <f t="shared" ref="AB53:AC53" si="155">AB4</f>
        <v>2F6GW2</v>
      </c>
      <c r="AC53" s="330" t="str">
        <f t="shared" si="155"/>
        <v>2F6IF2</v>
      </c>
      <c r="AD53" s="330" t="str">
        <f t="shared" si="127"/>
        <v>產銷停機</v>
      </c>
      <c r="AG53" s="330" t="str">
        <f>AG4</f>
        <v>2F6GU2</v>
      </c>
      <c r="AH53" s="330" t="str">
        <f t="shared" ref="AH53" si="156">AH4</f>
        <v>2F6IG2</v>
      </c>
      <c r="AI53" s="330" t="str">
        <f t="shared" ref="AI53:AJ53" si="157">AI4</f>
        <v>2F6GV2</v>
      </c>
      <c r="AJ53" s="330" t="str">
        <f t="shared" si="157"/>
        <v>2F6IE2</v>
      </c>
      <c r="AK53" s="330" t="str">
        <f t="shared" ref="AK53" si="158">AK4</f>
        <v>2F6IB1</v>
      </c>
      <c r="AL53" s="330" t="str">
        <f t="shared" ref="AL53" si="159">AL4</f>
        <v>2F6ID2</v>
      </c>
      <c r="AM53" s="330" t="str">
        <f t="shared" ref="AM53:AN53" si="160">AM4</f>
        <v>2F9VH2</v>
      </c>
      <c r="AN53" s="330" t="str">
        <f t="shared" si="160"/>
        <v>2F6GZ3</v>
      </c>
      <c r="AO53" s="330" t="str">
        <f t="shared" si="133"/>
        <v>2F6IJ1</v>
      </c>
      <c r="AP53" s="330" t="str">
        <f t="shared" si="135"/>
        <v>2F7E03</v>
      </c>
      <c r="AQ53" s="330" t="str">
        <f t="shared" ref="AQ53:AR53" si="161">AQ4</f>
        <v>2F6IA2</v>
      </c>
      <c r="AR53" s="330" t="str">
        <f t="shared" si="161"/>
        <v>2F6II2</v>
      </c>
      <c r="AS53" s="330" t="str">
        <f t="shared" ref="AS53:AT53" si="162">AS4</f>
        <v>2F6GT2</v>
      </c>
      <c r="AT53" s="330" t="str">
        <f t="shared" si="162"/>
        <v>2F6IH2</v>
      </c>
      <c r="AW53" s="330" t="str">
        <f t="shared" si="138"/>
        <v>1~12待料停機</v>
      </c>
      <c r="AX53" s="330" t="str">
        <f t="shared" ref="AX53:AY53" si="163">AX4</f>
        <v>2F29J2</v>
      </c>
      <c r="AY53" s="330" t="str">
        <f t="shared" si="163"/>
        <v>2F43Q2</v>
      </c>
      <c r="AZ53" s="330" t="str">
        <f t="shared" si="138"/>
        <v>絲開發</v>
      </c>
      <c r="BC53" s="330" t="str">
        <f t="shared" ref="BC53:BL53" si="164">BC4</f>
        <v>封存</v>
      </c>
      <c r="BD53" s="330" t="str">
        <f t="shared" si="164"/>
        <v>封存</v>
      </c>
      <c r="BE53" s="330" t="str">
        <f t="shared" si="164"/>
        <v>封存</v>
      </c>
      <c r="BF53" s="330" t="str">
        <f t="shared" si="164"/>
        <v>封存</v>
      </c>
      <c r="BG53" s="330" t="str">
        <f t="shared" si="164"/>
        <v>封存</v>
      </c>
      <c r="BH53" s="330" t="str">
        <f t="shared" si="164"/>
        <v>封存</v>
      </c>
      <c r="BI53" s="330" t="str">
        <f t="shared" si="164"/>
        <v>封存</v>
      </c>
      <c r="BJ53" s="330" t="str">
        <f t="shared" si="164"/>
        <v>封存</v>
      </c>
      <c r="BK53" s="330" t="str">
        <f t="shared" si="164"/>
        <v>日</v>
      </c>
      <c r="BL53" s="330" t="str">
        <f t="shared" si="164"/>
        <v>月</v>
      </c>
    </row>
    <row r="54" spans="1:64" ht="14.25" customHeight="1">
      <c r="A54" s="826" t="s">
        <v>41</v>
      </c>
      <c r="B54" s="330" t="str">
        <f t="shared" ref="B54" si="165">B5</f>
        <v>75/72CE</v>
      </c>
      <c r="C54" s="330" t="str">
        <f t="shared" ref="C54" si="166">C5</f>
        <v>75/36SDR</v>
      </c>
      <c r="D54" s="330" t="str">
        <f t="shared" ref="D54:E54" si="167">D5</f>
        <v>75/24/2SDR2</v>
      </c>
      <c r="E54" s="330" t="str">
        <f t="shared" si="167"/>
        <v>75/24/2SDr</v>
      </c>
      <c r="F54" s="330">
        <f t="shared" ref="F54:G54" si="168">F5</f>
        <v>0</v>
      </c>
      <c r="G54" s="330" t="str">
        <f t="shared" si="168"/>
        <v>150/48BK42</v>
      </c>
      <c r="H54" s="330" t="str">
        <f t="shared" si="114"/>
        <v>75/36HC</v>
      </c>
      <c r="I54" s="330" t="str">
        <f t="shared" ref="I54" si="169">I5</f>
        <v>75/72SRR5</v>
      </c>
      <c r="J54" s="330" t="str">
        <f t="shared" si="114"/>
        <v>75/24/2SDr</v>
      </c>
      <c r="K54" s="330" t="str">
        <f t="shared" ref="K54" si="170">K5</f>
        <v>75/24/2SDR2</v>
      </c>
      <c r="L54" s="330" t="str">
        <f t="shared" ref="L54" si="171">L5</f>
        <v>50/72BSD3</v>
      </c>
      <c r="M54" s="330">
        <f t="shared" ref="M54" si="172">M5</f>
        <v>0</v>
      </c>
      <c r="N54" s="330" t="str">
        <f t="shared" ref="N54:O54" si="173">N5</f>
        <v>150/48HC</v>
      </c>
      <c r="O54" s="330" t="str">
        <f t="shared" si="173"/>
        <v>150/48CDR</v>
      </c>
      <c r="P54" s="330">
        <f t="shared" ref="P54" si="174">P5</f>
        <v>0</v>
      </c>
      <c r="Q54" s="330">
        <f>Q5</f>
        <v>0</v>
      </c>
      <c r="R54" s="330" t="str">
        <f t="shared" ref="R54" si="175">R5</f>
        <v>75/24/2SDr</v>
      </c>
      <c r="S54" s="330" t="str">
        <f t="shared" si="122"/>
        <v>150/48SDR</v>
      </c>
      <c r="T54" s="330">
        <f t="shared" ref="T54" si="176">T5</f>
        <v>0</v>
      </c>
      <c r="U54" s="330" t="str">
        <f t="shared" si="124"/>
        <v>100/36SDr</v>
      </c>
      <c r="V54" s="330">
        <f t="shared" ref="V54:W54" si="177">V5</f>
        <v>0</v>
      </c>
      <c r="W54" s="330">
        <f t="shared" si="177"/>
        <v>0</v>
      </c>
      <c r="X54" s="330" t="str">
        <f t="shared" ref="X54" si="178">X5</f>
        <v>150/48/2GY5</v>
      </c>
      <c r="AA54" s="330">
        <f t="shared" si="127"/>
        <v>0</v>
      </c>
      <c r="AB54" s="330" t="str">
        <f t="shared" ref="AB54:AC54" si="179">AB5</f>
        <v>150/48/2SDR</v>
      </c>
      <c r="AC54" s="330" t="str">
        <f t="shared" si="179"/>
        <v>150/48/2SDr</v>
      </c>
      <c r="AD54" s="330">
        <f t="shared" si="127"/>
        <v>0</v>
      </c>
      <c r="AG54" s="330" t="str">
        <f>AG5</f>
        <v>150/48/2SDr</v>
      </c>
      <c r="AH54" s="330" t="str">
        <f t="shared" ref="AH54" si="180">AH5</f>
        <v>150/48/2SDr</v>
      </c>
      <c r="AI54" s="330" t="str">
        <f t="shared" ref="AI54:AJ54" si="181">AI5</f>
        <v>150/48/2SDR</v>
      </c>
      <c r="AJ54" s="330" t="str">
        <f t="shared" si="181"/>
        <v>150/48/2SDr</v>
      </c>
      <c r="AK54" s="330" t="str">
        <f t="shared" ref="AK54" si="182">AK5</f>
        <v>150/48/2SDR</v>
      </c>
      <c r="AL54" s="330" t="str">
        <f t="shared" ref="AL54" si="183">AL5</f>
        <v>150/48/2SDR</v>
      </c>
      <c r="AM54" s="330" t="str">
        <f t="shared" ref="AM54:AN54" si="184">AM5</f>
        <v>75/72/2PFBR</v>
      </c>
      <c r="AN54" s="330" t="str">
        <f t="shared" si="184"/>
        <v>150/48/2SR6</v>
      </c>
      <c r="AO54" s="330" t="str">
        <f t="shared" si="133"/>
        <v>150/48/2SDR</v>
      </c>
      <c r="AP54" s="330" t="str">
        <f t="shared" si="135"/>
        <v>225/72/2SDr</v>
      </c>
      <c r="AQ54" s="330" t="str">
        <f t="shared" ref="AQ54:AR54" si="185">AQ5</f>
        <v>150/48/2SDR</v>
      </c>
      <c r="AR54" s="330" t="str">
        <f t="shared" si="185"/>
        <v>150/48/2SDr</v>
      </c>
      <c r="AS54" s="330" t="str">
        <f t="shared" ref="AS54:AT54" si="186">AS5</f>
        <v>150/48/2SDr</v>
      </c>
      <c r="AT54" s="330" t="str">
        <f t="shared" si="186"/>
        <v>150/48/2SDr</v>
      </c>
      <c r="AW54" s="330">
        <f t="shared" si="138"/>
        <v>0</v>
      </c>
      <c r="AX54" s="330" t="str">
        <f t="shared" ref="AX54:AY54" si="187">AX5</f>
        <v>50/72/2SDFFR</v>
      </c>
      <c r="AY54" s="330" t="str">
        <f t="shared" si="187"/>
        <v>75/72/2SDFFR</v>
      </c>
      <c r="AZ54" s="330">
        <f t="shared" si="138"/>
        <v>0</v>
      </c>
      <c r="BC54" s="330">
        <f t="shared" ref="BC54:BL54" si="188">BC5</f>
        <v>0</v>
      </c>
      <c r="BD54" s="330">
        <f t="shared" si="188"/>
        <v>0</v>
      </c>
      <c r="BE54" s="330">
        <f t="shared" si="188"/>
        <v>0</v>
      </c>
      <c r="BF54" s="330">
        <f t="shared" si="188"/>
        <v>0</v>
      </c>
      <c r="BG54" s="330">
        <f t="shared" si="188"/>
        <v>0</v>
      </c>
      <c r="BH54" s="330">
        <f t="shared" si="188"/>
        <v>0</v>
      </c>
      <c r="BI54" s="330">
        <f t="shared" si="188"/>
        <v>0</v>
      </c>
      <c r="BJ54" s="330">
        <f t="shared" si="188"/>
        <v>0</v>
      </c>
      <c r="BK54" s="330">
        <f t="shared" si="188"/>
        <v>0</v>
      </c>
      <c r="BL54" s="330">
        <f t="shared" si="188"/>
        <v>0</v>
      </c>
    </row>
    <row r="55" spans="1:64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白藍條</v>
      </c>
      <c r="J55" s="330" t="str">
        <f>VLOOKUP(J$4,整理!$4:$181,10,0)</f>
        <v>藍色</v>
      </c>
      <c r="K55" s="330" t="str">
        <f>VLOOKUP(K$4,整理!$4:$181,10,0)</f>
        <v>橘黑三角</v>
      </c>
      <c r="L55" s="330" t="str">
        <f>VLOOKUP(L$4,整理!$4:$181,10,0)</f>
        <v>洋綠色</v>
      </c>
      <c r="M55" s="330" t="e">
        <f>VLOOKUP(M$4,整理!$4:$181,10,0)</f>
        <v>#N/A</v>
      </c>
      <c r="N55" s="330" t="str">
        <f>VLOOKUP(N$4,整理!$4:$181,10,0)</f>
        <v>黃底白點</v>
      </c>
      <c r="O55" s="330" t="str">
        <f>VLOOKUP(O$4,整理!$4:$181,10,0)</f>
        <v>綠藍雙色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白底紫三角</v>
      </c>
      <c r="S55" s="330" t="str">
        <f>VLOOKUP(S$4,整理!$4:$181,10,0)</f>
        <v>綠藍三角</v>
      </c>
      <c r="T55" s="330" t="e">
        <f>VLOOKUP(T$4,整理!$4:$181,10,0)</f>
        <v>#N/A</v>
      </c>
      <c r="U55" s="330" t="str">
        <f>VLOOKUP(U$4,整理!$4:$181,10,0)</f>
        <v>白底紅三角</v>
      </c>
      <c r="V55" s="330" t="e">
        <f>VLOOKUP(V$4,整理!$4:$181,10,0)</f>
        <v>#N/A</v>
      </c>
      <c r="W55" s="330" t="e">
        <f>VLOOKUP(W$4,整理!$4:$181,10,0)</f>
        <v>#N/A</v>
      </c>
      <c r="X55" s="330" t="str">
        <f>VLOOKUP(X$4,整理!$4:$181,10,0)</f>
        <v>白底紅星</v>
      </c>
      <c r="AA55" s="330" t="e">
        <f>VLOOKUP(AA$4,整理!$4:$181,10,0)</f>
        <v>#N/A</v>
      </c>
      <c r="AB55" s="330" t="str">
        <f>VLOOKUP(AB$4,整理!$4:$181,10,0)</f>
        <v>白紅愛心</v>
      </c>
      <c r="AC55" s="330" t="str">
        <f>VLOOKUP(AC$4,整理!$4:$181,10,0)</f>
        <v>紅白直條</v>
      </c>
      <c r="AD55" s="330" t="e">
        <f>VLOOKUP(AD$4,整理!$4:$181,10,0)</f>
        <v>#N/A</v>
      </c>
      <c r="AG55" s="330" t="str">
        <f>VLOOKUP(AG$4,整理!$4:$181,10,0)</f>
        <v>紫色</v>
      </c>
      <c r="AH55" s="330" t="str">
        <f>VLOOKUP(AH$4,整理!$4:$181,10,0)</f>
        <v>白紫條紋</v>
      </c>
      <c r="AI55" s="330" t="str">
        <f>VLOOKUP(AI$4,整理!$4:$181,10,0)</f>
        <v>紫底白點</v>
      </c>
      <c r="AJ55" s="330" t="str">
        <f>VLOOKUP(AJ$4,整理!$4:$181,10,0)</f>
        <v>紅底黃星</v>
      </c>
      <c r="AK55" s="330" t="str">
        <f>VLOOKUP(AK$4,整理!$4:$181,10,0)</f>
        <v>黃底紅點</v>
      </c>
      <c r="AL55" s="330" t="str">
        <f>VLOOKUP(AL$4,整理!$4:$181,10,0)</f>
        <v>紅底藍點</v>
      </c>
      <c r="AM55" s="330" t="e">
        <f>VLOOKUP(AM$4,整理!$4:$181,10,0)</f>
        <v>#N/A</v>
      </c>
      <c r="AN55" s="330" t="str">
        <f>VLOOKUP(AN$4,整理!$4:$181,10,0)</f>
        <v>黃底黑點</v>
      </c>
      <c r="AO55" s="330" t="str">
        <f>VLOOKUP(AO$4,整理!$4:$181,10,0)</f>
        <v>紫黃條紋</v>
      </c>
      <c r="AP55" s="330" t="str">
        <f>VLOOKUP(AP$4,整理!$4:$181,10,0)</f>
        <v>灰色</v>
      </c>
      <c r="AQ55" s="330" t="str">
        <f>VLOOKUP(AQ$4,整理!$4:$181,10,0)</f>
        <v>粉紅</v>
      </c>
      <c r="AR55" s="330" t="str">
        <f>VLOOKUP(AR$4,整理!$4:$181,10,0)</f>
        <v>黃紅雙色</v>
      </c>
      <c r="AS55" s="330" t="str">
        <f>VLOOKUP(AS$4,整理!$4:$181,10,0)</f>
        <v>黃黑條紋</v>
      </c>
      <c r="AT55" s="330" t="str">
        <f>VLOOKUP(AT$4,整理!$4:$181,10,0)</f>
        <v>棕色</v>
      </c>
      <c r="AW55" s="330" t="e">
        <f>VLOOKUP(AW$4,整理!$4:$181,10,0)</f>
        <v>#N/A</v>
      </c>
      <c r="AX55" s="330" t="str">
        <f>VLOOKUP(AX$4,整理!$4:$181,10,0)</f>
        <v>白黑三角</v>
      </c>
      <c r="AY55" s="330" t="str">
        <f>VLOOKUP(AY$4,整理!$4:$181,10,0)</f>
        <v>白底紅十字</v>
      </c>
      <c r="AZ55" s="330" t="e">
        <f>VLOOKUP(AZ$4,整理!$4:$181,10,0)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  <c r="BK55" s="330" t="e">
        <f>VLOOKUP(BK$4,整理!$4:$181,10,0)</f>
        <v>#N/A</v>
      </c>
      <c r="BL55" s="330" t="e">
        <f>VLOOKUP(BL$4,整理!$4:$181,10,0)</f>
        <v>#N/A</v>
      </c>
    </row>
    <row r="56" spans="1:64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4</v>
      </c>
      <c r="J56" s="330">
        <f>VLOOKUP(J$4,整理!$4:$181,11,0)</f>
        <v>5</v>
      </c>
      <c r="K56" s="330">
        <f>VLOOKUP(K$4,整理!$4:$181,11,0)</f>
        <v>5</v>
      </c>
      <c r="L56" s="330">
        <f>VLOOKUP(L$4,整理!$4:$181,11,0)</f>
        <v>2</v>
      </c>
      <c r="M56" s="330" t="e">
        <f>VLOOKUP(M$4,整理!$4:$181,11,0)</f>
        <v>#N/A</v>
      </c>
      <c r="N56" s="330">
        <f>VLOOKUP(N$4,整理!$4:$181,11,0)</f>
        <v>5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>
        <f>VLOOKUP(S$4,整理!$4:$181,11,0)</f>
        <v>5</v>
      </c>
      <c r="T56" s="330" t="e">
        <f>VLOOKUP(T$4,整理!$4:$181,11,0)</f>
        <v>#N/A</v>
      </c>
      <c r="U56" s="330">
        <f>VLOOKUP(U$4,整理!$4:$181,11,0)</f>
        <v>5</v>
      </c>
      <c r="V56" s="330" t="e">
        <f>VLOOKUP(V$4,整理!$4:$181,11,0)</f>
        <v>#N/A</v>
      </c>
      <c r="W56" s="330" t="e">
        <f>VLOOKUP(W$4,整理!$4:$181,11,0)</f>
        <v>#N/A</v>
      </c>
      <c r="X56" s="330">
        <f>VLOOKUP(X$4,整理!$4:$181,11,0)</f>
        <v>4</v>
      </c>
      <c r="AA56" s="330" t="e">
        <f>VLOOKUP(AA$4,整理!$4:$181,11,0)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 t="e">
        <f>VLOOKUP(AD$4,整理!$4:$181,11,0)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</v>
      </c>
      <c r="AL56" s="330">
        <f>VLOOKUP(AL$4,整理!$4:$181,11,0)</f>
        <v>5</v>
      </c>
      <c r="AM56" s="330" t="e">
        <f>VLOOKUP(AM$4,整理!$4:$181,11,0)</f>
        <v>#N/A</v>
      </c>
      <c r="AN56" s="330">
        <f>VLOOKUP(AN$4,整理!$4:$181,11,0)</f>
        <v>5.5</v>
      </c>
      <c r="AO56" s="330">
        <f>VLOOKUP(AO$4,整理!$4:$181,11,0)</f>
        <v>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S56" s="330">
        <f>VLOOKUP(AS$4,整理!$4:$181,11,0)</f>
        <v>5.5</v>
      </c>
      <c r="AT56" s="330">
        <f>VLOOKUP(AT$4,整理!$4:$181,11,0)</f>
        <v>5.5</v>
      </c>
      <c r="AW56" s="330" t="e">
        <f>VLOOKUP(AW$4,整理!$4:$181,11,0)</f>
        <v>#N/A</v>
      </c>
      <c r="AX56" s="330">
        <f>VLOOKUP(AX$4,整理!$4:$181,11,0)</f>
        <v>4</v>
      </c>
      <c r="AY56" s="330">
        <f>VLOOKUP(AY$4,整理!$4:$181,11,0)</f>
        <v>5</v>
      </c>
      <c r="AZ56" s="330" t="e">
        <f>VLOOKUP(AZ$4,整理!$4:$181,11,0)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  <c r="BK56" s="330" t="e">
        <f>VLOOKUP(BK$4,整理!$4:$181,11,0)</f>
        <v>#N/A</v>
      </c>
      <c r="BL56" s="330" t="e">
        <f>VLOOKUP(BL$4,整理!$4:$181,11,0)</f>
        <v>#N/A</v>
      </c>
    </row>
    <row r="57" spans="1:64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 t="e">
        <f>VLOOKUP(X4,條件!$A:$M,13,0)</f>
        <v>#N/A</v>
      </c>
      <c r="Y57" s="1064"/>
      <c r="Z57" s="1064"/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 t="e">
        <f>VLOOKUP(AD4,條件!$A:$M,13,0)</f>
        <v>#N/A</v>
      </c>
      <c r="AE57" s="1064"/>
      <c r="AF57" s="1064"/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 t="e">
        <f>VLOOKUP(AS4,條件!$A:$M,13,0)</f>
        <v>#N/A</v>
      </c>
      <c r="AT57" s="1064" t="e">
        <f>VLOOKUP(AT4,條件!$A:$M,13,0)</f>
        <v>#N/A</v>
      </c>
      <c r="AU57" s="1064"/>
      <c r="AV57" s="1064"/>
      <c r="AW57" s="1064" t="e">
        <f>VLOOKUP(AW4,條件!$A:$M,13,0)</f>
        <v>#N/A</v>
      </c>
      <c r="AX57" s="1064" t="e">
        <f>VLOOKUP(AX4,條件!$A:$M,13,0)</f>
        <v>#N/A</v>
      </c>
      <c r="AY57" s="1064" t="e">
        <f>VLOOKUP(AY4,條件!$A:$M,13,0)</f>
        <v>#N/A</v>
      </c>
      <c r="AZ57" s="1064" t="e">
        <f>VLOOKUP(AZ4,條件!$A:$M,13,0)</f>
        <v>#N/A</v>
      </c>
      <c r="BA57" s="1064"/>
      <c r="BB57" s="1064"/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  <c r="BK57" s="1064" t="e">
        <f>VLOOKUP(BK4,條件!$A:$M,13,0)</f>
        <v>#N/A</v>
      </c>
      <c r="BL57" s="1064" t="e">
        <f>VLOOKUP(BL4,條件!$A:$M,13,0)</f>
        <v>#N/A</v>
      </c>
    </row>
    <row r="58" spans="1:64" ht="14.25" customHeight="1">
      <c r="A58" s="824" t="s">
        <v>496</v>
      </c>
      <c r="B58" s="330">
        <f>VLOOKUP(B$4,整理!$4:$181,4,0)</f>
        <v>3802</v>
      </c>
      <c r="C58" s="330">
        <f>VLOOKUP(C$4,整理!$4:$181,4,0)</f>
        <v>36788</v>
      </c>
      <c r="D58" s="330">
        <f>VLOOKUP(D$4,整理!$4:$181,4,0)</f>
        <v>7062</v>
      </c>
      <c r="E58" s="330">
        <f>VLOOKUP(E$4,整理!$4:$181,4,0)</f>
        <v>12599</v>
      </c>
      <c r="F58" s="330" t="e">
        <f>VLOOKUP(F$4,整理!$4:$181,4,0)</f>
        <v>#N/A</v>
      </c>
      <c r="G58" s="330">
        <f>VLOOKUP(G$4,整理!$4:$181,4,0)</f>
        <v>15204</v>
      </c>
      <c r="H58" s="330">
        <f>VLOOKUP(H$4,整理!$4:$181,4,0)</f>
        <v>29709</v>
      </c>
      <c r="I58" s="330">
        <f>VLOOKUP(I$4,整理!$4:$181,4,0)</f>
        <v>1120</v>
      </c>
      <c r="J58" s="330">
        <f>VLOOKUP(J$4,整理!$4:$181,4,0)</f>
        <v>8483</v>
      </c>
      <c r="K58" s="330">
        <f>VLOOKUP(K$4,整理!$4:$181,4,0)</f>
        <v>4037</v>
      </c>
      <c r="L58" s="330">
        <f>VLOOKUP(L$4,整理!$4:$181,4,0)</f>
        <v>24662</v>
      </c>
      <c r="M58" s="330" t="e">
        <f>VLOOKUP(M$4,整理!$4:$181,4,0)</f>
        <v>#N/A</v>
      </c>
      <c r="N58" s="330">
        <f>VLOOKUP(N$4,整理!$4:$181,4,0)</f>
        <v>19550</v>
      </c>
      <c r="O58" s="330">
        <f>VLOOKUP(O$4,整理!$4:$181,4,0)</f>
        <v>50131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33579</v>
      </c>
      <c r="S58" s="330">
        <f>VLOOKUP(S$4,整理!$4:$181,4,0)</f>
        <v>47990</v>
      </c>
      <c r="T58" s="330" t="e">
        <f>VLOOKUP(T$4,整理!$4:$181,4,0)</f>
        <v>#N/A</v>
      </c>
      <c r="U58" s="330">
        <f>VLOOKUP(U$4,整理!$4:$181,4,0)</f>
        <v>32000</v>
      </c>
      <c r="V58" s="330" t="e">
        <f>VLOOKUP(V$4,整理!$4:$181,4,0)</f>
        <v>#N/A</v>
      </c>
      <c r="W58" s="330" t="e">
        <f>VLOOKUP(W$4,整理!$4:$181,4,0)</f>
        <v>#N/A</v>
      </c>
      <c r="X58" s="330">
        <f>VLOOKUP(X$4,整理!$4:$181,4,0)</f>
        <v>37380</v>
      </c>
      <c r="AA58" s="330" t="e">
        <f>VLOOKUP(AA$4,整理!$4:$181,4,0)</f>
        <v>#N/A</v>
      </c>
      <c r="AB58" s="330">
        <f>VLOOKUP(AB$4,整理!$4:$181,4,0)</f>
        <v>29424</v>
      </c>
      <c r="AC58" s="330">
        <f>VLOOKUP(AC$4,整理!$4:$181,4,0)</f>
        <v>77290</v>
      </c>
      <c r="AD58" s="330" t="e">
        <f>VLOOKUP(AD$4,整理!$4:$181,4,0)</f>
        <v>#N/A</v>
      </c>
      <c r="AG58" s="330">
        <f>VLOOKUP(AG$4,整理!$4:$181,4,0)</f>
        <v>29115</v>
      </c>
      <c r="AH58" s="330">
        <f>VLOOKUP(AH$4,整理!$4:$181,4,0)</f>
        <v>111563</v>
      </c>
      <c r="AI58" s="330">
        <f>VLOOKUP(AI$4,整理!$4:$181,4,0)</f>
        <v>29834</v>
      </c>
      <c r="AJ58" s="330">
        <f>VLOOKUP(AJ$4,整理!$4:$181,4,0)</f>
        <v>117699</v>
      </c>
      <c r="AK58" s="330">
        <f>VLOOKUP(AK$4,整理!$4:$181,4,0)</f>
        <v>76797</v>
      </c>
      <c r="AL58" s="330">
        <f>VLOOKUP(AL$4,整理!$4:$181,4,0)</f>
        <v>64454</v>
      </c>
      <c r="AM58" s="330" t="e">
        <f>VLOOKUP(AM$4,整理!$4:$181,4,0)</f>
        <v>#N/A</v>
      </c>
      <c r="AN58" s="330">
        <f>VLOOKUP(AN$4,整理!$4:$181,4,0)</f>
        <v>15074</v>
      </c>
      <c r="AO58" s="330">
        <f>VLOOKUP(AO$4,整理!$4:$181,4,0)</f>
        <v>12000</v>
      </c>
      <c r="AP58" s="330">
        <f>VLOOKUP(AP$4,整理!$4:$181,4,0)</f>
        <v>39028</v>
      </c>
      <c r="AQ58" s="330">
        <f>VLOOKUP(AQ$4,整理!$4:$181,4,0)</f>
        <v>31625</v>
      </c>
      <c r="AR58" s="330">
        <f>VLOOKUP(AR$4,整理!$4:$181,4,0)</f>
        <v>82972</v>
      </c>
      <c r="AS58" s="330">
        <f>VLOOKUP(AS$4,整理!$4:$181,4,0)</f>
        <v>23355</v>
      </c>
      <c r="AT58" s="330">
        <f>VLOOKUP(AT$4,整理!$4:$181,4,0)</f>
        <v>115397</v>
      </c>
      <c r="AW58" s="330" t="e">
        <f>VLOOKUP(AW$4,整理!$4:$181,4,0)</f>
        <v>#N/A</v>
      </c>
      <c r="AX58" s="330">
        <f>VLOOKUP(AX$4,整理!$4:$181,4,0)</f>
        <v>504</v>
      </c>
      <c r="AY58" s="330">
        <f>VLOOKUP(AY$4,整理!$4:$181,4,0)</f>
        <v>600</v>
      </c>
      <c r="AZ58" s="330" t="e">
        <f>VLOOKUP(AZ$4,整理!$4:$181,4,0)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  <c r="BK58" s="330" t="e">
        <f>VLOOKUP(BK$4,整理!$4:$181,4,0)</f>
        <v>#N/A</v>
      </c>
      <c r="BL58" s="330" t="e">
        <f>VLOOKUP(BL$4,整理!$4:$181,4,0)</f>
        <v>#N/A</v>
      </c>
    </row>
    <row r="59" spans="1:64" ht="14.25" customHeight="1">
      <c r="A59" s="824" t="s">
        <v>497</v>
      </c>
      <c r="B59" s="829">
        <f>VLOOKUP(B$4,整理!$4:$181,5,0)</f>
        <v>0.46344029458179903</v>
      </c>
      <c r="C59" s="829">
        <f>VLOOKUP(C$4,整理!$4:$181,5,0)</f>
        <v>0.98197781885397417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0.98822678242567741</v>
      </c>
      <c r="H59" s="829">
        <f>VLOOKUP(H$4,整理!$4:$181,5,0)</f>
        <v>0.98209296846073579</v>
      </c>
      <c r="I59" s="829">
        <f>VLOOKUP(I$4,整理!$4:$181,5,0)</f>
        <v>1</v>
      </c>
      <c r="J59" s="829">
        <f>VLOOKUP(J$4,整理!$4:$181,5,0)</f>
        <v>0.98644347518566544</v>
      </c>
      <c r="K59" s="829">
        <f>VLOOKUP(K$4,整理!$4:$181,5,0)</f>
        <v>0.7636859053752787</v>
      </c>
      <c r="L59" s="829">
        <f>VLOOKUP(L$4,整理!$4:$181,5,0)</f>
        <v>1</v>
      </c>
      <c r="M59" s="829" t="e">
        <f>VLOOKUP(M$4,整理!$4:$181,5,0)</f>
        <v>#N/A</v>
      </c>
      <c r="N59" s="829">
        <f>VLOOKUP(N$4,整理!$4:$181,5,0)</f>
        <v>0.98803069053708437</v>
      </c>
      <c r="O59" s="829">
        <f>VLOOKUP(O$4,整理!$4:$181,5,0)</f>
        <v>0.98515888372464144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>
        <f>VLOOKUP(S$4,整理!$4:$181,5,0)</f>
        <v>0.97011877474473851</v>
      </c>
      <c r="T59" s="829" t="e">
        <f>VLOOKUP(T$4,整理!$4:$181,5,0)</f>
        <v>#N/A</v>
      </c>
      <c r="U59" s="829">
        <f>VLOOKUP(U$4,整理!$4:$181,5,0)</f>
        <v>0.97609374999999998</v>
      </c>
      <c r="V59" s="829" t="e">
        <f>VLOOKUP(V$4,整理!$4:$181,5,0)</f>
        <v>#N/A</v>
      </c>
      <c r="W59" s="829" t="e">
        <f>VLOOKUP(W$4,整理!$4:$181,5,0)</f>
        <v>#N/A</v>
      </c>
      <c r="X59" s="829">
        <f>VLOOKUP(X$4,整理!$4:$181,5,0)</f>
        <v>0.99141252006420544</v>
      </c>
      <c r="Y59" s="829"/>
      <c r="Z59" s="829"/>
      <c r="AA59" s="829" t="e">
        <f>VLOOKUP(AA$4,整理!$4:$181,5,0)</f>
        <v>#N/A</v>
      </c>
      <c r="AB59" s="829">
        <f>VLOOKUP(AB$4,整理!$4:$181,5,0)</f>
        <v>0.94310766721044048</v>
      </c>
      <c r="AC59" s="829">
        <f>VLOOKUP(AC$4,整理!$4:$181,5,0)</f>
        <v>0.99023159529046445</v>
      </c>
      <c r="AD59" s="829" t="e">
        <f>VLOOKUP(AD$4,整理!$4:$181,5,0)</f>
        <v>#N/A</v>
      </c>
      <c r="AE59" s="829"/>
      <c r="AF59" s="829"/>
      <c r="AG59" s="829">
        <f>VLOOKUP(AG$4,整理!$4:$181,5,0)</f>
        <v>0.92368195088442384</v>
      </c>
      <c r="AH59" s="829">
        <f>VLOOKUP(AH$4,整理!$4:$181,5,0)</f>
        <v>0.97866676227781613</v>
      </c>
      <c r="AI59" s="829">
        <f>VLOOKUP(AI$4,整理!$4:$181,5,0)</f>
        <v>0.92733123282161289</v>
      </c>
      <c r="AJ59" s="829">
        <f>VLOOKUP(AJ$4,整理!$4:$181,5,0)</f>
        <v>0.97276102600701786</v>
      </c>
      <c r="AK59" s="829">
        <f>VLOOKUP(AK$4,整理!$4:$181,5,0)</f>
        <v>0.99058556974881828</v>
      </c>
      <c r="AL59" s="829">
        <f>VLOOKUP(AL$4,整理!$4:$181,5,0)</f>
        <v>0.97841871722468743</v>
      </c>
      <c r="AM59" s="829" t="e">
        <f>VLOOKUP(AM$4,整理!$4:$181,5,0)</f>
        <v>#N/A</v>
      </c>
      <c r="AN59" s="829">
        <f>VLOOKUP(AN$4,整理!$4:$181,5,0)</f>
        <v>0.97505638848348153</v>
      </c>
      <c r="AO59" s="829">
        <f>VLOOKUP(AO$4,整理!$4:$181,5,0)</f>
        <v>1</v>
      </c>
      <c r="AP59" s="829">
        <f>VLOOKUP(AP$4,整理!$4:$181,5,0)</f>
        <v>0.91910935738444199</v>
      </c>
      <c r="AQ59" s="829">
        <f>VLOOKUP(AQ$4,整理!$4:$181,5,0)</f>
        <v>0.96815810276679837</v>
      </c>
      <c r="AR59" s="829">
        <f>VLOOKUP(AR$4,整理!$4:$181,5,0)</f>
        <v>0.98023429590705302</v>
      </c>
      <c r="AS59" s="829">
        <f>VLOOKUP(AS$4,整理!$4:$181,5,0)</f>
        <v>0.88734746307000645</v>
      </c>
      <c r="AT59" s="829">
        <f>VLOOKUP(AT$4,整理!$4:$181,5,0)</f>
        <v>0.98633413346967425</v>
      </c>
      <c r="AU59" s="829"/>
      <c r="AV59" s="829"/>
      <c r="AW59" s="829" t="e">
        <f>VLOOKUP(AW$4,整理!$4:$181,5,0)</f>
        <v>#N/A</v>
      </c>
      <c r="AX59" s="829">
        <f>VLOOKUP(AX$4,整理!$4:$181,5,0)</f>
        <v>1</v>
      </c>
      <c r="AY59" s="829">
        <f>VLOOKUP(AY$4,整理!$4:$181,5,0)</f>
        <v>1</v>
      </c>
      <c r="AZ59" s="829" t="e">
        <f>VLOOKUP(AZ$4,整理!$4:$181,5,0)</f>
        <v>#N/A</v>
      </c>
      <c r="BA59" s="829"/>
      <c r="BB59" s="829"/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  <c r="BK59" s="829" t="e">
        <f>VLOOKUP(BK$4,整理!$4:$181,5,0)</f>
        <v>#N/A</v>
      </c>
      <c r="BL59" s="829" t="e">
        <f>VLOOKUP(BL$4,整理!$4:$181,5,0)</f>
        <v>#N/A</v>
      </c>
    </row>
    <row r="60" spans="1:64" ht="14.25" customHeight="1">
      <c r="A60" s="824" t="s">
        <v>498</v>
      </c>
      <c r="B60" s="829">
        <f>VLOOKUP(B$4,整理!$4:$181,6,0)</f>
        <v>0.76012624934245132</v>
      </c>
      <c r="C60" s="829">
        <f>VLOOKUP(C$4,整理!$4:$181,6,0)</f>
        <v>0.88479939110579542</v>
      </c>
      <c r="D60" s="829">
        <f>VLOOKUP(D$4,整理!$4:$181,6,0)</f>
        <v>0.69668649107901448</v>
      </c>
      <c r="E60" s="829">
        <f>VLOOKUP(E$4,整理!$4:$181,6,0)</f>
        <v>0.89292801015953649</v>
      </c>
      <c r="F60" s="829" t="e">
        <f>VLOOKUP(F$4,整理!$4:$181,6,0)</f>
        <v>#N/A</v>
      </c>
      <c r="G60" s="829">
        <f>VLOOKUP(G$4,整理!$4:$181,6,0)</f>
        <v>0.925414364640884</v>
      </c>
      <c r="H60" s="829">
        <f>VLOOKUP(H$4,整理!$4:$181,6,0)</f>
        <v>0.86196102191255175</v>
      </c>
      <c r="I60" s="829">
        <f>VLOOKUP(I$4,整理!$4:$181,6,0)</f>
        <v>1</v>
      </c>
      <c r="J60" s="829">
        <f>VLOOKUP(J$4,整理!$4:$181,6,0)</f>
        <v>0.93009548508782269</v>
      </c>
      <c r="K60" s="829">
        <f>VLOOKUP(K$4,整理!$4:$181,6,0)</f>
        <v>0.60193212781768635</v>
      </c>
      <c r="L60" s="829">
        <f>VLOOKUP(L$4,整理!$4:$181,6,0)</f>
        <v>0.95369394209715352</v>
      </c>
      <c r="M60" s="829" t="e">
        <f>VLOOKUP(M$4,整理!$4:$181,6,0)</f>
        <v>#N/A</v>
      </c>
      <c r="N60" s="829">
        <f>VLOOKUP(N$4,整理!$4:$181,6,0)</f>
        <v>0.90997442455242972</v>
      </c>
      <c r="O60" s="829">
        <f>VLOOKUP(O$4,整理!$4:$181,6,0)</f>
        <v>0.94253056990684403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0.89788260519967833</v>
      </c>
      <c r="S60" s="829">
        <f>VLOOKUP(S$4,整理!$4:$181,6,0)</f>
        <v>0.89456136695144817</v>
      </c>
      <c r="T60" s="829" t="e">
        <f>VLOOKUP(T$4,整理!$4:$181,6,0)</f>
        <v>#N/A</v>
      </c>
      <c r="U60" s="829">
        <f>VLOOKUP(U$4,整理!$4:$181,6,0)</f>
        <v>0.85593750000000002</v>
      </c>
      <c r="V60" s="829" t="e">
        <f>VLOOKUP(V$4,整理!$4:$181,6,0)</f>
        <v>#N/A</v>
      </c>
      <c r="W60" s="829" t="e">
        <f>VLOOKUP(W$4,整理!$4:$181,6,0)</f>
        <v>#N/A</v>
      </c>
      <c r="X60" s="829">
        <f>VLOOKUP(X$4,整理!$4:$181,6,0)</f>
        <v>0.92712680577849116</v>
      </c>
      <c r="Y60" s="829"/>
      <c r="Z60" s="829"/>
      <c r="AA60" s="829" t="e">
        <f>VLOOKUP(AA$4,整理!$4:$181,6,0)</f>
        <v>#N/A</v>
      </c>
      <c r="AB60" s="829">
        <f>VLOOKUP(AB$4,整理!$4:$181,6,0)</f>
        <v>0.85236541598694948</v>
      </c>
      <c r="AC60" s="829">
        <f>VLOOKUP(AC$4,整理!$4:$181,6,0)</f>
        <v>0.91583646008539266</v>
      </c>
      <c r="AD60" s="829" t="e">
        <f>VLOOKUP(AD$4,整理!$4:$181,6,0)</f>
        <v>#N/A</v>
      </c>
      <c r="AE60" s="829"/>
      <c r="AF60" s="829"/>
      <c r="AG60" s="829">
        <f>VLOOKUP(AG$4,整理!$4:$181,6,0)</f>
        <v>0.85007727975270475</v>
      </c>
      <c r="AH60" s="829">
        <f>VLOOKUP(AH$4,整理!$4:$181,6,0)</f>
        <v>0.93767646979733421</v>
      </c>
      <c r="AI60" s="829">
        <f>VLOOKUP(AI$4,整理!$4:$181,6,0)</f>
        <v>0.86719849835757856</v>
      </c>
      <c r="AJ60" s="829">
        <f>VLOOKUP(AJ$4,整理!$4:$181,6,0)</f>
        <v>0.92664338694466397</v>
      </c>
      <c r="AK60" s="829">
        <f>VLOOKUP(AK$4,整理!$4:$181,6,0)</f>
        <v>0.94495878745263484</v>
      </c>
      <c r="AL60" s="829">
        <f>VLOOKUP(AL$4,整理!$4:$181,6,0)</f>
        <v>0.91460576535203397</v>
      </c>
      <c r="AM60" s="829" t="e">
        <f>VLOOKUP(AM$4,整理!$4:$181,6,0)</f>
        <v>#N/A</v>
      </c>
      <c r="AN60" s="829">
        <f>VLOOKUP(AN$4,整理!$4:$181,6,0)</f>
        <v>0.85159877935518113</v>
      </c>
      <c r="AO60" s="829">
        <f>VLOOKUP(AO$4,整理!$4:$181,6,0)</f>
        <v>1</v>
      </c>
      <c r="AP60" s="829">
        <f>VLOOKUP(AP$4,整理!$4:$181,6,0)</f>
        <v>0.82271702367531008</v>
      </c>
      <c r="AQ60" s="829">
        <f>VLOOKUP(AQ$4,整理!$4:$181,6,0)</f>
        <v>0.88173913043478258</v>
      </c>
      <c r="AR60" s="829">
        <f>VLOOKUP(AR$4,整理!$4:$181,6,0)</f>
        <v>0.92579424384129583</v>
      </c>
      <c r="AS60" s="829">
        <f>VLOOKUP(AS$4,整理!$4:$181,6,0)</f>
        <v>0.78420038535645475</v>
      </c>
      <c r="AT60" s="829">
        <f>VLOOKUP(AT$4,整理!$4:$181,6,0)</f>
        <v>0.95370763538046921</v>
      </c>
      <c r="AU60" s="829"/>
      <c r="AV60" s="829"/>
      <c r="AW60" s="829" t="e">
        <f>VLOOKUP(AW$4,整理!$4:$181,6,0)</f>
        <v>#N/A</v>
      </c>
      <c r="AX60" s="829">
        <f>VLOOKUP(AX$4,整理!$4:$181,6,0)</f>
        <v>1</v>
      </c>
      <c r="AY60" s="829">
        <f>VLOOKUP(AY$4,整理!$4:$181,6,0)</f>
        <v>1</v>
      </c>
      <c r="AZ60" s="829" t="e">
        <f>VLOOKUP(AZ$4,整理!$4:$181,6,0)</f>
        <v>#N/A</v>
      </c>
      <c r="BA60" s="829"/>
      <c r="BB60" s="829"/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  <c r="BK60" s="829" t="e">
        <f>VLOOKUP(BK$4,整理!$4:$181,6,0)</f>
        <v>#N/A</v>
      </c>
      <c r="BL60" s="829" t="e">
        <f>VLOOKUP(BL$4,整理!$4:$181,6,0)</f>
        <v>#N/A</v>
      </c>
    </row>
    <row r="61" spans="1:64" ht="14.25" customHeight="1">
      <c r="A61" s="824" t="s">
        <v>499</v>
      </c>
      <c r="B61" s="828" t="str">
        <f t="shared" ref="B61:R61" si="189">B39</f>
        <v/>
      </c>
      <c r="C61" s="828">
        <f t="shared" ref="C61" si="190">C39</f>
        <v>1.859375</v>
      </c>
      <c r="D61" s="828">
        <f t="shared" ref="D61:E61" si="191">D39</f>
        <v>0.83333333333333337</v>
      </c>
      <c r="E61" s="828">
        <f t="shared" si="191"/>
        <v>2.75</v>
      </c>
      <c r="F61" s="828" t="str">
        <f t="shared" ref="F61:G61" si="192">F39</f>
        <v/>
      </c>
      <c r="G61" s="828">
        <f t="shared" si="192"/>
        <v>2.583333333333333</v>
      </c>
      <c r="H61" s="828">
        <f t="shared" ref="H61:J61" si="193">H39</f>
        <v>2.8703703703703711</v>
      </c>
      <c r="I61" s="828">
        <f t="shared" ref="I61" si="194">I39</f>
        <v>4.541666666666667</v>
      </c>
      <c r="J61" s="828">
        <f t="shared" si="193"/>
        <v>1.1388888888888891</v>
      </c>
      <c r="K61" s="828">
        <f t="shared" ref="K61" si="195">K39</f>
        <v>2.5833333333333335</v>
      </c>
      <c r="L61" s="828">
        <f t="shared" ref="L61" si="196">L39</f>
        <v>2.273333333333333</v>
      </c>
      <c r="M61" s="828" t="str">
        <f t="shared" ref="M61" si="197">M39</f>
        <v/>
      </c>
      <c r="N61" s="828">
        <f t="shared" ref="N61:O61" si="198">N39</f>
        <v>2.0249999999999999</v>
      </c>
      <c r="O61" s="828">
        <f t="shared" si="198"/>
        <v>1.2279824561403505</v>
      </c>
      <c r="P61" s="828" t="str">
        <f t="shared" ref="P61" si="199">P39</f>
        <v/>
      </c>
      <c r="Q61" s="828" t="str">
        <f>Q39</f>
        <v/>
      </c>
      <c r="R61" s="828">
        <f t="shared" si="189"/>
        <v>2.5243055555555554</v>
      </c>
      <c r="S61" s="828">
        <f t="shared" ref="S61" si="200">S39</f>
        <v>2.2083333333333335</v>
      </c>
      <c r="T61" s="828" t="str">
        <f t="shared" ref="T61" si="201">T39</f>
        <v/>
      </c>
      <c r="U61" s="828">
        <f t="shared" ref="U61" si="202">U39</f>
        <v>2.1577380952380953</v>
      </c>
      <c r="V61" s="828" t="str">
        <f t="shared" ref="V61:W61" si="203">V39</f>
        <v/>
      </c>
      <c r="W61" s="828" t="str">
        <f t="shared" si="203"/>
        <v/>
      </c>
      <c r="X61" s="828">
        <f t="shared" ref="X61" si="204">X39</f>
        <v>2.40625</v>
      </c>
      <c r="Y61" s="828"/>
      <c r="Z61" s="828"/>
      <c r="AA61" s="828" t="str">
        <f>AA39</f>
        <v/>
      </c>
      <c r="AB61" s="828">
        <f>AB39</f>
        <v>2.75</v>
      </c>
      <c r="AC61" s="828">
        <f>AC39</f>
        <v>3.289385964912281</v>
      </c>
      <c r="AD61" s="828" t="str">
        <f>AD39</f>
        <v/>
      </c>
      <c r="AE61" s="828"/>
      <c r="AF61" s="828"/>
      <c r="AG61" s="828">
        <f t="shared" ref="AG61:AH61" si="205">AG39</f>
        <v>4.6805555555555562</v>
      </c>
      <c r="AH61" s="828">
        <f t="shared" si="205"/>
        <v>4.4560185185185182</v>
      </c>
      <c r="AI61" s="828">
        <f t="shared" ref="AI61:AJ61" si="206">AI39</f>
        <v>4.166666666666667</v>
      </c>
      <c r="AJ61" s="828">
        <f t="shared" si="206"/>
        <v>4.6250000000000009</v>
      </c>
      <c r="AK61" s="828">
        <f t="shared" ref="AK61" si="207">AK39</f>
        <v>5.9197530864197523</v>
      </c>
      <c r="AL61" s="828">
        <f t="shared" ref="AL61" si="208">AL39</f>
        <v>6.4444444444444446</v>
      </c>
      <c r="AM61" s="828" t="str">
        <f t="shared" ref="AM61:AO61" si="209">AM39</f>
        <v/>
      </c>
      <c r="AN61" s="828">
        <f t="shared" ref="AN61" si="210">AN39</f>
        <v>7.9375</v>
      </c>
      <c r="AO61" s="828">
        <f t="shared" si="209"/>
        <v>4.4993333333333343</v>
      </c>
      <c r="AP61" s="828">
        <f>AP39</f>
        <v>4.3472222222222223</v>
      </c>
      <c r="AQ61" s="828">
        <f>AQ39</f>
        <v>5.46875</v>
      </c>
      <c r="AR61" s="828">
        <f>AR39</f>
        <v>3.7666666666666662</v>
      </c>
      <c r="AS61" s="828">
        <f t="shared" ref="AS61:AT61" si="211">AS39</f>
        <v>6.6249999999999991</v>
      </c>
      <c r="AT61" s="828">
        <f t="shared" si="211"/>
        <v>3.1519607843137258</v>
      </c>
      <c r="AU61" s="828"/>
      <c r="AV61" s="828"/>
      <c r="AW61" s="828" t="str">
        <f>AW39</f>
        <v/>
      </c>
      <c r="AX61" s="828">
        <f t="shared" ref="AX61:AY61" si="212">AX39</f>
        <v>2.4513888888888888</v>
      </c>
      <c r="AY61" s="828">
        <f t="shared" si="212"/>
        <v>2.2724358974358974</v>
      </c>
      <c r="AZ61" s="828" t="str">
        <f>AZ39</f>
        <v/>
      </c>
      <c r="BA61" s="828"/>
      <c r="BB61" s="828"/>
      <c r="BC61" s="828" t="str">
        <f t="shared" ref="BC61:BL61" si="213">BC39</f>
        <v/>
      </c>
      <c r="BD61" s="828" t="str">
        <f t="shared" si="213"/>
        <v/>
      </c>
      <c r="BE61" s="828" t="str">
        <f t="shared" si="213"/>
        <v/>
      </c>
      <c r="BF61" s="828" t="str">
        <f t="shared" si="213"/>
        <v/>
      </c>
      <c r="BG61" s="828" t="str">
        <f t="shared" si="213"/>
        <v/>
      </c>
      <c r="BH61" s="828" t="str">
        <f t="shared" si="213"/>
        <v/>
      </c>
      <c r="BI61" s="828" t="str">
        <f t="shared" si="213"/>
        <v/>
      </c>
      <c r="BJ61" s="828" t="str">
        <f t="shared" si="213"/>
        <v/>
      </c>
      <c r="BK61" s="828">
        <f t="shared" si="213"/>
        <v>0</v>
      </c>
      <c r="BL61" s="828">
        <f t="shared" si="213"/>
        <v>0</v>
      </c>
    </row>
    <row r="62" spans="1:64" ht="14.25" customHeight="1">
      <c r="A62" s="824" t="s">
        <v>500</v>
      </c>
      <c r="B62" s="830">
        <f t="shared" ref="B62:R62" si="214">(1-B59)*100</f>
        <v>53.655970541820096</v>
      </c>
      <c r="C62" s="830">
        <f t="shared" ref="C62" si="215">(1-C59)*100</f>
        <v>1.8022181146025829</v>
      </c>
      <c r="D62" s="830">
        <f t="shared" ref="D62:E62" si="216">(1-D59)*100</f>
        <v>11.979609175870854</v>
      </c>
      <c r="E62" s="830">
        <f t="shared" si="216"/>
        <v>0</v>
      </c>
      <c r="F62" s="830" t="e">
        <f t="shared" ref="F62:G62" si="217">(1-F59)*100</f>
        <v>#N/A</v>
      </c>
      <c r="G62" s="830">
        <f t="shared" si="217"/>
        <v>1.1773217574322592</v>
      </c>
      <c r="H62" s="830">
        <f t="shared" ref="H62:J62" si="218">(1-H59)*100</f>
        <v>1.7907031539264207</v>
      </c>
      <c r="I62" s="830">
        <f t="shared" ref="I62" si="219">(1-I59)*100</f>
        <v>0</v>
      </c>
      <c r="J62" s="830">
        <f t="shared" si="218"/>
        <v>1.3556524814334558</v>
      </c>
      <c r="K62" s="830">
        <f t="shared" ref="K62" si="220">(1-K59)*100</f>
        <v>23.631409462472131</v>
      </c>
      <c r="L62" s="830">
        <f t="shared" ref="L62" si="221">(1-L59)*100</f>
        <v>0</v>
      </c>
      <c r="M62" s="830" t="e">
        <f t="shared" ref="M62" si="222">(1-M59)*100</f>
        <v>#N/A</v>
      </c>
      <c r="N62" s="830">
        <f t="shared" ref="N62:O62" si="223">(1-N59)*100</f>
        <v>1.1969309462915634</v>
      </c>
      <c r="O62" s="830">
        <f t="shared" si="223"/>
        <v>1.4841116275358557</v>
      </c>
      <c r="P62" s="830" t="e">
        <f t="shared" ref="P62" si="224">(1-P59)*100</f>
        <v>#N/A</v>
      </c>
      <c r="Q62" s="830" t="e">
        <f>(1-Q59)*100</f>
        <v>#N/A</v>
      </c>
      <c r="R62" s="830">
        <f t="shared" si="214"/>
        <v>0</v>
      </c>
      <c r="S62" s="830">
        <f t="shared" ref="S62" si="225">(1-S59)*100</f>
        <v>2.988122525526149</v>
      </c>
      <c r="T62" s="830" t="e">
        <f t="shared" ref="T62" si="226">(1-T59)*100</f>
        <v>#N/A</v>
      </c>
      <c r="U62" s="830">
        <f t="shared" ref="U62" si="227">(1-U59)*100</f>
        <v>2.3906250000000018</v>
      </c>
      <c r="V62" s="830" t="e">
        <f t="shared" ref="V62:W62" si="228">(1-V59)*100</f>
        <v>#N/A</v>
      </c>
      <c r="W62" s="830" t="e">
        <f t="shared" si="228"/>
        <v>#N/A</v>
      </c>
      <c r="X62" s="830">
        <f t="shared" ref="X62" si="229">(1-X59)*100</f>
        <v>0.85874799357945619</v>
      </c>
      <c r="Y62" s="830"/>
      <c r="Z62" s="830"/>
      <c r="AA62" s="830" t="e">
        <f>(1-AA59)*100</f>
        <v>#N/A</v>
      </c>
      <c r="AB62" s="830">
        <f>(1-AB59)*100</f>
        <v>5.6892332789559514</v>
      </c>
      <c r="AC62" s="830">
        <f>(1-AC59)*100</f>
        <v>0.97684047095355497</v>
      </c>
      <c r="AD62" s="830" t="e">
        <f>(1-AD59)*100</f>
        <v>#N/A</v>
      </c>
      <c r="AE62" s="830"/>
      <c r="AF62" s="830"/>
      <c r="AG62" s="830">
        <f t="shared" ref="AG62:AH62" si="230">(1-AG59)*100</f>
        <v>7.6318049115576159</v>
      </c>
      <c r="AH62" s="830">
        <f t="shared" si="230"/>
        <v>2.1333237722183873</v>
      </c>
      <c r="AI62" s="830">
        <f t="shared" ref="AI62:AJ62" si="231">(1-AI59)*100</f>
        <v>7.266876717838711</v>
      </c>
      <c r="AJ62" s="830">
        <f t="shared" si="231"/>
        <v>2.7238973992982141</v>
      </c>
      <c r="AK62" s="830">
        <f t="shared" ref="AK62" si="232">(1-AK59)*100</f>
        <v>0.94144302511817157</v>
      </c>
      <c r="AL62" s="830">
        <f t="shared" ref="AL62" si="233">(1-AL59)*100</f>
        <v>2.1581282775312571</v>
      </c>
      <c r="AM62" s="830" t="e">
        <f t="shared" ref="AM62:AO62" si="234">(1-AM59)*100</f>
        <v>#N/A</v>
      </c>
      <c r="AN62" s="830">
        <f t="shared" ref="AN62" si="235">(1-AN59)*100</f>
        <v>2.4943611516518471</v>
      </c>
      <c r="AO62" s="830">
        <f t="shared" si="234"/>
        <v>0</v>
      </c>
      <c r="AP62" s="830">
        <f>(1-AP59)*100</f>
        <v>8.0890642615558015</v>
      </c>
      <c r="AQ62" s="830">
        <f>(1-AQ59)*100</f>
        <v>3.1841897233201633</v>
      </c>
      <c r="AR62" s="830">
        <f>(1-AR59)*100</f>
        <v>1.9765704092946978</v>
      </c>
      <c r="AS62" s="830">
        <f t="shared" ref="AS62:AT62" si="236">(1-AS59)*100</f>
        <v>11.265253692999355</v>
      </c>
      <c r="AT62" s="830">
        <f t="shared" si="236"/>
        <v>1.3665866530325754</v>
      </c>
      <c r="AU62" s="830"/>
      <c r="AV62" s="830"/>
      <c r="AW62" s="830" t="e">
        <f>(1-AW59)*100</f>
        <v>#N/A</v>
      </c>
      <c r="AX62" s="830">
        <f t="shared" ref="AX62:AY62" si="237">(1-AX59)*100</f>
        <v>0</v>
      </c>
      <c r="AY62" s="830">
        <f t="shared" si="237"/>
        <v>0</v>
      </c>
      <c r="AZ62" s="830" t="e">
        <f>(1-AZ59)*100</f>
        <v>#N/A</v>
      </c>
      <c r="BA62" s="830"/>
      <c r="BB62" s="830"/>
      <c r="BC62" s="830" t="e">
        <f t="shared" ref="BC62:BL62" si="238">(1-BC59)*100</f>
        <v>#N/A</v>
      </c>
      <c r="BD62" s="830" t="e">
        <f t="shared" si="238"/>
        <v>#N/A</v>
      </c>
      <c r="BE62" s="830" t="e">
        <f t="shared" si="238"/>
        <v>#N/A</v>
      </c>
      <c r="BF62" s="830" t="e">
        <f t="shared" si="238"/>
        <v>#N/A</v>
      </c>
      <c r="BG62" s="830" t="e">
        <f t="shared" si="238"/>
        <v>#N/A</v>
      </c>
      <c r="BH62" s="830" t="e">
        <f t="shared" si="238"/>
        <v>#N/A</v>
      </c>
      <c r="BI62" s="830" t="e">
        <f t="shared" si="238"/>
        <v>#N/A</v>
      </c>
      <c r="BJ62" s="830" t="e">
        <f t="shared" si="238"/>
        <v>#N/A</v>
      </c>
      <c r="BK62" s="830" t="e">
        <f t="shared" si="238"/>
        <v>#N/A</v>
      </c>
      <c r="BL62" s="830" t="e">
        <f t="shared" si="238"/>
        <v>#N/A</v>
      </c>
    </row>
    <row r="63" spans="1:64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  <c r="BK63" s="330" t="e">
        <f>VLOOKUP(BK$4,物性!$AA:$AB,2,0)</f>
        <v>#N/A</v>
      </c>
      <c r="BL63" s="330" t="e">
        <f>VLOOKUP(BL$4,物性!$AA:$AB,2,0)</f>
        <v>#N/A</v>
      </c>
    </row>
    <row r="64" spans="1:64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 t="e">
        <f>VLOOKUP(X$4,物性!$AA:$AD,4,0)</f>
        <v>#N/A</v>
      </c>
      <c r="Y64" s="924"/>
      <c r="Z64" s="924"/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 t="e">
        <f>VLOOKUP(AD$4,物性!$AA:$AD,4,0)</f>
        <v>#N/A</v>
      </c>
      <c r="AE64" s="924"/>
      <c r="AF64" s="924"/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 t="e">
        <f>VLOOKUP(AS$4,物性!$AA:$AD,4,0)</f>
        <v>#N/A</v>
      </c>
      <c r="AT64" s="924" t="e">
        <f>VLOOKUP(AT$4,物性!$AA:$AD,4,0)</f>
        <v>#N/A</v>
      </c>
      <c r="AU64" s="924"/>
      <c r="AV64" s="924"/>
      <c r="AW64" s="924" t="e">
        <f>VLOOKUP(AW$4,物性!$AA:$AD,4,0)</f>
        <v>#N/A</v>
      </c>
      <c r="AX64" s="924" t="e">
        <f>VLOOKUP(AX$4,物性!$AA:$AD,4,0)</f>
        <v>#N/A</v>
      </c>
      <c r="AY64" s="924" t="e">
        <f>VLOOKUP(AY$4,物性!$AA:$AD,4,0)</f>
        <v>#N/A</v>
      </c>
      <c r="AZ64" s="924" t="e">
        <f>VLOOKUP(AZ$4,物性!$AA:$AD,4,0)</f>
        <v>#N/A</v>
      </c>
      <c r="BA64" s="924"/>
      <c r="BB64" s="924"/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  <c r="BK64" s="924" t="e">
        <f>VLOOKUP(BK$4,物性!$AA:$AD,4,0)</f>
        <v>#N/A</v>
      </c>
      <c r="BL64" s="924" t="e">
        <f>VLOOKUP(BL$4,物性!$AA:$AD,4,0)</f>
        <v>#N/A</v>
      </c>
    </row>
    <row r="65" spans="1:64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  <c r="BK65" s="330" t="e">
        <f>VLOOKUP(BK$4,物性!$B:$N,3,0)</f>
        <v>#N/A</v>
      </c>
      <c r="BL65" s="330" t="e">
        <f>VLOOKUP(BL$4,物性!$B:$N,3,0)</f>
        <v>#N/A</v>
      </c>
    </row>
    <row r="66" spans="1:64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  <c r="BK66" s="330" t="e">
        <f>VLOOKUP(BK$4,物性!$B:$N,4,0)</f>
        <v>#N/A</v>
      </c>
      <c r="BL66" s="330" t="e">
        <f>VLOOKUP(BL$4,物性!$B:$N,4,0)</f>
        <v>#N/A</v>
      </c>
    </row>
    <row r="67" spans="1:64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  <c r="BK67" s="330" t="e">
        <f>VLOOKUP(BK$4,物性!$B:$N,5,0)</f>
        <v>#N/A</v>
      </c>
      <c r="BL67" s="330" t="e">
        <f>VLOOKUP(BL$4,物性!$B:$N,5,0)</f>
        <v>#N/A</v>
      </c>
    </row>
    <row r="68" spans="1:64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  <c r="BK68" s="330" t="e">
        <f>VLOOKUP(BK$4,物性!$B:$N,6,0)</f>
        <v>#N/A</v>
      </c>
      <c r="BL68" s="330" t="e">
        <f>VLOOKUP(BL$4,物性!$B:$N,6,0)</f>
        <v>#N/A</v>
      </c>
    </row>
    <row r="69" spans="1:64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  <c r="BK69" s="330" t="e">
        <f>VLOOKUP(BK$4,物性!$B:$N,7,0)</f>
        <v>#N/A</v>
      </c>
      <c r="BL69" s="330" t="e">
        <f>VLOOKUP(BL$4,物性!$B:$N,7,0)</f>
        <v>#N/A</v>
      </c>
    </row>
    <row r="70" spans="1:64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  <c r="BK70" s="330" t="e">
        <f>VLOOKUP(BK$4,物性!$B:$N,8,0)</f>
        <v>#N/A</v>
      </c>
      <c r="BL70" s="330" t="e">
        <f>VLOOKUP(BL$4,物性!$B:$N,8,0)</f>
        <v>#N/A</v>
      </c>
    </row>
    <row r="71" spans="1:64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  <c r="BK71" s="330" t="e">
        <f>VLOOKUP(BK$4,物性!$B:$N,9,0)</f>
        <v>#N/A</v>
      </c>
      <c r="BL71" s="330" t="e">
        <f>VLOOKUP(BL$4,物性!$B:$N,9,0)</f>
        <v>#N/A</v>
      </c>
    </row>
    <row r="72" spans="1:64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  <c r="BK72" s="330" t="e">
        <f>VLOOKUP(BK$4,物性!$B:$N,10,0)</f>
        <v>#N/A</v>
      </c>
      <c r="BL72" s="330" t="e">
        <f>VLOOKUP(BL$4,物性!$B:$N,10,0)</f>
        <v>#N/A</v>
      </c>
    </row>
    <row r="73" spans="1:64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  <c r="BK73" s="330" t="e">
        <f>VLOOKUP(BK$4,物性!$B:$N,11,0)</f>
        <v>#N/A</v>
      </c>
      <c r="BL73" s="330" t="e">
        <f>VLOOKUP(BL$4,物性!$B:$N,11,0)</f>
        <v>#N/A</v>
      </c>
    </row>
    <row r="74" spans="1:64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  <c r="BK74" s="330" t="e">
        <f>VLOOKUP(BK$4,物性!$B:$N,12,0)</f>
        <v>#N/A</v>
      </c>
      <c r="BL74" s="330" t="e">
        <f>VLOOKUP(BL$4,物性!$B:$N,12,0)</f>
        <v>#N/A</v>
      </c>
    </row>
    <row r="75" spans="1:64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  <c r="BK75" s="330" t="e">
        <f>VLOOKUP(BK$4,物性!$B:$N,13,0)</f>
        <v>#N/A</v>
      </c>
      <c r="BL75" s="330" t="e">
        <f>VLOOKUP(BL$4,物性!$B:$N,13,0)</f>
        <v>#N/A</v>
      </c>
    </row>
    <row r="76" spans="1:64" ht="14.25" customHeight="1">
      <c r="A76" s="701" t="s">
        <v>514</v>
      </c>
      <c r="B76" s="330" t="str">
        <f t="shared" ref="B76:R76" si="239">B6</f>
        <v>FP01422</v>
      </c>
      <c r="C76" s="330" t="str">
        <f t="shared" ref="C76" si="240">C6</f>
        <v>FP81386R</v>
      </c>
      <c r="D76" s="330" t="str">
        <f t="shared" ref="D76:E76" si="241">D6</f>
        <v>FP81363R×2</v>
      </c>
      <c r="E76" s="330" t="str">
        <f t="shared" si="241"/>
        <v>FP81391R×2</v>
      </c>
      <c r="F76" s="330">
        <f t="shared" ref="F76:G76" si="242">F6</f>
        <v>0</v>
      </c>
      <c r="G76" s="330" t="str">
        <f t="shared" si="242"/>
        <v>FP02421</v>
      </c>
      <c r="H76" s="330" t="str">
        <f t="shared" ref="H76:J76" si="243">H6</f>
        <v>FP81857R</v>
      </c>
      <c r="I76" s="330" t="str">
        <f t="shared" ref="I76" si="244">I6</f>
        <v>FP81631R</v>
      </c>
      <c r="J76" s="330" t="str">
        <f t="shared" si="243"/>
        <v>FP81382R×2</v>
      </c>
      <c r="K76" s="330" t="str">
        <f t="shared" ref="K76" si="245">K6</f>
        <v>FP81363R×2</v>
      </c>
      <c r="L76" s="330" t="str">
        <f t="shared" ref="L76" si="246">L6</f>
        <v>FP80141</v>
      </c>
      <c r="M76" s="330">
        <f t="shared" ref="M76" si="247">M6</f>
        <v>0</v>
      </c>
      <c r="N76" s="330" t="str">
        <f t="shared" ref="N76:O76" si="248">N6</f>
        <v>FP82781</v>
      </c>
      <c r="O76" s="330" t="str">
        <f t="shared" si="248"/>
        <v>FP82781</v>
      </c>
      <c r="P76" s="330">
        <f t="shared" ref="P76" si="249">P6</f>
        <v>0</v>
      </c>
      <c r="Q76" s="330">
        <f>Q6</f>
        <v>0</v>
      </c>
      <c r="R76" s="330" t="str">
        <f t="shared" si="239"/>
        <v>FP81382R×2</v>
      </c>
      <c r="S76" s="330" t="str">
        <f t="shared" ref="S76" si="250">S6</f>
        <v>FP82169R</v>
      </c>
      <c r="T76" s="330">
        <f t="shared" ref="T76" si="251">T6</f>
        <v>0</v>
      </c>
      <c r="U76" s="330" t="str">
        <f t="shared" ref="U76" si="252">U6</f>
        <v>FP81384R</v>
      </c>
      <c r="V76" s="330">
        <f t="shared" ref="V76:W76" si="253">V6</f>
        <v>0</v>
      </c>
      <c r="W76" s="330">
        <f t="shared" si="253"/>
        <v>0</v>
      </c>
      <c r="X76" s="330" t="str">
        <f t="shared" ref="X76" si="254">X6</f>
        <v>FP02422×2</v>
      </c>
      <c r="AA76" s="330">
        <f>AA6</f>
        <v>0</v>
      </c>
      <c r="AB76" s="330" t="str">
        <f>AB6</f>
        <v>FP82168R×2</v>
      </c>
      <c r="AC76" s="330" t="str">
        <f>AC6</f>
        <v>FP82171R×2</v>
      </c>
      <c r="AD76" s="330">
        <f>AD6</f>
        <v>0</v>
      </c>
      <c r="AG76" s="330" t="str">
        <f t="shared" ref="AG76:AH76" si="255">AG6</f>
        <v>FP82170R×2</v>
      </c>
      <c r="AH76" s="330" t="str">
        <f t="shared" si="255"/>
        <v>FP82173R×2</v>
      </c>
      <c r="AI76" s="330" t="str">
        <f t="shared" ref="AI76:AJ76" si="256">AI6</f>
        <v>FP82168R×2</v>
      </c>
      <c r="AJ76" s="330" t="str">
        <f t="shared" si="256"/>
        <v>FP82171R×2</v>
      </c>
      <c r="AK76" s="330" t="str">
        <f t="shared" ref="AK76" si="257">AK6</f>
        <v>FP82169R×2</v>
      </c>
      <c r="AL76" s="330" t="str">
        <f t="shared" ref="AL76" si="258">AL6</f>
        <v>FP82169R×2</v>
      </c>
      <c r="AM76" s="330" t="str">
        <f t="shared" ref="AM76:AO76" si="259">AM6</f>
        <v>FP01432R×2</v>
      </c>
      <c r="AN76" s="330" t="str">
        <f t="shared" ref="AN76" si="260">AN6</f>
        <v>FP82658×2</v>
      </c>
      <c r="AO76" s="330" t="str">
        <f t="shared" si="259"/>
        <v>FP82169R×2</v>
      </c>
      <c r="AP76" s="330" t="str">
        <f>AP6</f>
        <v>FP83024R×2</v>
      </c>
      <c r="AQ76" s="330" t="str">
        <f>AQ6</f>
        <v>FP82170R×2</v>
      </c>
      <c r="AR76" s="330" t="str">
        <f>AR6</f>
        <v>FP82173R×2</v>
      </c>
      <c r="AS76" s="330" t="str">
        <f t="shared" ref="AS76:AT76" si="261">AS6</f>
        <v>FP82170R×2</v>
      </c>
      <c r="AT76" s="330" t="str">
        <f t="shared" si="261"/>
        <v>FP82173R×2</v>
      </c>
      <c r="AW76" s="330">
        <f>AW6</f>
        <v>0</v>
      </c>
      <c r="AX76" s="330" t="str">
        <f t="shared" ref="AX76:AY76" si="262">AX6</f>
        <v>FP80099R×2</v>
      </c>
      <c r="AY76" s="330" t="str">
        <f t="shared" si="262"/>
        <v>FP81209R×2</v>
      </c>
      <c r="AZ76" s="330">
        <f>AZ6</f>
        <v>0</v>
      </c>
      <c r="BC76" s="330">
        <f t="shared" ref="BC76:BL76" si="263">BC6</f>
        <v>0</v>
      </c>
      <c r="BD76" s="330">
        <f t="shared" si="263"/>
        <v>0</v>
      </c>
      <c r="BE76" s="330">
        <f t="shared" si="263"/>
        <v>0</v>
      </c>
      <c r="BF76" s="330">
        <f t="shared" si="263"/>
        <v>0</v>
      </c>
      <c r="BG76" s="330">
        <f t="shared" si="263"/>
        <v>0</v>
      </c>
      <c r="BH76" s="330">
        <f t="shared" si="263"/>
        <v>0</v>
      </c>
      <c r="BI76" s="330">
        <f t="shared" si="263"/>
        <v>0</v>
      </c>
      <c r="BJ76" s="330">
        <f t="shared" si="263"/>
        <v>0</v>
      </c>
      <c r="BK76" s="330" t="str">
        <f t="shared" si="263"/>
        <v>累</v>
      </c>
      <c r="BL76" s="330" t="str">
        <f t="shared" si="263"/>
        <v>累</v>
      </c>
    </row>
    <row r="77" spans="1:64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  <c r="BK77" s="330" t="e">
        <f>VLOOKUP(BK4,物性!$AA:$AC,3,0)</f>
        <v>#N/A</v>
      </c>
      <c r="BL77" s="330" t="e">
        <f>VLOOKUP(BL4,物性!$AA:$AC,3,0)</f>
        <v>#N/A</v>
      </c>
    </row>
    <row r="78" spans="1:64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X78" s="330" t="e">
        <f>VLOOKUP(X4,日誌斷絲!$C:$AL,36,0)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S78" s="330" t="e">
        <f>VLOOKUP(AS4,日誌斷絲!$C:$AL,36,0)</f>
        <v>#N/A</v>
      </c>
      <c r="AT78" s="330" t="e">
        <f>VLOOKUP(AT4,日誌斷絲!$C:$AL,36,0)</f>
        <v>#N/A</v>
      </c>
      <c r="AW78" s="330" t="e">
        <f>VLOOKUP(AW4,日誌斷絲!$C:$AL,36,0)</f>
        <v>#N/A</v>
      </c>
      <c r="AX78" s="330" t="e">
        <f>VLOOKUP(AX4,日誌斷絲!$C:$AL,36,0)</f>
        <v>#N/A</v>
      </c>
      <c r="AY78" s="330" t="e">
        <f>VLOOKUP(AY4,日誌斷絲!$C:$AL,36,0)</f>
        <v>#N/A</v>
      </c>
      <c r="AZ78" s="330">
        <f>VLOOKUP(AZ4,日誌斷絲!$C:$AL,36,0)</f>
        <v>0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  <c r="BK78" s="330" t="e">
        <f>VLOOKUP(BK4,日誌斷絲!$C:$AL,36,0)</f>
        <v>#N/A</v>
      </c>
      <c r="BL78" s="330" t="e">
        <f>VLOOKUP(BL4,日誌斷絲!$C:$AL,36,0)</f>
        <v>#N/A</v>
      </c>
    </row>
    <row r="79" spans="1:64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X79" s="330" t="e">
        <f>VLOOKUP(X4,條件!$A:$Q,15,0)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T79" s="330" t="e">
        <f>VLOOKUP(AT4,條件!$A:$Q,15,0)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  <c r="BK79" s="330" t="e">
        <f>VLOOKUP(BK4,條件!$A:$Q,15,0)</f>
        <v>#N/A</v>
      </c>
      <c r="BL79" s="330" t="e">
        <f>VLOOKUP(BL4,條件!$A:$Q,15,0)</f>
        <v>#N/A</v>
      </c>
    </row>
    <row r="80" spans="1:64" ht="14.25" customHeight="1">
      <c r="A80" s="701" t="s">
        <v>517</v>
      </c>
    </row>
    <row r="81" spans="1:64" ht="14.25" customHeight="1">
      <c r="A81" s="701" t="s">
        <v>518</v>
      </c>
    </row>
    <row r="82" spans="1:64" ht="14.25" customHeight="1">
      <c r="A82" s="701" t="s">
        <v>519</v>
      </c>
    </row>
    <row r="83" spans="1:64" ht="14.25" customHeight="1">
      <c r="A83" s="701" t="s">
        <v>520</v>
      </c>
    </row>
    <row r="84" spans="1:64" ht="14.25" customHeight="1">
      <c r="A84" s="701" t="s">
        <v>521</v>
      </c>
    </row>
    <row r="85" spans="1:64" ht="14.25" customHeight="1">
      <c r="A85" s="701" t="s">
        <v>522</v>
      </c>
    </row>
    <row r="86" spans="1:64" ht="14.25" customHeight="1">
      <c r="A86" s="826" t="s">
        <v>43</v>
      </c>
      <c r="B86" s="330">
        <f t="shared" ref="B86:R86" si="264">B7</f>
        <v>500</v>
      </c>
      <c r="C86" s="330">
        <f t="shared" ref="C86" si="265">C7</f>
        <v>780</v>
      </c>
      <c r="D86" s="330">
        <f t="shared" ref="D86:E86" si="266">D7</f>
        <v>700</v>
      </c>
      <c r="E86" s="330">
        <f t="shared" si="266"/>
        <v>700</v>
      </c>
      <c r="F86" s="330">
        <f t="shared" ref="F86:G86" si="267">F7</f>
        <v>0</v>
      </c>
      <c r="G86" s="330">
        <f t="shared" si="267"/>
        <v>600</v>
      </c>
      <c r="H86" s="330">
        <f t="shared" ref="H86:J86" si="268">H7</f>
        <v>600</v>
      </c>
      <c r="I86" s="330">
        <f t="shared" ref="I86" si="269">I7</f>
        <v>600</v>
      </c>
      <c r="J86" s="330">
        <f t="shared" si="268"/>
        <v>700</v>
      </c>
      <c r="K86" s="330">
        <f t="shared" ref="K86" si="270">K7</f>
        <v>700</v>
      </c>
      <c r="L86" s="330">
        <f t="shared" ref="L86" si="271">L7</f>
        <v>630</v>
      </c>
      <c r="M86" s="330">
        <f t="shared" ref="M86" si="272">M7</f>
        <v>0</v>
      </c>
      <c r="N86" s="330">
        <f t="shared" ref="N86:O86" si="273">N7</f>
        <v>600</v>
      </c>
      <c r="O86" s="330">
        <f t="shared" si="273"/>
        <v>600</v>
      </c>
      <c r="P86" s="330">
        <f t="shared" ref="P86" si="274">P7</f>
        <v>0</v>
      </c>
      <c r="Q86" s="330">
        <f>Q7</f>
        <v>0</v>
      </c>
      <c r="R86" s="330">
        <f t="shared" si="264"/>
        <v>700</v>
      </c>
      <c r="S86" s="330">
        <f t="shared" ref="S86" si="275">S7</f>
        <v>650</v>
      </c>
      <c r="T86" s="330">
        <f t="shared" ref="T86" si="276">T7</f>
        <v>0</v>
      </c>
      <c r="U86" s="330">
        <f t="shared" ref="U86" si="277">U7</f>
        <v>700</v>
      </c>
      <c r="V86" s="330">
        <f t="shared" ref="V86:W86" si="278">V7</f>
        <v>0</v>
      </c>
      <c r="W86" s="330">
        <f t="shared" si="278"/>
        <v>0</v>
      </c>
      <c r="X86" s="330">
        <f t="shared" ref="X86" si="279">X7</f>
        <v>600</v>
      </c>
      <c r="AA86" s="330">
        <f>AA7</f>
        <v>0</v>
      </c>
      <c r="AB86" s="330">
        <f>AB7</f>
        <v>600</v>
      </c>
      <c r="AC86" s="330">
        <f>AC7</f>
        <v>600</v>
      </c>
      <c r="AD86" s="330">
        <f>AD7</f>
        <v>0</v>
      </c>
      <c r="AG86" s="330">
        <f t="shared" ref="AG86:AH86" si="280">AG7</f>
        <v>700</v>
      </c>
      <c r="AH86" s="330">
        <f t="shared" si="280"/>
        <v>700</v>
      </c>
      <c r="AI86" s="330">
        <f t="shared" ref="AI86:AJ86" si="281">AI7</f>
        <v>700</v>
      </c>
      <c r="AJ86" s="330">
        <f t="shared" si="281"/>
        <v>700</v>
      </c>
      <c r="AK86" s="330">
        <f t="shared" ref="AK86" si="282">AK7</f>
        <v>670</v>
      </c>
      <c r="AL86" s="330">
        <f t="shared" ref="AL86" si="283">AL7</f>
        <v>670</v>
      </c>
      <c r="AM86" s="330">
        <f t="shared" ref="AM86:AO86" si="284">AM7</f>
        <v>550</v>
      </c>
      <c r="AN86" s="330">
        <f t="shared" ref="AN86" si="285">AN7</f>
        <v>600</v>
      </c>
      <c r="AO86" s="330">
        <f t="shared" si="284"/>
        <v>650</v>
      </c>
      <c r="AP86" s="330">
        <f>AP7</f>
        <v>550</v>
      </c>
      <c r="AQ86" s="330">
        <f>AQ7</f>
        <v>700</v>
      </c>
      <c r="AR86" s="330">
        <f>AR7</f>
        <v>700</v>
      </c>
      <c r="AS86" s="330">
        <f t="shared" ref="AS86:AT86" si="286">AS7</f>
        <v>700</v>
      </c>
      <c r="AT86" s="330">
        <f t="shared" si="286"/>
        <v>700</v>
      </c>
      <c r="AU86" s="330">
        <f t="shared" ref="AU86:BL86" si="287">AU7</f>
        <v>0</v>
      </c>
      <c r="AV86" s="330">
        <f t="shared" si="287"/>
        <v>0</v>
      </c>
      <c r="AW86" s="330">
        <f>AW7</f>
        <v>0</v>
      </c>
      <c r="AX86" s="330">
        <f t="shared" ref="AX86:AY86" si="288">AX7</f>
        <v>500</v>
      </c>
      <c r="AY86" s="330">
        <f t="shared" si="288"/>
        <v>600</v>
      </c>
      <c r="AZ86" s="330">
        <f>AZ7</f>
        <v>0</v>
      </c>
      <c r="BC86" s="330">
        <f t="shared" si="287"/>
        <v>0</v>
      </c>
      <c r="BD86" s="330">
        <f t="shared" si="287"/>
        <v>0</v>
      </c>
      <c r="BE86" s="330">
        <f t="shared" si="287"/>
        <v>0</v>
      </c>
      <c r="BF86" s="330">
        <f t="shared" si="287"/>
        <v>0</v>
      </c>
      <c r="BG86" s="330">
        <f t="shared" si="287"/>
        <v>0</v>
      </c>
      <c r="BH86" s="330">
        <f t="shared" si="287"/>
        <v>0</v>
      </c>
      <c r="BI86" s="330">
        <f t="shared" si="287"/>
        <v>0</v>
      </c>
      <c r="BJ86" s="330">
        <f t="shared" si="287"/>
        <v>0</v>
      </c>
      <c r="BK86" s="330">
        <f t="shared" si="287"/>
        <v>0</v>
      </c>
      <c r="BL86" s="330">
        <f t="shared" si="287"/>
        <v>0</v>
      </c>
    </row>
    <row r="87" spans="1:64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X87" s="330" t="e">
        <f>VLOOKUP(X4,條件!$A:$Q,16,0)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  <c r="BK87" s="330" t="e">
        <f>VLOOKUP(BK4,條件!$A:$Q,16,0)</f>
        <v>#N/A</v>
      </c>
      <c r="BL87" s="330" t="e">
        <f>VLOOKUP(BL4,條件!$A:$Q,16,0)</f>
        <v>#N/A</v>
      </c>
    </row>
    <row r="88" spans="1:64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X88" s="330" t="e">
        <f>VLOOKUP(X4,條件!$A:$Q,17,0)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  <c r="BK88" s="330" t="e">
        <f>VLOOKUP(BK4,條件!$A:$Q,17,0)</f>
        <v>#N/A</v>
      </c>
      <c r="BL88" s="330" t="e">
        <f>VLOOKUP(BL4,條件!$A:$Q,17,0)</f>
        <v>#N/A</v>
      </c>
    </row>
    <row r="89" spans="1:64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e">
        <f>VLOOKUP(J$4,總表!$AM:$AS,7,0)</f>
        <v>#N/A</v>
      </c>
      <c r="K89" s="330" t="str">
        <f>VLOOKUP(K$4,總表!$AM:$AS,7,0)</f>
        <v>275/275/OFF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  <c r="BK89" s="330" t="e">
        <f>VLOOKUP(BK$4,總表!$AM:$AS,7,0)</f>
        <v>#N/A</v>
      </c>
      <c r="BL89" s="330" t="e">
        <f>VLOOKUP(BL$4,總表!$AM:$AS,7,0)</f>
        <v>#N/A</v>
      </c>
    </row>
    <row r="90" spans="1:64" ht="14.25" customHeight="1">
      <c r="A90" s="826" t="s">
        <v>526</v>
      </c>
    </row>
    <row r="91" spans="1:64" ht="14.25" customHeight="1">
      <c r="A91" s="826" t="s">
        <v>527</v>
      </c>
    </row>
    <row r="92" spans="1:64" ht="14.25" customHeight="1">
      <c r="A92" s="826" t="s">
        <v>528</v>
      </c>
    </row>
    <row r="93" spans="1:64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e">
        <f>VLOOKUP(J$4,總表!$AM:$AS,5,0)</f>
        <v>#N/A</v>
      </c>
      <c r="K93" s="330" t="str">
        <f>VLOOKUP(K$4,總表!$AM:$AS,5,0)</f>
        <v>1-4-1S83°Z+S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  <c r="BK93" s="330" t="e">
        <f>VLOOKUP(BK$4,總表!$AM:$AS,5,0)</f>
        <v>#N/A</v>
      </c>
      <c r="BL93" s="330" t="e">
        <f>VLOOKUP(BL$4,總表!$AM:$AS,5,0)</f>
        <v>#N/A</v>
      </c>
    </row>
    <row r="94" spans="1:64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e">
        <f>VLOOKUP(J$4,總表!$AM:$AS,6,0)</f>
        <v>#N/A</v>
      </c>
      <c r="K94" s="330" t="str">
        <f>VLOOKUP(K$4,總表!$AM:$AS,6,0)</f>
        <v>NA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  <c r="BK94" s="330" t="e">
        <f>VLOOKUP(BK$4,總表!$AM:$AS,6,0)</f>
        <v>#N/A</v>
      </c>
      <c r="BL94" s="330" t="e">
        <f>VLOOKUP(BL$4,總表!$AM:$AS,6,0)</f>
        <v>#N/A</v>
      </c>
    </row>
    <row r="95" spans="1:64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X95" s="330" t="e">
        <f>VLOOKUP(X4,條件!$A:$R,18,0)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S95" s="330" t="e">
        <f>VLOOKUP(AS4,條件!$A:$R,18,0)</f>
        <v>#N/A</v>
      </c>
      <c r="AT95" s="330" t="e">
        <f>VLOOKUP(AT4,條件!$A:$R,18,0)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  <c r="AY95" s="330" t="e">
        <f>VLOOKUP(AY4,條件!$A:$R,18,0)</f>
        <v>#N/A</v>
      </c>
      <c r="AZ95" s="330" t="e">
        <f>VLOOKUP(AZ4,條件!$A:$R,18,0)</f>
        <v>#N/A</v>
      </c>
    </row>
    <row r="96" spans="1:64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X96" s="330" t="e">
        <f>VLOOKUP(X4,條件!$A:$B,2,0)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D96" s="1068" t="e">
        <f>VLOOKUP(AD4,條件!$A:$B,2,0)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1068" t="e">
        <f>VLOOKUP(AS4,條件!$A:$B,2,0)</f>
        <v>#N/A</v>
      </c>
      <c r="AT96" s="1068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  <c r="BK96" s="330" t="e">
        <f>VLOOKUP(BK4,條件!$A:$B,2,0)</f>
        <v>#N/A</v>
      </c>
      <c r="BL96" s="330" t="e">
        <f>VLOOKUP(BL4,條件!$A:$B,2,0)</f>
        <v>#N/A</v>
      </c>
    </row>
    <row r="97" spans="1:64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P203</v>
      </c>
      <c r="J97" s="829" t="str">
        <f>VLOOKUP(J$4,整理!$4:$181,8,0)</f>
        <v>P204</v>
      </c>
      <c r="K97" s="829" t="str">
        <f>VLOOKUP(K$4,整理!$4:$181,8,0)</f>
        <v>P204</v>
      </c>
      <c r="L97" s="829" t="str">
        <f>VLOOKUP(L$4,整理!$4:$181,8,0)</f>
        <v>P142</v>
      </c>
      <c r="M97" s="829" t="e">
        <f>VLOOKUP(M$4,整理!$4:$181,8,0)</f>
        <v>#N/A</v>
      </c>
      <c r="N97" s="829" t="str">
        <f>VLOOKUP(N$4,整理!$4:$181,8,0)</f>
        <v>P203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P204</v>
      </c>
      <c r="S97" s="829" t="str">
        <f>VLOOKUP(S$4,整理!$4:$181,8,0)</f>
        <v>P203</v>
      </c>
      <c r="T97" s="829" t="e">
        <f>VLOOKUP(T$4,整理!$4:$181,8,0)</f>
        <v>#N/A</v>
      </c>
      <c r="U97" s="829" t="str">
        <f>VLOOKUP(U$4,整理!$4:$181,8,0)</f>
        <v>P123</v>
      </c>
      <c r="V97" s="829" t="e">
        <f>VLOOKUP(V$4,整理!$4:$181,8,0)</f>
        <v>#N/A</v>
      </c>
      <c r="W97" s="829" t="e">
        <f>VLOOKUP(W$4,整理!$4:$181,8,0)</f>
        <v>#N/A</v>
      </c>
      <c r="X97" s="829" t="str">
        <f>VLOOKUP(X$4,整理!$4:$181,8,0)</f>
        <v>P227</v>
      </c>
      <c r="Y97" s="829"/>
      <c r="Z97" s="829"/>
      <c r="AA97" s="829" t="e">
        <f>VLOOKUP(AA$4,整理!$4:$181,8,0)</f>
        <v>#N/A</v>
      </c>
      <c r="AB97" s="829" t="str">
        <f>VLOOKUP(AB$4,整理!$4:$181,8,0)</f>
        <v>P227</v>
      </c>
      <c r="AC97" s="829" t="str">
        <f>VLOOKUP(AC$4,整理!$4:$181,8,0)</f>
        <v>P227</v>
      </c>
      <c r="AD97" s="829" t="e">
        <f>VLOOKUP(AD$4,整理!$4:$181,8,0)</f>
        <v>#N/A</v>
      </c>
      <c r="AE97" s="829"/>
      <c r="AF97" s="829"/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str">
        <f>VLOOKUP(AL$4,整理!$4:$181,8,0)</f>
        <v>P204</v>
      </c>
      <c r="AM97" s="829" t="e">
        <f>VLOOKUP(AM$4,整理!$4:$181,8,0)</f>
        <v>#N/A</v>
      </c>
      <c r="AN97" s="829" t="str">
        <f>VLOOKUP(AN$4,整理!$4:$181,8,0)</f>
        <v>P204</v>
      </c>
      <c r="AO97" s="829" t="str">
        <f>VLOOKUP(AO$4,整理!$4:$181,8,0)</f>
        <v>P204</v>
      </c>
      <c r="AP97" s="829" t="str">
        <f>VLOOKUP(AP$4,整理!$4:$181,8,0)</f>
        <v>P227</v>
      </c>
      <c r="AQ97" s="829" t="str">
        <f>VLOOKUP(AQ$4,整理!$4:$181,8,0)</f>
        <v>P204</v>
      </c>
      <c r="AR97" s="829" t="str">
        <f>VLOOKUP(AR$4,整理!$4:$181,8,0)</f>
        <v>P204</v>
      </c>
      <c r="AS97" s="829" t="str">
        <f>VLOOKUP(AS$4,整理!$4:$181,8,0)</f>
        <v>P204</v>
      </c>
      <c r="AT97" s="829" t="str">
        <f>VLOOKUP(AT$4,整理!$4:$181,8,0)</f>
        <v>P204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str">
        <f>VLOOKUP(AX$4,整理!$4:$181,8,0)</f>
        <v>P203</v>
      </c>
      <c r="AY97" s="829" t="str">
        <f>VLOOKUP(AY$4,整理!$4:$181,8,0)</f>
        <v>P203</v>
      </c>
      <c r="AZ97" s="829" t="e">
        <f>VLOOKUP(AZ$4,整理!$4:$181,8,0)</f>
        <v>#N/A</v>
      </c>
      <c r="BA97" s="829"/>
      <c r="BB97" s="829"/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  <c r="BK97" s="829" t="e">
        <f>VLOOKUP(BK$4,整理!$4:$181,8,0)</f>
        <v>#N/A</v>
      </c>
      <c r="BL97" s="829" t="e">
        <f>VLOOKUP(BL$4,整理!$4:$181,8,0)</f>
        <v>#N/A</v>
      </c>
    </row>
    <row r="98" spans="1:64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 t="str">
        <f>VLOOKUP(I$4,整理!$4:$181,9,0)</f>
        <v>0.7</v>
      </c>
      <c r="J98" s="1065" t="str">
        <f>VLOOKUP(J$4,整理!$4:$181,9,0)</f>
        <v>2.1</v>
      </c>
      <c r="K98" s="1065" t="str">
        <f>VLOOKUP(K$4,整理!$4:$181,9,0)</f>
        <v>2.1</v>
      </c>
      <c r="L98" s="1065" t="str">
        <f>VLOOKUP(L$4,整理!$4:$181,9,0)</f>
        <v>1.1</v>
      </c>
      <c r="M98" s="1065" t="e">
        <f>VLOOKUP(M$4,整理!$4:$181,9,0)</f>
        <v>#N/A</v>
      </c>
      <c r="N98" s="1065" t="str">
        <f>VLOOKUP(N$4,整理!$4:$181,9,0)</f>
        <v>3.0</v>
      </c>
      <c r="O98" s="1065" t="str">
        <f>VLOOKUP(O$4,整理!$4:$181,9,0)</f>
        <v>3.0</v>
      </c>
      <c r="P98" s="1065" t="e">
        <f>VLOOKUP(P$4,整理!$4:$181,9,0)</f>
        <v>#N/A</v>
      </c>
      <c r="Q98" s="1065" t="e">
        <f>VLOOKUP(Q$4,整理!$4:$181,9,0)</f>
        <v>#N/A</v>
      </c>
      <c r="R98" s="1065">
        <f>VLOOKUP(R$4,整理!$4:$181,9,0)</f>
        <v>2.2999999999999998</v>
      </c>
      <c r="S98" s="1065">
        <f>VLOOKUP(S$4,整理!$4:$181,9,0)</f>
        <v>1.9</v>
      </c>
      <c r="T98" s="1065" t="e">
        <f>VLOOKUP(T$4,整理!$4:$181,9,0)</f>
        <v>#N/A</v>
      </c>
      <c r="U98" s="1065" t="str">
        <f>VLOOKUP(U$4,整理!$4:$181,9,0)</f>
        <v>2.4</v>
      </c>
      <c r="V98" s="1065" t="e">
        <f>VLOOKUP(V$4,整理!$4:$181,9,0)</f>
        <v>#N/A</v>
      </c>
      <c r="W98" s="1065" t="e">
        <f>VLOOKUP(W$4,整理!$4:$181,9,0)</f>
        <v>#N/A</v>
      </c>
      <c r="X98" s="1065" t="str">
        <f>VLOOKUP(X$4,整理!$4:$181,9,0)</f>
        <v>1.6</v>
      </c>
      <c r="Y98" s="1065"/>
      <c r="Z98" s="1065"/>
      <c r="AA98" s="1065" t="e">
        <f>VLOOKUP(AA$4,整理!$4:$181,9,0)</f>
        <v>#N/A</v>
      </c>
      <c r="AB98" s="1065" t="str">
        <f>VLOOKUP(AB$4,整理!$4:$181,9,0)</f>
        <v>2.1</v>
      </c>
      <c r="AC98" s="1065" t="str">
        <f>VLOOKUP(AC$4,整理!$4:$181,9,0)</f>
        <v>2.0</v>
      </c>
      <c r="AD98" s="1065" t="e">
        <f>VLOOKUP(AD$4,整理!$4:$181,9,0)</f>
        <v>#N/A</v>
      </c>
      <c r="AE98" s="1065"/>
      <c r="AF98" s="1065"/>
      <c r="AG98" s="1065" t="str">
        <f>VLOOKUP(AG$4,整理!$4:$181,9,0)</f>
        <v>2.9</v>
      </c>
      <c r="AH98" s="1065" t="str">
        <f>VLOOKUP(AH$4,整理!$4:$181,9,0)</f>
        <v>2.9</v>
      </c>
      <c r="AI98" s="1065" t="str">
        <f>VLOOKUP(AI$4,整理!$4:$181,9,0)</f>
        <v>2.8</v>
      </c>
      <c r="AJ98" s="1065" t="str">
        <f>VLOOKUP(AJ$4,整理!$4:$181,9,0)</f>
        <v>2.9</v>
      </c>
      <c r="AK98" s="1065" t="str">
        <f>VLOOKUP(AK$4,整理!$4:$181,9,0)</f>
        <v>1.7</v>
      </c>
      <c r="AL98" s="1065" t="str">
        <f>VLOOKUP(AL$4,整理!$4:$181,9,0)</f>
        <v>2.4</v>
      </c>
      <c r="AM98" s="1065" t="e">
        <f>VLOOKUP(AM$4,整理!$4:$181,9,0)</f>
        <v>#N/A</v>
      </c>
      <c r="AN98" s="1065" t="str">
        <f>VLOOKUP(AN$4,整理!$4:$181,9,0)</f>
        <v>3.8</v>
      </c>
      <c r="AO98" s="1065" t="str">
        <f>VLOOKUP(AO$4,整理!$4:$181,9,0)</f>
        <v>1.0</v>
      </c>
      <c r="AP98" s="1065" t="str">
        <f>VLOOKUP(AP$4,整理!$4:$181,9,0)</f>
        <v>3.2</v>
      </c>
      <c r="AQ98" s="1065" t="str">
        <f>VLOOKUP(AQ$4,整理!$4:$181,9,0)</f>
        <v>2.8</v>
      </c>
      <c r="AR98" s="1065" t="str">
        <f>VLOOKUP(AR$4,整理!$4:$181,9,0)</f>
        <v>2.8</v>
      </c>
      <c r="AS98" s="1065" t="str">
        <f>VLOOKUP(AS$4,整理!$4:$181,9,0)</f>
        <v>2.8</v>
      </c>
      <c r="AT98" s="1065" t="str">
        <f>VLOOKUP(AT$4,整理!$4:$181,9,0)</f>
        <v>2.8</v>
      </c>
      <c r="AU98" s="1065" t="e">
        <f>VLOOKUP(AU$4,整理!$4:$181,9,0)</f>
        <v>#N/A</v>
      </c>
      <c r="AV98" s="1065" t="e">
        <f>VLOOKUP(AV$4,整理!$4:$181,9,0)</f>
        <v>#N/A</v>
      </c>
      <c r="AW98" s="1065" t="e">
        <f>VLOOKUP(AW$4,整理!$4:$181,9,0)</f>
        <v>#N/A</v>
      </c>
      <c r="AX98" s="1065" t="str">
        <f>VLOOKUP(AX$4,整理!$4:$181,9,0)</f>
        <v>0.9</v>
      </c>
      <c r="AY98" s="1065" t="str">
        <f>VLOOKUP(AY$4,整理!$4:$181,9,0)</f>
        <v>1.3</v>
      </c>
      <c r="AZ98" s="1065" t="e">
        <f>VLOOKUP(AZ$4,整理!$4:$181,9,0)</f>
        <v>#N/A</v>
      </c>
      <c r="BA98" s="1065"/>
      <c r="BB98" s="1065"/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  <c r="BK98" s="1065" t="e">
        <f>VLOOKUP(BK$4,整理!$4:$181,9,0)</f>
        <v>#N/A</v>
      </c>
      <c r="BL98" s="1065" t="e">
        <f>VLOOKUP(BL$4,整理!$4:$181,9,0)</f>
        <v>#N/A</v>
      </c>
    </row>
    <row r="99" spans="1:64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 t="e">
        <f>VLOOKUP(J$4,總表!$AM:$AU,9,0)</f>
        <v>#N/A</v>
      </c>
      <c r="K99" s="330">
        <f>VLOOKUP(K$4,總表!$AM:$AU,9,0)</f>
        <v>0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  <c r="AY99" s="330" t="e">
        <f>VLOOKUP(AY$4,總表!$AM:$AU,9,0)</f>
        <v>#N/A</v>
      </c>
      <c r="AZ99" s="330" t="e">
        <f>VLOOKUP(AZ$4,總表!$AM:$AU,9,0)</f>
        <v>#N/A</v>
      </c>
    </row>
    <row r="100" spans="1:64" ht="14.25" customHeight="1">
      <c r="A100" s="826" t="s">
        <v>536</v>
      </c>
    </row>
    <row r="101" spans="1:64" ht="14.25" customHeight="1">
      <c r="A101" s="826" t="s">
        <v>537</v>
      </c>
    </row>
    <row r="102" spans="1:64" ht="14.25" customHeight="1">
      <c r="A102" s="826" t="s">
        <v>538</v>
      </c>
    </row>
    <row r="103" spans="1:64" ht="14.25" customHeight="1">
      <c r="A103" s="827" t="s">
        <v>445</v>
      </c>
    </row>
    <row r="104" spans="1:64" ht="14.25" customHeight="1">
      <c r="A104" s="827" t="s">
        <v>446</v>
      </c>
    </row>
    <row r="105" spans="1:64" ht="14.25" customHeight="1">
      <c r="A105" s="827" t="s">
        <v>447</v>
      </c>
    </row>
    <row r="106" spans="1:64" ht="14.25" customHeight="1">
      <c r="A106" s="827" t="s">
        <v>539</v>
      </c>
    </row>
    <row r="108" spans="1:64" ht="14.25" customHeight="1">
      <c r="A108" s="1067" t="s">
        <v>1003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4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2.7675438596491233</v>
      </c>
    </row>
    <row r="8" spans="1:3">
      <c r="A8" t="s">
        <v>213</v>
      </c>
      <c r="B8" t="s">
        <v>17237</v>
      </c>
      <c r="C8" s="1206">
        <v>1.8137254901960784</v>
      </c>
    </row>
    <row r="9" spans="1:3">
      <c r="A9" t="s">
        <v>213</v>
      </c>
      <c r="B9" t="s">
        <v>17244</v>
      </c>
      <c r="C9" s="1206">
        <v>2.1577380952380953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2.424342105263158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2.273333333333333</v>
      </c>
    </row>
    <row r="15" spans="1:3">
      <c r="A15" t="s">
        <v>213</v>
      </c>
      <c r="B15" t="s">
        <v>17290</v>
      </c>
      <c r="C15" s="1206">
        <v>2.1458333333333335</v>
      </c>
    </row>
    <row r="16" spans="1:3">
      <c r="A16" t="s">
        <v>213</v>
      </c>
      <c r="B16" t="s">
        <v>17289</v>
      </c>
      <c r="C16" s="1206">
        <v>2.6458333333333335</v>
      </c>
    </row>
    <row r="17" spans="1:3">
      <c r="A17" t="s">
        <v>213</v>
      </c>
      <c r="B17" t="s">
        <v>17295</v>
      </c>
      <c r="C17" s="1206">
        <v>2.40625</v>
      </c>
    </row>
    <row r="18" spans="1:3">
      <c r="A18" t="s">
        <v>213</v>
      </c>
      <c r="B18" t="s">
        <v>17355</v>
      </c>
      <c r="C18" s="1206">
        <v>1.1854166666666663</v>
      </c>
    </row>
    <row r="19" spans="1:3">
      <c r="A19" t="s">
        <v>213</v>
      </c>
      <c r="B19" t="s">
        <v>17356</v>
      </c>
      <c r="C19" s="1206">
        <v>2.583333333333333</v>
      </c>
    </row>
    <row r="20" spans="1:3">
      <c r="A20" t="s">
        <v>213</v>
      </c>
      <c r="B20" t="s">
        <v>17634</v>
      </c>
      <c r="C20" s="1206">
        <v>4.541666666666667</v>
      </c>
    </row>
    <row r="21" spans="1:3">
      <c r="A21" t="s">
        <v>232</v>
      </c>
      <c r="B21" t="s">
        <v>645</v>
      </c>
      <c r="C21" s="1206" t="e">
        <v>#DIV/0!</v>
      </c>
    </row>
    <row r="22" spans="1:3">
      <c r="A22" t="s">
        <v>232</v>
      </c>
      <c r="B22" t="s">
        <v>17258</v>
      </c>
      <c r="C22" s="1206">
        <v>2.75</v>
      </c>
    </row>
    <row r="23" spans="1:3">
      <c r="A23" t="s">
        <v>232</v>
      </c>
      <c r="B23" t="s">
        <v>17375</v>
      </c>
      <c r="C23" s="1206">
        <v>3.2894736842105261</v>
      </c>
    </row>
    <row r="24" spans="1:3">
      <c r="A24" t="s">
        <v>243</v>
      </c>
      <c r="C24" s="1206" t="e">
        <v>#DIV/0!</v>
      </c>
    </row>
    <row r="25" spans="1:3">
      <c r="A25" t="s">
        <v>241</v>
      </c>
      <c r="B25" t="s">
        <v>645</v>
      </c>
      <c r="C25" s="1206" t="e">
        <v>#DIV/0!</v>
      </c>
    </row>
    <row r="26" spans="1:3">
      <c r="A26" t="s">
        <v>241</v>
      </c>
      <c r="B26" t="s">
        <v>386</v>
      </c>
      <c r="C26" s="1206" t="e">
        <v>#DIV/0!</v>
      </c>
    </row>
    <row r="27" spans="1:3">
      <c r="A27" t="s">
        <v>241</v>
      </c>
      <c r="B27" t="s">
        <v>17384</v>
      </c>
      <c r="C27" s="1206">
        <v>2.4513888888888888</v>
      </c>
    </row>
    <row r="28" spans="1:3">
      <c r="A28" t="s">
        <v>241</v>
      </c>
      <c r="B28" t="s">
        <v>17385</v>
      </c>
      <c r="C28" s="1206">
        <v>2.2724358974358974</v>
      </c>
    </row>
    <row r="29" spans="1:3">
      <c r="A29" t="s">
        <v>236</v>
      </c>
      <c r="B29" t="s">
        <v>645</v>
      </c>
      <c r="C29" s="1206" t="e">
        <v>#DIV/0!</v>
      </c>
    </row>
    <row r="30" spans="1:3">
      <c r="A30" t="s">
        <v>236</v>
      </c>
      <c r="B30" t="s">
        <v>17250</v>
      </c>
      <c r="C30" s="1206">
        <v>4.072916666666667</v>
      </c>
    </row>
    <row r="31" spans="1:3">
      <c r="A31" t="s">
        <v>236</v>
      </c>
      <c r="B31" t="s">
        <v>17252</v>
      </c>
      <c r="C31" s="1206">
        <v>6.6249999999999991</v>
      </c>
    </row>
    <row r="32" spans="1:3">
      <c r="A32" t="s">
        <v>236</v>
      </c>
      <c r="B32" t="s">
        <v>17257</v>
      </c>
      <c r="C32" s="1206">
        <v>4.166666666666667</v>
      </c>
    </row>
    <row r="33" spans="1:3">
      <c r="A33" t="s">
        <v>236</v>
      </c>
      <c r="B33" t="s">
        <v>17270</v>
      </c>
      <c r="C33" s="1206">
        <v>4.0705128205128203</v>
      </c>
    </row>
    <row r="34" spans="1:3">
      <c r="A34" t="s">
        <v>236</v>
      </c>
      <c r="B34" t="s">
        <v>17276</v>
      </c>
      <c r="C34" s="1206">
        <v>5.46875</v>
      </c>
    </row>
    <row r="35" spans="1:3">
      <c r="A35" t="s">
        <v>236</v>
      </c>
      <c r="B35" t="s">
        <v>17275</v>
      </c>
      <c r="C35" s="1206">
        <v>7.9375</v>
      </c>
    </row>
    <row r="36" spans="1:3">
      <c r="A36" t="s">
        <v>236</v>
      </c>
      <c r="B36" t="s">
        <v>17284</v>
      </c>
      <c r="C36" s="1206">
        <v>6.4444444444444446</v>
      </c>
    </row>
    <row r="37" spans="1:3">
      <c r="A37" t="s">
        <v>236</v>
      </c>
      <c r="B37" t="s">
        <v>17285</v>
      </c>
      <c r="C37" s="1206">
        <v>5.9197530864197523</v>
      </c>
    </row>
    <row r="38" spans="1:3">
      <c r="A38" t="s">
        <v>236</v>
      </c>
      <c r="B38" t="s">
        <v>17343</v>
      </c>
      <c r="C38" s="1206">
        <v>4.5666666666666673</v>
      </c>
    </row>
    <row r="39" spans="1:3">
      <c r="A39" t="s">
        <v>236</v>
      </c>
      <c r="B39" t="s">
        <v>17357</v>
      </c>
      <c r="C39" s="1206">
        <v>4.3837719298245608</v>
      </c>
    </row>
    <row r="40" spans="1:3">
      <c r="A40" t="s">
        <v>236</v>
      </c>
      <c r="B40" t="s">
        <v>17359</v>
      </c>
      <c r="C40" s="1206">
        <v>3.0648148148148149</v>
      </c>
    </row>
    <row r="41" spans="1:3">
      <c r="A41" t="s">
        <v>236</v>
      </c>
      <c r="B41" t="s">
        <v>17383</v>
      </c>
      <c r="C41" s="1206">
        <v>3.7666666666666662</v>
      </c>
    </row>
    <row r="42" spans="1:3">
      <c r="A42" t="s">
        <v>236</v>
      </c>
      <c r="B42" t="s">
        <v>17626</v>
      </c>
      <c r="C42" s="1206">
        <v>4.5</v>
      </c>
    </row>
    <row r="43" spans="1:3">
      <c r="A43" t="s">
        <v>236</v>
      </c>
      <c r="B43" t="s">
        <v>17654</v>
      </c>
      <c r="C43" s="1206" t="e">
        <v>#DIV/0!</v>
      </c>
    </row>
    <row r="44" spans="1:3">
      <c r="A44" t="s">
        <v>70</v>
      </c>
      <c r="C44" s="1206">
        <v>3.4231376262626259</v>
      </c>
    </row>
  </sheetData>
  <phoneticPr fontId="11" type="noConversion"/>
  <conditionalFormatting pivot="1" sqref="C4:C23 C25:C43">
    <cfRule type="cellIs" dxfId="11377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76" activePane="bottomLeft" state="frozen"/>
      <selection activeCell="L173" sqref="L173"/>
      <selection pane="bottomLeft" activeCell="G107" sqref="G107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562047.5</v>
      </c>
      <c r="P1" s="1287">
        <f>SUM(E:E,H:H,J:N)</f>
        <v>228205</v>
      </c>
    </row>
    <row r="2" spans="1:16" ht="17.25" customHeight="1">
      <c r="D2" s="1310" t="s">
        <v>17407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299095</v>
      </c>
      <c r="P2" s="1290">
        <f>日報表!G184</f>
        <v>1559436.5</v>
      </c>
    </row>
    <row r="3" spans="1:16" ht="17.25" customHeight="1">
      <c r="D3" s="1310" t="s">
        <v>17592</v>
      </c>
      <c r="E3" s="1314">
        <v>845</v>
      </c>
      <c r="F3" s="386">
        <v>845</v>
      </c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17493</v>
      </c>
      <c r="E4" s="1315">
        <v>1999</v>
      </c>
      <c r="F4" s="386">
        <v>1999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3071</v>
      </c>
    </row>
    <row r="5" spans="1:16" ht="17.25" customHeight="1">
      <c r="D5" s="1310" t="s">
        <v>17593</v>
      </c>
      <c r="E5" s="1314">
        <v>432</v>
      </c>
      <c r="F5" s="386">
        <v>432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17539</v>
      </c>
      <c r="E6" s="1314">
        <v>48</v>
      </c>
      <c r="F6" s="386">
        <v>48</v>
      </c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17571</v>
      </c>
      <c r="E7" s="1314">
        <v>18</v>
      </c>
      <c r="F7" s="386">
        <v>16</v>
      </c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17418</v>
      </c>
      <c r="E8" s="1314">
        <v>4228</v>
      </c>
      <c r="F8" s="386">
        <v>4228</v>
      </c>
      <c r="G8" s="1310"/>
      <c r="H8" s="1315"/>
      <c r="I8" s="386"/>
      <c r="J8" s="1289"/>
      <c r="K8" s="1289"/>
      <c r="L8" s="1292"/>
      <c r="M8" s="1289"/>
      <c r="N8" s="1289"/>
    </row>
    <row r="9" spans="1:16" ht="17.25" customHeight="1">
      <c r="D9" s="1310" t="s">
        <v>17447</v>
      </c>
      <c r="E9" s="1314">
        <v>3120</v>
      </c>
      <c r="F9" s="386">
        <v>3120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17613</v>
      </c>
      <c r="E10" s="1314">
        <v>1114</v>
      </c>
      <c r="F10" s="386">
        <v>1114</v>
      </c>
      <c r="G10" s="1310"/>
      <c r="H10" s="1314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17644</v>
      </c>
      <c r="E11" s="1315">
        <v>1707</v>
      </c>
      <c r="F11" s="386">
        <v>1707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17621</v>
      </c>
      <c r="E12" s="1314">
        <v>1600</v>
      </c>
      <c r="F12" s="386">
        <v>1600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17622</v>
      </c>
      <c r="E13" s="1314">
        <v>2580</v>
      </c>
      <c r="F13" s="386">
        <v>2580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17560</v>
      </c>
      <c r="E14" s="1314">
        <v>4050</v>
      </c>
      <c r="F14" s="386">
        <v>4050</v>
      </c>
      <c r="G14" s="1310"/>
      <c r="H14" s="1314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17595</v>
      </c>
      <c r="E15" s="1314">
        <v>750</v>
      </c>
      <c r="F15" s="386">
        <v>750</v>
      </c>
      <c r="G15" s="1310"/>
      <c r="H15" s="1315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17561</v>
      </c>
      <c r="E16" s="1314">
        <v>1680</v>
      </c>
      <c r="F16" s="386">
        <v>1680</v>
      </c>
      <c r="G16" s="1310"/>
      <c r="H16" s="1315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17371</v>
      </c>
      <c r="E17" s="1314"/>
      <c r="F17" s="386">
        <v>1896</v>
      </c>
      <c r="G17" s="1310"/>
      <c r="H17" s="1314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17581</v>
      </c>
      <c r="E18" s="1314">
        <v>1470</v>
      </c>
      <c r="F18" s="386">
        <v>1470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17563</v>
      </c>
      <c r="E19" s="1314">
        <v>1770</v>
      </c>
      <c r="F19" s="386">
        <v>1770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17494</v>
      </c>
      <c r="E20" s="1314">
        <v>4251</v>
      </c>
      <c r="F20" s="386">
        <v>4252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17439</v>
      </c>
      <c r="E21" s="1315">
        <v>4320</v>
      </c>
      <c r="F21" s="386">
        <v>4320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17459</v>
      </c>
      <c r="E22" s="1314">
        <v>3360</v>
      </c>
      <c r="F22" s="386">
        <v>6240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17373</v>
      </c>
      <c r="E23" s="1314">
        <v>6648</v>
      </c>
      <c r="F23" s="386">
        <v>29448</v>
      </c>
      <c r="G23" s="1310"/>
      <c r="H23" s="1315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17564</v>
      </c>
      <c r="E24" s="1314">
        <v>1200</v>
      </c>
      <c r="F24" s="386">
        <v>1200</v>
      </c>
      <c r="G24" s="1310"/>
      <c r="H24" s="1315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17440</v>
      </c>
      <c r="E25" s="1314">
        <v>3420</v>
      </c>
      <c r="F25" s="386">
        <v>3420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17424</v>
      </c>
      <c r="E26" s="1314">
        <v>5850</v>
      </c>
      <c r="F26" s="386">
        <v>5850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17495</v>
      </c>
      <c r="E27" s="1314">
        <v>1488</v>
      </c>
      <c r="F27" s="386">
        <v>1488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17614</v>
      </c>
      <c r="E28" s="1315">
        <v>1148</v>
      </c>
      <c r="F28" s="386">
        <v>1148</v>
      </c>
      <c r="G28" s="1310"/>
      <c r="H28" s="1314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17640</v>
      </c>
      <c r="E29" s="1314">
        <v>660</v>
      </c>
      <c r="F29" s="386">
        <v>635</v>
      </c>
      <c r="G29" s="1310"/>
      <c r="H29" s="1314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17472</v>
      </c>
      <c r="E30" s="1314"/>
      <c r="F30" s="386">
        <v>150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17374</v>
      </c>
      <c r="E31" s="1314">
        <v>528</v>
      </c>
      <c r="F31" s="386">
        <v>6335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17448</v>
      </c>
      <c r="E32" s="1315">
        <v>3390</v>
      </c>
      <c r="F32" s="386">
        <v>3390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17582</v>
      </c>
      <c r="E33" s="1314">
        <v>5400</v>
      </c>
      <c r="F33" s="386">
        <v>5400</v>
      </c>
      <c r="G33" s="1310"/>
      <c r="H33" s="1315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17330</v>
      </c>
      <c r="E34" s="1315"/>
      <c r="F34" s="386">
        <v>542</v>
      </c>
      <c r="G34" s="1310"/>
      <c r="H34" s="1315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17449</v>
      </c>
      <c r="E35" s="1314">
        <v>4110</v>
      </c>
      <c r="F35" s="386">
        <v>4110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17415</v>
      </c>
      <c r="E36" s="1314">
        <v>4392</v>
      </c>
      <c r="F36" s="386">
        <v>4368</v>
      </c>
      <c r="G36" s="1310"/>
      <c r="H36" s="1314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17466</v>
      </c>
      <c r="E37" s="1314">
        <v>3096</v>
      </c>
      <c r="F37" s="386">
        <v>3096</v>
      </c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17450</v>
      </c>
      <c r="E38" s="1314">
        <v>4200</v>
      </c>
      <c r="F38" s="386">
        <v>4200</v>
      </c>
      <c r="G38" s="1310"/>
      <c r="H38" s="1314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17615</v>
      </c>
      <c r="E39" s="1314">
        <v>3365</v>
      </c>
      <c r="F39" s="386"/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17616</v>
      </c>
      <c r="E40" s="1314">
        <v>1459</v>
      </c>
      <c r="F40" s="386">
        <v>1458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17268</v>
      </c>
      <c r="E41" s="1314"/>
      <c r="F41" s="386">
        <v>1611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17583</v>
      </c>
      <c r="E42" s="1315">
        <v>1848</v>
      </c>
      <c r="F42" s="386">
        <v>1848</v>
      </c>
      <c r="G42" s="1310"/>
      <c r="H42" s="1315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17425</v>
      </c>
      <c r="E43" s="1314">
        <v>2472</v>
      </c>
      <c r="F43" s="386">
        <v>2472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17584</v>
      </c>
      <c r="E44" s="1315">
        <v>1944</v>
      </c>
      <c r="F44" s="386">
        <v>1944</v>
      </c>
      <c r="G44" s="1310"/>
      <c r="H44" s="1315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17496</v>
      </c>
      <c r="E45" s="1315">
        <v>3041</v>
      </c>
      <c r="F45" s="386">
        <v>3043</v>
      </c>
      <c r="G45" s="1310"/>
      <c r="H45" s="1315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17434</v>
      </c>
      <c r="E46" s="1314">
        <v>600</v>
      </c>
      <c r="F46" s="386">
        <v>600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17617</v>
      </c>
      <c r="E47" s="1315">
        <v>3429</v>
      </c>
      <c r="F47" s="386"/>
      <c r="G47" s="1310"/>
      <c r="H47" s="1315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17416</v>
      </c>
      <c r="E48" s="1315"/>
      <c r="F48" s="386">
        <v>1058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17311</v>
      </c>
      <c r="E49" s="1314">
        <v>750</v>
      </c>
      <c r="F49" s="386">
        <v>720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17314</v>
      </c>
      <c r="E50" s="1314"/>
      <c r="F50" s="386">
        <v>3207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17500</v>
      </c>
      <c r="E51" s="1314">
        <v>30</v>
      </c>
      <c r="F51" s="386">
        <v>120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17471</v>
      </c>
      <c r="E52" s="1314">
        <v>4680</v>
      </c>
      <c r="F52" s="386">
        <v>4680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17426</v>
      </c>
      <c r="E53" s="1314">
        <v>9630</v>
      </c>
      <c r="F53" s="386">
        <v>9630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17441</v>
      </c>
      <c r="E54" s="1314">
        <v>3120</v>
      </c>
      <c r="F54" s="386">
        <v>3120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17497</v>
      </c>
      <c r="E55" s="1314">
        <v>2383</v>
      </c>
      <c r="F55" s="386">
        <v>2351</v>
      </c>
      <c r="G55" s="1310"/>
      <c r="H55" s="1314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17464</v>
      </c>
      <c r="E56" s="1314">
        <v>15360</v>
      </c>
      <c r="F56" s="386">
        <v>15360</v>
      </c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17241</v>
      </c>
      <c r="E57" s="1315">
        <v>450</v>
      </c>
      <c r="F57" s="386">
        <v>450</v>
      </c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17623</v>
      </c>
      <c r="E58" s="1314">
        <v>600</v>
      </c>
      <c r="F58" s="386">
        <v>600</v>
      </c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17442</v>
      </c>
      <c r="E59" s="1314">
        <v>3456</v>
      </c>
      <c r="F59" s="386">
        <v>3456</v>
      </c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 t="s">
        <v>17610</v>
      </c>
      <c r="E60" s="1314">
        <v>3600</v>
      </c>
      <c r="F60" s="386">
        <v>3600</v>
      </c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17498</v>
      </c>
      <c r="E61" s="1314">
        <v>4101</v>
      </c>
      <c r="F61" s="386">
        <v>4101</v>
      </c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17409</v>
      </c>
      <c r="E62" s="1314">
        <v>17126</v>
      </c>
      <c r="F62" s="386">
        <v>17126</v>
      </c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17624</v>
      </c>
      <c r="E63" s="1314">
        <v>285</v>
      </c>
      <c r="F63" s="386"/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17611</v>
      </c>
      <c r="E64" s="1315">
        <v>8450</v>
      </c>
      <c r="F64" s="386">
        <v>8450</v>
      </c>
      <c r="G64" s="1310"/>
      <c r="H64" s="1314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17568</v>
      </c>
      <c r="E65" s="1314">
        <v>2040</v>
      </c>
      <c r="F65" s="386">
        <v>2040</v>
      </c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17647</v>
      </c>
      <c r="E66" s="1315">
        <v>24</v>
      </c>
      <c r="F66" s="386"/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17370</v>
      </c>
      <c r="E67" s="1314">
        <v>5749</v>
      </c>
      <c r="F67" s="386">
        <v>1032</v>
      </c>
      <c r="G67" s="1310"/>
      <c r="H67" s="1314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17391</v>
      </c>
      <c r="E68" s="1314">
        <v>1507</v>
      </c>
      <c r="F68" s="386">
        <v>1365</v>
      </c>
      <c r="G68" s="1310"/>
      <c r="H68" s="1314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17315</v>
      </c>
      <c r="E69" s="1314"/>
      <c r="F69" s="386">
        <v>448</v>
      </c>
      <c r="G69" s="1310"/>
      <c r="H69" s="1315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17316</v>
      </c>
      <c r="E70" s="1315"/>
      <c r="F70" s="386">
        <v>721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17317</v>
      </c>
      <c r="E71" s="1314"/>
      <c r="F71" s="386">
        <v>448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17318</v>
      </c>
      <c r="E72" s="1314"/>
      <c r="F72" s="386">
        <v>1918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17319</v>
      </c>
      <c r="E73" s="1314"/>
      <c r="F73" s="386">
        <v>417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17320</v>
      </c>
      <c r="E74" s="1314"/>
      <c r="F74" s="386">
        <v>1864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 t="s">
        <v>17321</v>
      </c>
      <c r="E75" s="1314"/>
      <c r="F75" s="386">
        <v>1248</v>
      </c>
      <c r="G75" s="1310"/>
      <c r="H75" s="1314"/>
      <c r="I75" s="386"/>
      <c r="J75" s="1292"/>
      <c r="K75" s="1292"/>
      <c r="L75" s="1292"/>
      <c r="M75" s="1289"/>
      <c r="N75" s="1289"/>
    </row>
    <row r="76" spans="4:14" ht="17.25" customHeight="1">
      <c r="D76" s="1310" t="s">
        <v>17462</v>
      </c>
      <c r="E76" s="1314"/>
      <c r="F76" s="386">
        <v>109112</v>
      </c>
      <c r="G76" s="1310"/>
      <c r="H76" s="1315"/>
      <c r="I76" s="386"/>
      <c r="J76" s="1292"/>
      <c r="K76" s="1292"/>
      <c r="L76" s="1292"/>
      <c r="M76" s="1289"/>
      <c r="N76" s="1289"/>
    </row>
    <row r="77" spans="4:14" ht="17.25" customHeight="1">
      <c r="D77" s="1310" t="s">
        <v>17470</v>
      </c>
      <c r="E77" s="1314">
        <v>1822</v>
      </c>
      <c r="F77" s="386">
        <v>1823</v>
      </c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 t="s">
        <v>17352</v>
      </c>
      <c r="E78" s="1314">
        <v>2760</v>
      </c>
      <c r="F78" s="386">
        <v>174153</v>
      </c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 t="s">
        <v>17427</v>
      </c>
      <c r="E79" s="1314"/>
      <c r="F79" s="386">
        <v>440</v>
      </c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 t="s">
        <v>17597</v>
      </c>
      <c r="E80" s="1315">
        <v>2820</v>
      </c>
      <c r="F80" s="386">
        <v>2820</v>
      </c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 t="s">
        <v>17340</v>
      </c>
      <c r="E81" s="1315">
        <v>360</v>
      </c>
      <c r="F81" s="386">
        <v>335</v>
      </c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 t="s">
        <v>17341</v>
      </c>
      <c r="E82" s="1314">
        <v>2520</v>
      </c>
      <c r="F82" s="386">
        <v>2490</v>
      </c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 t="s">
        <v>17451</v>
      </c>
      <c r="E83" s="1314">
        <v>825</v>
      </c>
      <c r="F83" s="386">
        <v>495</v>
      </c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 t="s">
        <v>17322</v>
      </c>
      <c r="E84" s="1314"/>
      <c r="F84" s="386">
        <v>647</v>
      </c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 t="s">
        <v>17339</v>
      </c>
      <c r="E85" s="1315">
        <v>33</v>
      </c>
      <c r="F85" s="386">
        <v>5.5</v>
      </c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 t="s">
        <v>17323</v>
      </c>
      <c r="E86" s="1314">
        <v>389</v>
      </c>
      <c r="F86" s="386">
        <v>762</v>
      </c>
      <c r="G86" s="1310"/>
      <c r="H86" s="1315"/>
      <c r="I86" s="386"/>
      <c r="J86" s="1292"/>
      <c r="K86" s="1292"/>
      <c r="L86" s="1292"/>
      <c r="M86" s="1289"/>
      <c r="N86" s="1289"/>
    </row>
    <row r="87" spans="4:14" ht="17.25" customHeight="1">
      <c r="D87" s="1310" t="s">
        <v>17324</v>
      </c>
      <c r="E87" s="1315"/>
      <c r="F87" s="386">
        <v>329</v>
      </c>
      <c r="G87" s="1310"/>
      <c r="H87" s="1315"/>
      <c r="I87" s="386"/>
      <c r="J87" s="1292"/>
      <c r="K87" s="1292"/>
      <c r="L87" s="1292"/>
      <c r="M87" s="1289"/>
      <c r="N87" s="1289"/>
    </row>
    <row r="88" spans="4:14" ht="17.25" customHeight="1">
      <c r="D88" s="1310" t="s">
        <v>17325</v>
      </c>
      <c r="E88" s="1315"/>
      <c r="F88" s="386">
        <v>579</v>
      </c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 t="s">
        <v>17331</v>
      </c>
      <c r="E89" s="1314"/>
      <c r="F89" s="386">
        <v>1213</v>
      </c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 t="s">
        <v>17332</v>
      </c>
      <c r="E90" s="1314"/>
      <c r="F90" s="386">
        <v>983</v>
      </c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 t="s">
        <v>17569</v>
      </c>
      <c r="E91" s="1314">
        <v>3894</v>
      </c>
      <c r="F91" s="386">
        <v>3894</v>
      </c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 t="s">
        <v>17598</v>
      </c>
      <c r="E92" s="1315">
        <v>220</v>
      </c>
      <c r="F92" s="386">
        <v>220</v>
      </c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 t="s">
        <v>17410</v>
      </c>
      <c r="E93" s="1314">
        <v>432</v>
      </c>
      <c r="F93" s="386">
        <v>432</v>
      </c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 t="s">
        <v>17523</v>
      </c>
      <c r="E94" s="1315">
        <v>66</v>
      </c>
      <c r="F94" s="386">
        <v>66</v>
      </c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 t="s">
        <v>17618</v>
      </c>
      <c r="E95" s="1315">
        <v>472</v>
      </c>
      <c r="F95" s="386">
        <v>472</v>
      </c>
      <c r="G95" s="1310"/>
      <c r="H95" s="1314"/>
      <c r="I95" s="386"/>
      <c r="J95" s="1292"/>
      <c r="K95" s="1292"/>
      <c r="L95" s="1292"/>
      <c r="M95" s="1289"/>
      <c r="N95" s="1289"/>
    </row>
    <row r="96" spans="4:14" ht="17.25" customHeight="1">
      <c r="D96" s="1310" t="s">
        <v>17619</v>
      </c>
      <c r="E96" s="1315">
        <v>424</v>
      </c>
      <c r="F96" s="386">
        <v>424</v>
      </c>
      <c r="G96" s="1310"/>
      <c r="H96" s="1315"/>
      <c r="I96" s="386"/>
      <c r="J96" s="1292"/>
      <c r="K96" s="1292"/>
      <c r="L96" s="1292"/>
      <c r="M96" s="1289"/>
      <c r="N96" s="1289"/>
    </row>
    <row r="97" spans="4:14" ht="17.25" customHeight="1">
      <c r="D97" s="1310" t="s">
        <v>17572</v>
      </c>
      <c r="E97" s="1315">
        <v>87</v>
      </c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 t="s">
        <v>17573</v>
      </c>
      <c r="E98" s="1314">
        <v>43</v>
      </c>
      <c r="F98" s="386"/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 t="s">
        <v>17411</v>
      </c>
      <c r="E99" s="1314">
        <v>1599</v>
      </c>
      <c r="F99" s="386">
        <v>1180</v>
      </c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 t="s">
        <v>17326</v>
      </c>
      <c r="E100" s="1314">
        <v>1416</v>
      </c>
      <c r="F100" s="386">
        <v>2199</v>
      </c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 t="s">
        <v>17625</v>
      </c>
      <c r="E101" s="1315">
        <v>1696</v>
      </c>
      <c r="F101" s="386">
        <v>1696</v>
      </c>
      <c r="G101" s="1310"/>
      <c r="H101" s="1314"/>
      <c r="I101" s="386"/>
      <c r="J101" s="1292"/>
      <c r="K101" s="1292"/>
      <c r="L101" s="1292"/>
      <c r="M101" s="1289"/>
      <c r="N101" s="1289"/>
    </row>
    <row r="102" spans="4:14" ht="17.25" customHeight="1">
      <c r="D102" s="1310" t="s">
        <v>17499</v>
      </c>
      <c r="E102" s="1315">
        <v>4465</v>
      </c>
      <c r="F102" s="386">
        <v>4465</v>
      </c>
      <c r="G102" s="1310"/>
      <c r="H102" s="1315"/>
      <c r="I102" s="386"/>
      <c r="J102" s="1292"/>
      <c r="K102" s="1292"/>
      <c r="L102" s="1292"/>
      <c r="M102" s="1289"/>
      <c r="N102" s="1289"/>
    </row>
    <row r="103" spans="4:14" ht="17.25" customHeight="1">
      <c r="D103" s="1310" t="s">
        <v>17620</v>
      </c>
      <c r="E103" s="1315">
        <v>1133</v>
      </c>
      <c r="F103" s="386">
        <v>1133</v>
      </c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 t="s">
        <v>17574</v>
      </c>
      <c r="E104" s="1314">
        <v>89</v>
      </c>
      <c r="F104" s="386">
        <v>89</v>
      </c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 t="s">
        <v>17585</v>
      </c>
      <c r="E105" s="1314"/>
      <c r="F105" s="386">
        <v>408</v>
      </c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 t="s">
        <v>17443</v>
      </c>
      <c r="E106" s="1314">
        <v>20</v>
      </c>
      <c r="F106" s="386">
        <v>8633</v>
      </c>
      <c r="G106" s="1310"/>
      <c r="H106" s="1314"/>
      <c r="I106" s="386"/>
      <c r="J106" s="1292"/>
      <c r="K106" s="1292"/>
      <c r="L106" s="1292"/>
      <c r="M106" s="1289"/>
      <c r="N106" s="1289"/>
    </row>
    <row r="107" spans="4:14" ht="17.25" customHeight="1">
      <c r="D107" s="1310" t="s">
        <v>17522</v>
      </c>
      <c r="E107" s="1314">
        <v>1560</v>
      </c>
      <c r="F107" s="386">
        <v>1560</v>
      </c>
      <c r="G107" s="1310"/>
      <c r="H107" s="1315"/>
      <c r="I107" s="386"/>
      <c r="J107" s="1292"/>
      <c r="K107" s="1292"/>
      <c r="L107" s="1292"/>
      <c r="M107" s="1289"/>
      <c r="N107" s="1289"/>
    </row>
    <row r="108" spans="4:14" ht="17.25" customHeight="1">
      <c r="D108" s="1310" t="s">
        <v>17521</v>
      </c>
      <c r="E108" s="1314">
        <v>30</v>
      </c>
      <c r="F108" s="386">
        <v>30</v>
      </c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 t="s">
        <v>17545</v>
      </c>
      <c r="E109" s="1315">
        <v>96</v>
      </c>
      <c r="F109" s="386">
        <v>96</v>
      </c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 t="s">
        <v>17544</v>
      </c>
      <c r="E110" s="1314">
        <v>90</v>
      </c>
      <c r="F110" s="386">
        <v>90</v>
      </c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 t="s">
        <v>17543</v>
      </c>
      <c r="E111" s="1314">
        <v>72</v>
      </c>
      <c r="F111" s="386">
        <v>72</v>
      </c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 t="s">
        <v>17639</v>
      </c>
      <c r="E112" s="1315">
        <v>189</v>
      </c>
      <c r="F112" s="386">
        <v>189</v>
      </c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 t="s">
        <v>17542</v>
      </c>
      <c r="E113" s="1315">
        <v>3</v>
      </c>
      <c r="F113" s="386">
        <v>3</v>
      </c>
      <c r="G113" s="1310"/>
      <c r="H113" s="1314"/>
      <c r="I113" s="386"/>
      <c r="J113" s="1292"/>
      <c r="K113" s="1292"/>
      <c r="L113" s="1292"/>
      <c r="M113" s="1289"/>
      <c r="N113" s="1289"/>
    </row>
    <row r="114" spans="4:14" ht="17.25" customHeight="1">
      <c r="D114" s="1310" t="s">
        <v>17575</v>
      </c>
      <c r="E114" s="1314">
        <v>85</v>
      </c>
      <c r="F114" s="386">
        <v>85</v>
      </c>
      <c r="G114" s="1310"/>
      <c r="H114" s="1314"/>
      <c r="I114" s="386"/>
      <c r="J114" s="1292"/>
      <c r="K114" s="1292"/>
      <c r="L114" s="1292"/>
      <c r="M114" s="1289"/>
      <c r="N114" s="1289"/>
    </row>
    <row r="115" spans="4:14" ht="17.25" customHeight="1">
      <c r="D115" s="1310" t="s">
        <v>17576</v>
      </c>
      <c r="E115" s="1314">
        <v>88</v>
      </c>
      <c r="F115" s="386">
        <v>88</v>
      </c>
      <c r="G115" s="1310"/>
      <c r="H115" s="1314"/>
      <c r="I115" s="386"/>
      <c r="J115" s="1292"/>
      <c r="K115" s="1292"/>
      <c r="L115" s="1292"/>
      <c r="M115" s="1289"/>
      <c r="N115" s="1289"/>
    </row>
    <row r="116" spans="4:14" ht="17.25" customHeight="1">
      <c r="D116" s="1310" t="s">
        <v>17541</v>
      </c>
      <c r="E116" s="1314">
        <v>48</v>
      </c>
      <c r="F116" s="386">
        <v>48</v>
      </c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 t="s">
        <v>17428</v>
      </c>
      <c r="E117" s="1314"/>
      <c r="F117" s="386">
        <v>240</v>
      </c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 t="s">
        <v>17327</v>
      </c>
      <c r="E118" s="1314"/>
      <c r="F118" s="386">
        <v>96</v>
      </c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 t="s">
        <v>17429</v>
      </c>
      <c r="E119" s="1315"/>
      <c r="F119" s="386">
        <v>224</v>
      </c>
      <c r="G119" s="1310"/>
      <c r="H119" s="1315"/>
      <c r="I119" s="386"/>
      <c r="J119" s="1292"/>
      <c r="K119" s="1292"/>
      <c r="L119" s="1292"/>
      <c r="M119" s="1289"/>
      <c r="N119" s="1289"/>
    </row>
    <row r="120" spans="4:14" ht="17.25" customHeight="1">
      <c r="D120" s="1310" t="s">
        <v>17452</v>
      </c>
      <c r="E120" s="1314"/>
      <c r="F120" s="386">
        <v>648</v>
      </c>
      <c r="G120" s="1310"/>
      <c r="H120" s="1314"/>
      <c r="I120" s="386"/>
      <c r="J120" s="1292"/>
      <c r="K120" s="1292"/>
      <c r="L120" s="1292"/>
      <c r="M120" s="1289"/>
      <c r="N120" s="1289"/>
    </row>
    <row r="121" spans="4:14" ht="17.25" customHeight="1">
      <c r="D121" s="1310" t="s">
        <v>17453</v>
      </c>
      <c r="E121" s="1314"/>
      <c r="F121" s="386">
        <v>330</v>
      </c>
      <c r="G121" s="1310"/>
      <c r="H121" s="1315"/>
      <c r="I121" s="386"/>
      <c r="J121" s="1292"/>
      <c r="K121" s="1292"/>
      <c r="L121" s="1292"/>
      <c r="M121" s="1289"/>
      <c r="N121" s="1289"/>
    </row>
    <row r="122" spans="4:14" ht="17.25" customHeight="1">
      <c r="D122" s="1310" t="s">
        <v>17460</v>
      </c>
      <c r="E122" s="1314">
        <v>690</v>
      </c>
      <c r="F122" s="386">
        <v>660</v>
      </c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 t="s">
        <v>17328</v>
      </c>
      <c r="E123" s="1315"/>
      <c r="F123" s="386">
        <v>982</v>
      </c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 t="s">
        <v>17599</v>
      </c>
      <c r="E124" s="1315">
        <v>210</v>
      </c>
      <c r="F124" s="386">
        <v>210</v>
      </c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 t="s">
        <v>17637</v>
      </c>
      <c r="E125" s="1314">
        <v>2</v>
      </c>
      <c r="F125" s="386">
        <v>2</v>
      </c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 t="s">
        <v>17577</v>
      </c>
      <c r="E126" s="1314">
        <v>82</v>
      </c>
      <c r="F126" s="386">
        <v>82</v>
      </c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 t="s">
        <v>17520</v>
      </c>
      <c r="E127" s="1315">
        <v>201</v>
      </c>
      <c r="F127" s="386">
        <v>201</v>
      </c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 t="s">
        <v>17518</v>
      </c>
      <c r="E128" s="1314">
        <v>15</v>
      </c>
      <c r="F128" s="386">
        <v>15</v>
      </c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 t="s">
        <v>17578</v>
      </c>
      <c r="E129" s="1314">
        <v>84</v>
      </c>
      <c r="F129" s="386">
        <v>84</v>
      </c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 t="s">
        <v>17517</v>
      </c>
      <c r="E130" s="1314">
        <v>75</v>
      </c>
      <c r="F130" s="386">
        <v>75</v>
      </c>
      <c r="G130" s="1310"/>
      <c r="H130" s="1314"/>
      <c r="I130" s="386"/>
      <c r="J130" s="1292"/>
      <c r="K130" s="1292"/>
      <c r="L130" s="1292"/>
      <c r="M130" s="1289"/>
      <c r="N130" s="1289"/>
    </row>
    <row r="131" spans="4:14" ht="17.25" customHeight="1">
      <c r="D131" s="1310" t="s">
        <v>17516</v>
      </c>
      <c r="E131" s="1314">
        <v>15</v>
      </c>
      <c r="F131" s="386">
        <v>15</v>
      </c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 t="s">
        <v>17455</v>
      </c>
      <c r="E132" s="1314">
        <v>10</v>
      </c>
      <c r="F132" s="386">
        <v>10</v>
      </c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 t="s">
        <v>17515</v>
      </c>
      <c r="E133" s="1315">
        <v>88</v>
      </c>
      <c r="F133" s="386">
        <v>88</v>
      </c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 t="s">
        <v>17554</v>
      </c>
      <c r="E134" s="1315">
        <v>44</v>
      </c>
      <c r="F134" s="386">
        <v>36</v>
      </c>
      <c r="G134" s="1310"/>
      <c r="H134" s="1315"/>
      <c r="I134" s="386"/>
      <c r="J134" s="1292"/>
      <c r="K134" s="1292"/>
      <c r="L134" s="1292"/>
      <c r="M134" s="1289"/>
      <c r="N134" s="1289"/>
    </row>
    <row r="135" spans="4:14" ht="17.25" customHeight="1">
      <c r="D135" s="1310" t="s">
        <v>17645</v>
      </c>
      <c r="E135" s="1315"/>
      <c r="F135" s="386">
        <v>34</v>
      </c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 t="s">
        <v>17553</v>
      </c>
      <c r="E136" s="1314">
        <v>18</v>
      </c>
      <c r="F136" s="386">
        <v>18</v>
      </c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 t="s">
        <v>17552</v>
      </c>
      <c r="E137" s="1314">
        <v>40</v>
      </c>
      <c r="F137" s="386">
        <v>40</v>
      </c>
      <c r="G137" s="1310"/>
      <c r="H137" s="1314"/>
      <c r="I137" s="386"/>
      <c r="J137" s="1292"/>
      <c r="K137" s="1292"/>
      <c r="L137" s="1292"/>
      <c r="M137" s="1289"/>
      <c r="N137" s="1289"/>
    </row>
    <row r="138" spans="4:14" ht="17.25" customHeight="1">
      <c r="D138" s="1310" t="s">
        <v>17551</v>
      </c>
      <c r="E138" s="1314">
        <v>10</v>
      </c>
      <c r="F138" s="386">
        <v>10</v>
      </c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 t="s">
        <v>17550</v>
      </c>
      <c r="E139" s="1314">
        <v>14</v>
      </c>
      <c r="F139" s="386">
        <v>14</v>
      </c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 t="s">
        <v>17549</v>
      </c>
      <c r="E140" s="1314">
        <v>177</v>
      </c>
      <c r="F140" s="386">
        <v>177</v>
      </c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 t="s">
        <v>17548</v>
      </c>
      <c r="E141" s="1314">
        <v>80</v>
      </c>
      <c r="F141" s="386">
        <v>80</v>
      </c>
      <c r="G141" s="1310"/>
      <c r="H141" s="1315"/>
      <c r="I141" s="386"/>
      <c r="J141" s="1292"/>
      <c r="K141" s="1292"/>
      <c r="L141" s="1292"/>
      <c r="M141" s="1289"/>
      <c r="N141" s="1289"/>
    </row>
    <row r="142" spans="4:14" ht="17.25" customHeight="1">
      <c r="D142" s="1310" t="s">
        <v>17547</v>
      </c>
      <c r="E142" s="1314">
        <v>6</v>
      </c>
      <c r="F142" s="386">
        <v>6</v>
      </c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 t="s">
        <v>17546</v>
      </c>
      <c r="E143" s="1315">
        <v>68</v>
      </c>
      <c r="F143" s="386">
        <v>68</v>
      </c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 t="s">
        <v>17456</v>
      </c>
      <c r="E144" s="1315">
        <v>13</v>
      </c>
      <c r="F144" s="386">
        <v>12</v>
      </c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 t="s">
        <v>17586</v>
      </c>
      <c r="E145" s="1314"/>
      <c r="F145" s="386">
        <v>340</v>
      </c>
      <c r="G145" s="1310"/>
      <c r="H145" s="1314"/>
      <c r="I145" s="386"/>
      <c r="J145" s="1292"/>
      <c r="K145" s="1292"/>
      <c r="L145" s="1292"/>
      <c r="M145" s="1289"/>
      <c r="N145" s="1289"/>
    </row>
    <row r="146" spans="4:14" ht="17.25" customHeight="1">
      <c r="D146" s="1310" t="s">
        <v>17514</v>
      </c>
      <c r="E146" s="1314">
        <v>60</v>
      </c>
      <c r="F146" s="386">
        <v>60</v>
      </c>
      <c r="G146" s="1310"/>
      <c r="H146" s="1315"/>
      <c r="I146" s="386"/>
      <c r="J146" s="1292"/>
      <c r="K146" s="1292"/>
      <c r="L146" s="1292"/>
      <c r="M146" s="1289"/>
      <c r="N146" s="1289"/>
    </row>
    <row r="147" spans="4:14" ht="17.25" customHeight="1">
      <c r="D147" s="1310" t="s">
        <v>17513</v>
      </c>
      <c r="E147" s="1315">
        <v>10</v>
      </c>
      <c r="F147" s="386">
        <v>10</v>
      </c>
      <c r="G147" s="1310"/>
      <c r="H147" s="1314"/>
      <c r="I147" s="386"/>
      <c r="J147" s="1292"/>
      <c r="K147" s="1292"/>
      <c r="L147" s="1292"/>
      <c r="M147" s="1289"/>
      <c r="N147" s="1289"/>
    </row>
    <row r="148" spans="4:14" ht="17.25" customHeight="1">
      <c r="D148" s="1310" t="s">
        <v>17579</v>
      </c>
      <c r="E148" s="1315">
        <v>442</v>
      </c>
      <c r="F148" s="386">
        <v>442</v>
      </c>
      <c r="G148" s="1310"/>
      <c r="H148" s="1315"/>
      <c r="I148" s="386"/>
      <c r="J148" s="1292"/>
      <c r="K148" s="1292"/>
      <c r="L148" s="1292"/>
      <c r="M148" s="1289"/>
      <c r="N148" s="1289"/>
    </row>
    <row r="149" spans="4:14" ht="17.25" customHeight="1">
      <c r="D149" s="1310" t="s">
        <v>17512</v>
      </c>
      <c r="E149" s="1314">
        <v>21</v>
      </c>
      <c r="F149" s="386">
        <v>12</v>
      </c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 t="s">
        <v>17369</v>
      </c>
      <c r="E150" s="1314">
        <v>25</v>
      </c>
      <c r="F150" s="386">
        <v>21</v>
      </c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 t="s">
        <v>17242</v>
      </c>
      <c r="E151" s="1314"/>
      <c r="F151" s="386">
        <v>30</v>
      </c>
      <c r="G151" s="1310"/>
      <c r="H151" s="1314"/>
      <c r="I151" s="386"/>
      <c r="J151" s="1292"/>
      <c r="K151" s="1292"/>
      <c r="L151" s="1292"/>
      <c r="M151" s="1289"/>
      <c r="N151" s="1289"/>
    </row>
    <row r="152" spans="4:14" ht="17.25" customHeight="1">
      <c r="D152" s="1310" t="s">
        <v>17310</v>
      </c>
      <c r="E152" s="1314">
        <v>5</v>
      </c>
      <c r="F152" s="386">
        <v>4</v>
      </c>
      <c r="G152" s="1310"/>
      <c r="H152" s="1315"/>
      <c r="I152" s="386"/>
      <c r="J152" s="1292"/>
      <c r="K152" s="1292"/>
      <c r="L152" s="1292"/>
      <c r="M152" s="1289"/>
      <c r="N152" s="1289"/>
    </row>
    <row r="153" spans="4:14" ht="17.25" customHeight="1">
      <c r="D153" s="1310" t="s">
        <v>17580</v>
      </c>
      <c r="E153" s="1315">
        <v>36</v>
      </c>
      <c r="F153" s="386">
        <v>36</v>
      </c>
      <c r="G153" s="1310"/>
      <c r="H153" s="1314"/>
      <c r="I153" s="386"/>
      <c r="J153" s="1292"/>
      <c r="K153" s="1292"/>
      <c r="L153" s="1292"/>
      <c r="M153" s="1289"/>
      <c r="N153" s="1289"/>
    </row>
    <row r="154" spans="4:14" ht="17.25" customHeight="1">
      <c r="D154" s="1310" t="s">
        <v>17511</v>
      </c>
      <c r="E154" s="1314">
        <v>11</v>
      </c>
      <c r="F154" s="386">
        <v>11</v>
      </c>
      <c r="G154" s="1310"/>
      <c r="H154" s="1315"/>
      <c r="I154" s="386"/>
      <c r="J154" s="1292"/>
      <c r="K154" s="1292"/>
      <c r="L154" s="1292"/>
      <c r="M154" s="1289"/>
      <c r="N154" s="1289"/>
    </row>
    <row r="155" spans="4:14" ht="17.25" customHeight="1">
      <c r="D155" s="1310" t="s">
        <v>17510</v>
      </c>
      <c r="E155" s="1314">
        <v>29</v>
      </c>
      <c r="F155" s="386">
        <v>29</v>
      </c>
      <c r="G155" s="1310"/>
      <c r="H155" s="1314"/>
      <c r="I155" s="386"/>
      <c r="J155" s="1292"/>
      <c r="K155" s="1292"/>
      <c r="L155" s="1292"/>
      <c r="M155" s="1289"/>
      <c r="N155" s="1289"/>
    </row>
    <row r="156" spans="4:14" ht="17.25" customHeight="1">
      <c r="D156" s="1310" t="s">
        <v>17509</v>
      </c>
      <c r="E156" s="1314">
        <v>48</v>
      </c>
      <c r="F156" s="386">
        <v>48</v>
      </c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 t="s">
        <v>17508</v>
      </c>
      <c r="E157" s="1314">
        <v>16</v>
      </c>
      <c r="F157" s="386">
        <v>16</v>
      </c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 t="s">
        <v>17507</v>
      </c>
      <c r="E158" s="1314">
        <v>9</v>
      </c>
      <c r="F158" s="386">
        <v>9</v>
      </c>
      <c r="G158" s="1310"/>
      <c r="H158" s="1315"/>
      <c r="I158" s="386"/>
      <c r="J158" s="1292"/>
      <c r="K158" s="1292"/>
      <c r="L158" s="1292"/>
      <c r="M158" s="1289"/>
      <c r="N158" s="1289"/>
    </row>
    <row r="159" spans="4:14" ht="17.25" customHeight="1">
      <c r="D159" s="1310" t="s">
        <v>17347</v>
      </c>
      <c r="E159" s="1314">
        <v>44</v>
      </c>
      <c r="F159" s="386">
        <v>542</v>
      </c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 t="s">
        <v>17329</v>
      </c>
      <c r="E160" s="1314"/>
      <c r="F160" s="386">
        <v>406</v>
      </c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 t="s">
        <v>17417</v>
      </c>
      <c r="E161" s="1315"/>
      <c r="F161" s="386">
        <v>270</v>
      </c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 t="s">
        <v>17392</v>
      </c>
      <c r="E162" s="1314"/>
      <c r="F162" s="386">
        <v>30</v>
      </c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 t="s">
        <v>17430</v>
      </c>
      <c r="E163" s="1314"/>
      <c r="F163" s="386">
        <v>192</v>
      </c>
      <c r="G163" s="1310"/>
      <c r="H163" s="1314"/>
      <c r="I163" s="386"/>
      <c r="J163" s="1292"/>
      <c r="K163" s="1292"/>
      <c r="L163" s="1292"/>
      <c r="M163" s="1292"/>
      <c r="N163" s="1292"/>
    </row>
    <row r="164" spans="4:14" ht="17.25" customHeight="1">
      <c r="D164" s="1310" t="s">
        <v>17454</v>
      </c>
      <c r="E164" s="1314"/>
      <c r="F164" s="386">
        <v>30</v>
      </c>
      <c r="G164" s="1310"/>
      <c r="H164" s="1314"/>
      <c r="I164" s="386"/>
      <c r="J164" s="1292"/>
      <c r="K164" s="1292"/>
      <c r="L164" s="1292"/>
      <c r="M164" s="1292"/>
      <c r="N164" s="1292"/>
    </row>
    <row r="165" spans="4:14" ht="17.25" customHeight="1">
      <c r="D165" s="1310" t="s">
        <v>17587</v>
      </c>
      <c r="E165" s="1314"/>
      <c r="F165" s="386">
        <v>246</v>
      </c>
      <c r="G165" s="1310"/>
      <c r="H165" s="1314"/>
      <c r="I165" s="386"/>
      <c r="J165" s="1292"/>
      <c r="K165" s="1292"/>
      <c r="L165" s="1292"/>
      <c r="M165" s="1292"/>
      <c r="N165" s="1292"/>
    </row>
    <row r="166" spans="4:14" ht="17.25" customHeight="1">
      <c r="D166" s="1310" t="s">
        <v>17627</v>
      </c>
      <c r="E166" s="1314"/>
      <c r="F166" s="386">
        <v>133</v>
      </c>
      <c r="G166" s="1310"/>
      <c r="H166" s="1314"/>
      <c r="I166" s="386"/>
      <c r="J166" s="1292"/>
      <c r="K166" s="1292"/>
      <c r="L166" s="1292"/>
      <c r="M166" s="1292"/>
      <c r="N166" s="1292"/>
    </row>
    <row r="167" spans="4:14" ht="17.25" customHeight="1">
      <c r="D167" s="1310" t="s">
        <v>17628</v>
      </c>
      <c r="E167" s="1314"/>
      <c r="F167" s="386">
        <v>105</v>
      </c>
      <c r="G167" s="1310"/>
      <c r="H167" s="1314"/>
      <c r="I167" s="386"/>
      <c r="J167" s="1292"/>
      <c r="K167" s="1292"/>
      <c r="L167" s="1292"/>
      <c r="M167" s="1292"/>
      <c r="N167" s="1292"/>
    </row>
    <row r="168" spans="4:14" ht="17.25" customHeight="1">
      <c r="D168" s="1310" t="s">
        <v>17588</v>
      </c>
      <c r="E168" s="1314"/>
      <c r="F168" s="386">
        <v>36</v>
      </c>
      <c r="G168" s="1310"/>
      <c r="H168" s="1314"/>
      <c r="I168" s="386"/>
      <c r="J168" s="1292"/>
      <c r="K168" s="1292"/>
      <c r="L168" s="1292"/>
      <c r="M168" s="1292"/>
      <c r="N168" s="1292"/>
    </row>
    <row r="169" spans="4:14" ht="17.25" customHeight="1">
      <c r="D169" s="1310" t="s">
        <v>17653</v>
      </c>
      <c r="E169" s="1315"/>
      <c r="F169" s="386">
        <v>105</v>
      </c>
      <c r="G169" s="1310"/>
      <c r="H169" s="1314"/>
      <c r="I169" s="386"/>
      <c r="J169" s="1292"/>
      <c r="K169" s="1292"/>
      <c r="L169" s="1292"/>
      <c r="M169" s="1292"/>
      <c r="N169" s="1292"/>
    </row>
    <row r="170" spans="4:14" ht="17.25" customHeight="1">
      <c r="D170" s="1310" t="s">
        <v>17506</v>
      </c>
      <c r="E170" s="1314">
        <v>80</v>
      </c>
      <c r="F170" s="386">
        <v>80</v>
      </c>
      <c r="G170" s="1310"/>
      <c r="H170" s="1314"/>
      <c r="I170" s="386"/>
      <c r="J170" s="1292"/>
      <c r="K170" s="1292"/>
      <c r="L170" s="1292"/>
      <c r="M170" s="1292"/>
      <c r="N170" s="1292"/>
    </row>
    <row r="171" spans="4:14" ht="17.25" customHeight="1">
      <c r="D171" s="1310" t="s">
        <v>17505</v>
      </c>
      <c r="E171" s="1314">
        <v>15</v>
      </c>
      <c r="F171" s="386">
        <v>15</v>
      </c>
      <c r="G171" s="1310"/>
      <c r="H171" s="1314"/>
      <c r="I171" s="386"/>
      <c r="J171" s="1292"/>
      <c r="K171" s="1292"/>
      <c r="L171" s="1292"/>
      <c r="M171" s="1292"/>
      <c r="N171" s="1292"/>
    </row>
    <row r="172" spans="4:14" ht="17.25" customHeight="1">
      <c r="D172" s="1310" t="s">
        <v>17504</v>
      </c>
      <c r="E172" s="1314">
        <v>30</v>
      </c>
      <c r="F172" s="386">
        <v>30</v>
      </c>
      <c r="G172" s="1310"/>
      <c r="H172" s="1314"/>
      <c r="I172" s="386"/>
      <c r="J172" s="1292"/>
      <c r="K172" s="1292"/>
      <c r="L172" s="1292"/>
      <c r="M172" s="1292"/>
      <c r="N172" s="1292"/>
    </row>
    <row r="173" spans="4:14" ht="17.25" customHeight="1">
      <c r="D173" s="1310" t="s">
        <v>17559</v>
      </c>
      <c r="E173" s="1314">
        <v>90</v>
      </c>
      <c r="F173" s="386">
        <v>90</v>
      </c>
      <c r="G173" s="1310"/>
      <c r="H173" s="1314"/>
      <c r="I173" s="386"/>
      <c r="J173" s="1292"/>
      <c r="K173" s="1292"/>
      <c r="L173" s="1292"/>
      <c r="M173" s="1292"/>
      <c r="N173" s="1292"/>
    </row>
    <row r="174" spans="4:14" ht="17.25" customHeight="1">
      <c r="D174" s="1310" t="s">
        <v>17558</v>
      </c>
      <c r="E174" s="1314">
        <v>15</v>
      </c>
      <c r="F174" s="386">
        <v>15</v>
      </c>
      <c r="G174" s="1310"/>
      <c r="H174" s="1314"/>
      <c r="I174" s="386"/>
      <c r="J174" s="1292"/>
      <c r="K174" s="1292"/>
      <c r="L174" s="1292"/>
      <c r="M174" s="1292"/>
      <c r="N174" s="1292"/>
    </row>
    <row r="175" spans="4:14" ht="17.25" customHeight="1">
      <c r="D175" s="1310" t="s">
        <v>17557</v>
      </c>
      <c r="E175" s="1314">
        <v>96</v>
      </c>
      <c r="F175" s="386">
        <v>96</v>
      </c>
      <c r="G175" s="1310"/>
      <c r="H175" s="1314"/>
      <c r="I175" s="386"/>
      <c r="J175" s="1292"/>
      <c r="K175" s="1292"/>
      <c r="L175" s="1292"/>
      <c r="M175" s="1292"/>
      <c r="N175" s="1292"/>
    </row>
    <row r="176" spans="4:14" ht="17.25" customHeight="1">
      <c r="D176" s="1310" t="s">
        <v>17556</v>
      </c>
      <c r="E176" s="1314">
        <v>4</v>
      </c>
      <c r="F176" s="386">
        <v>4</v>
      </c>
      <c r="G176" s="1310"/>
      <c r="H176" s="1314"/>
      <c r="I176" s="386"/>
      <c r="J176" s="1292"/>
      <c r="K176" s="1292"/>
      <c r="L176" s="1292"/>
      <c r="M176" s="1292"/>
      <c r="N176" s="1292"/>
    </row>
    <row r="177" spans="4:14" ht="17.25" customHeight="1">
      <c r="D177" s="1310" t="s">
        <v>17555</v>
      </c>
      <c r="E177" s="1314">
        <v>8</v>
      </c>
      <c r="F177" s="386">
        <v>8</v>
      </c>
      <c r="G177" s="1310"/>
      <c r="H177" s="1314"/>
      <c r="I177" s="386"/>
      <c r="J177" s="1292"/>
      <c r="K177" s="1292"/>
      <c r="L177" s="1292"/>
      <c r="M177" s="1292"/>
      <c r="N177" s="1292"/>
    </row>
    <row r="178" spans="4:14" ht="17.25" customHeight="1">
      <c r="D178" s="1310"/>
      <c r="E178" s="1315"/>
      <c r="F178" s="386"/>
      <c r="G178" s="1310"/>
      <c r="H178" s="1314"/>
      <c r="I178" s="386"/>
      <c r="J178" s="1292"/>
      <c r="K178" s="1292"/>
      <c r="L178" s="1292"/>
      <c r="M178" s="1292"/>
      <c r="N178" s="1292"/>
    </row>
    <row r="179" spans="4:14" ht="17.25" customHeight="1">
      <c r="D179" s="1310"/>
      <c r="E179" s="1315"/>
      <c r="F179" s="386"/>
      <c r="G179" s="1310"/>
      <c r="H179" s="1314"/>
      <c r="I179" s="386"/>
      <c r="J179" s="1292"/>
      <c r="K179" s="1292"/>
      <c r="L179" s="1292"/>
      <c r="M179" s="1292"/>
      <c r="N179" s="1292"/>
    </row>
    <row r="180" spans="4:14" ht="17.25" customHeight="1">
      <c r="D180" s="1310"/>
      <c r="E180" s="1315"/>
      <c r="F180" s="386"/>
      <c r="G180" s="1310"/>
      <c r="H180" s="1314"/>
      <c r="I180" s="386"/>
      <c r="J180" s="1292"/>
      <c r="K180" s="1292"/>
      <c r="L180" s="1292"/>
      <c r="M180" s="1292"/>
      <c r="N180" s="1292"/>
    </row>
    <row r="181" spans="4:14" ht="17.25" customHeight="1">
      <c r="D181" s="1310"/>
      <c r="E181" s="1315"/>
      <c r="F181" s="386"/>
      <c r="G181" s="1310"/>
      <c r="H181" s="1314"/>
      <c r="I181" s="386"/>
      <c r="J181" s="1292"/>
      <c r="K181" s="1292"/>
      <c r="L181" s="1292"/>
      <c r="M181" s="1292"/>
      <c r="N181" s="1292"/>
    </row>
    <row r="182" spans="4:14" ht="17.25" customHeight="1">
      <c r="D182" s="1310"/>
      <c r="E182" s="1315"/>
      <c r="F182" s="386"/>
      <c r="G182" s="1310"/>
      <c r="H182" s="1314"/>
      <c r="I182" s="386"/>
      <c r="J182" s="1292"/>
      <c r="K182" s="1292"/>
      <c r="L182" s="1292"/>
      <c r="M182" s="1292"/>
      <c r="N182" s="1292"/>
    </row>
    <row r="183" spans="4:14" ht="17.25" customHeight="1">
      <c r="D183" s="1310"/>
      <c r="E183" s="1315"/>
      <c r="F183" s="386"/>
      <c r="G183" s="1310"/>
      <c r="H183" s="1314"/>
      <c r="I183" s="386"/>
      <c r="J183" s="1292"/>
      <c r="K183" s="1292"/>
      <c r="L183" s="1292"/>
      <c r="M183" s="1292"/>
      <c r="N183" s="1292"/>
    </row>
    <row r="184" spans="4:14" ht="17.25" customHeight="1">
      <c r="D184" s="1310"/>
      <c r="E184" s="1315"/>
      <c r="F184" s="386"/>
      <c r="G184" s="1310"/>
      <c r="H184" s="1314"/>
      <c r="I184" s="386"/>
      <c r="J184" s="1292"/>
      <c r="K184" s="1292"/>
      <c r="L184" s="1292"/>
      <c r="M184" s="1292"/>
      <c r="N184" s="1292"/>
    </row>
    <row r="185" spans="4:14" ht="17.25" customHeight="1">
      <c r="D185" s="1310"/>
      <c r="E185" s="1315"/>
      <c r="F185" s="386"/>
      <c r="G185" s="1310"/>
      <c r="H185" s="1314"/>
      <c r="I185" s="386"/>
      <c r="J185" s="1292"/>
      <c r="K185" s="1292"/>
      <c r="L185" s="1292"/>
      <c r="M185" s="1292"/>
      <c r="N185" s="1292"/>
    </row>
    <row r="186" spans="4:14" ht="17.25" customHeight="1">
      <c r="D186" s="1310"/>
      <c r="E186" s="1315"/>
      <c r="F186" s="386"/>
      <c r="G186" s="1310"/>
      <c r="H186" s="1314"/>
      <c r="I186" s="386"/>
      <c r="J186" s="1292"/>
      <c r="K186" s="1292"/>
      <c r="L186" s="1292"/>
      <c r="M186" s="1292"/>
      <c r="N186" s="1292"/>
    </row>
    <row r="187" spans="4:14" ht="17.25" customHeight="1">
      <c r="D187" s="1310"/>
      <c r="E187" s="1315"/>
      <c r="F187" s="386"/>
      <c r="G187" s="1310"/>
      <c r="H187" s="1314"/>
      <c r="I187" s="386"/>
      <c r="J187" s="1292"/>
      <c r="K187" s="1292"/>
      <c r="L187" s="1292"/>
      <c r="M187" s="1292"/>
      <c r="N187" s="1292"/>
    </row>
    <row r="188" spans="4:14" ht="17.25" customHeight="1">
      <c r="D188" s="1310"/>
      <c r="E188" s="1315"/>
      <c r="F188" s="386"/>
      <c r="G188" s="1310"/>
      <c r="H188" s="1314"/>
      <c r="I188" s="386"/>
      <c r="J188" s="1292"/>
      <c r="K188" s="1292"/>
      <c r="L188" s="1292"/>
      <c r="M188" s="1292"/>
      <c r="N188" s="1292"/>
    </row>
    <row r="189" spans="4:14" ht="17.25" customHeight="1">
      <c r="D189" s="1310"/>
      <c r="E189" s="1315"/>
      <c r="F189" s="386"/>
      <c r="G189" s="1310"/>
      <c r="H189" s="1314"/>
      <c r="I189" s="386"/>
      <c r="J189" s="1292"/>
      <c r="K189" s="1292"/>
      <c r="L189" s="1292"/>
      <c r="M189" s="1292"/>
      <c r="N189" s="1292"/>
    </row>
    <row r="190" spans="4:14" ht="17.25" customHeight="1">
      <c r="D190" s="1310"/>
      <c r="E190" s="1315"/>
      <c r="F190" s="386"/>
      <c r="G190" s="1310"/>
      <c r="H190" s="1314"/>
      <c r="I190" s="386"/>
      <c r="J190" s="1292"/>
      <c r="K190" s="1292"/>
      <c r="L190" s="1292"/>
      <c r="M190" s="1292"/>
      <c r="N190" s="1292"/>
    </row>
    <row r="191" spans="4:14" ht="17.25" customHeight="1">
      <c r="D191" s="1310"/>
      <c r="E191" s="1315"/>
      <c r="F191" s="386"/>
      <c r="G191" s="1310"/>
      <c r="H191" s="1314"/>
      <c r="I191" s="386"/>
      <c r="J191" s="1292"/>
      <c r="K191" s="1292"/>
      <c r="L191" s="1292"/>
      <c r="M191" s="1292"/>
      <c r="N191" s="1292"/>
    </row>
    <row r="192" spans="4:14" ht="17.25" customHeight="1">
      <c r="D192" s="1310"/>
      <c r="E192" s="1315"/>
      <c r="F192" s="386"/>
      <c r="G192" s="1310"/>
      <c r="H192" s="1314"/>
      <c r="I192" s="386"/>
      <c r="J192" s="1292"/>
      <c r="K192" s="1292"/>
      <c r="L192" s="1292"/>
      <c r="M192" s="1292"/>
      <c r="N192" s="1292"/>
    </row>
    <row r="193" spans="4:14" ht="17.25" customHeight="1">
      <c r="D193" s="1310"/>
      <c r="E193" s="1315"/>
      <c r="F193" s="386"/>
      <c r="G193" s="1310"/>
      <c r="H193" s="1314"/>
      <c r="I193" s="386"/>
      <c r="J193" s="1292"/>
      <c r="K193" s="1292"/>
      <c r="L193" s="1292"/>
      <c r="M193" s="1292"/>
      <c r="N193" s="1292"/>
    </row>
    <row r="194" spans="4:14" ht="17.25" customHeight="1">
      <c r="D194" s="1310"/>
      <c r="E194" s="1315"/>
      <c r="F194" s="386"/>
      <c r="G194" s="1310"/>
      <c r="H194" s="1314"/>
      <c r="I194" s="386"/>
      <c r="J194" s="1292"/>
      <c r="K194" s="1292"/>
      <c r="L194" s="1292"/>
      <c r="M194" s="1292"/>
      <c r="N194" s="1292"/>
    </row>
    <row r="195" spans="4:14" ht="17.25" customHeight="1">
      <c r="D195" s="1310"/>
      <c r="E195" s="1315"/>
      <c r="F195" s="386"/>
      <c r="G195" s="1310"/>
      <c r="H195" s="1314"/>
      <c r="I195" s="386"/>
      <c r="J195" s="1292"/>
      <c r="K195" s="1292"/>
      <c r="L195" s="1292"/>
      <c r="M195" s="1292"/>
      <c r="N195" s="1292"/>
    </row>
    <row r="196" spans="4:14" ht="17.25" customHeight="1">
      <c r="D196" s="1310"/>
      <c r="E196" s="1315"/>
      <c r="F196" s="386"/>
      <c r="G196" s="1310"/>
      <c r="H196" s="1314"/>
      <c r="I196" s="386"/>
      <c r="J196" s="1292"/>
      <c r="K196" s="1292"/>
      <c r="L196" s="1292"/>
      <c r="M196" s="1292"/>
      <c r="N196" s="1292"/>
    </row>
    <row r="197" spans="4:14" ht="17.25" customHeight="1">
      <c r="D197" s="1310"/>
      <c r="E197" s="1315"/>
      <c r="F197" s="386"/>
      <c r="G197" s="1310"/>
      <c r="H197" s="1314"/>
      <c r="I197" s="386"/>
      <c r="J197" s="1292"/>
      <c r="K197" s="1292"/>
      <c r="L197" s="1292"/>
      <c r="M197" s="1292"/>
      <c r="N197" s="1292"/>
    </row>
    <row r="198" spans="4:14" ht="17.25" customHeight="1">
      <c r="D198" s="1310"/>
      <c r="E198" s="1315"/>
      <c r="F198" s="386"/>
      <c r="G198" s="1310"/>
      <c r="H198" s="1314"/>
      <c r="I198" s="386"/>
      <c r="J198" s="1292"/>
      <c r="K198" s="1292"/>
      <c r="L198" s="1292"/>
      <c r="M198" s="1292"/>
      <c r="N198" s="1292"/>
    </row>
    <row r="199" spans="4:14" ht="17.25" customHeight="1">
      <c r="D199" s="1310"/>
      <c r="E199" s="1315"/>
      <c r="F199" s="386"/>
      <c r="G199" s="1310"/>
      <c r="H199" s="1314"/>
      <c r="I199" s="386"/>
      <c r="J199" s="1292"/>
      <c r="K199" s="1292"/>
      <c r="L199" s="1292"/>
      <c r="M199" s="1292"/>
      <c r="N199" s="1292"/>
    </row>
    <row r="200" spans="4:14" ht="17.25" customHeight="1">
      <c r="D200" s="1310"/>
      <c r="E200" s="1315"/>
      <c r="F200" s="386"/>
      <c r="G200" s="1310"/>
      <c r="H200" s="1314"/>
      <c r="I200" s="386"/>
      <c r="J200" s="1292"/>
      <c r="K200" s="1292"/>
      <c r="L200" s="1292"/>
      <c r="M200" s="1292"/>
      <c r="N200" s="1292"/>
    </row>
    <row r="201" spans="4:14" ht="17.25" customHeight="1">
      <c r="D201" s="1310"/>
      <c r="E201" s="1315"/>
      <c r="F201" s="386"/>
      <c r="G201" s="1310"/>
      <c r="H201" s="1314"/>
      <c r="I201" s="386"/>
      <c r="J201" s="1292"/>
      <c r="K201" s="1292"/>
      <c r="L201" s="1292"/>
      <c r="M201" s="1292"/>
      <c r="N201" s="1292"/>
    </row>
    <row r="202" spans="4:14" ht="17.25" customHeight="1">
      <c r="D202" s="1310"/>
      <c r="E202" s="1315"/>
      <c r="F202" s="386"/>
      <c r="G202" s="1310"/>
      <c r="H202" s="1314"/>
      <c r="I202" s="386"/>
      <c r="J202" s="1292"/>
      <c r="K202" s="1292"/>
      <c r="L202" s="1292"/>
      <c r="M202" s="1292"/>
      <c r="N202" s="1292"/>
    </row>
    <row r="203" spans="4:14" ht="17.25" customHeight="1">
      <c r="D203" s="1310"/>
      <c r="E203" s="1315"/>
      <c r="F203" s="386"/>
      <c r="G203" s="1310"/>
      <c r="H203" s="1314"/>
      <c r="I203" s="386"/>
      <c r="J203" s="1292"/>
      <c r="K203" s="1292"/>
      <c r="L203" s="1292"/>
      <c r="M203" s="1292"/>
      <c r="N203" s="1292"/>
    </row>
    <row r="204" spans="4:14" ht="17.25" customHeight="1">
      <c r="D204" s="1310"/>
      <c r="E204" s="1315"/>
      <c r="F204" s="386"/>
      <c r="G204" s="1310"/>
      <c r="H204" s="1314"/>
      <c r="I204" s="386"/>
      <c r="J204" s="1292"/>
      <c r="K204" s="1292"/>
      <c r="L204" s="1292"/>
      <c r="M204" s="1292"/>
      <c r="N204" s="1292"/>
    </row>
    <row r="205" spans="4:14" ht="17.25" customHeight="1">
      <c r="D205" s="1310"/>
      <c r="E205" s="1315"/>
      <c r="F205" s="386"/>
      <c r="G205" s="1310"/>
      <c r="H205" s="1314"/>
      <c r="I205" s="386"/>
      <c r="J205" s="1292"/>
      <c r="K205" s="1292"/>
      <c r="L205" s="1292"/>
      <c r="M205" s="1292"/>
      <c r="N205" s="1292"/>
    </row>
    <row r="206" spans="4:14" ht="17.25" customHeight="1">
      <c r="D206" s="1310"/>
      <c r="E206" s="1315"/>
      <c r="F206" s="386"/>
      <c r="G206" s="1310"/>
      <c r="H206" s="1314"/>
      <c r="I206" s="386"/>
      <c r="J206" s="1292"/>
      <c r="K206" s="1292"/>
      <c r="L206" s="1292"/>
      <c r="M206" s="1292"/>
      <c r="N206" s="1292"/>
    </row>
    <row r="207" spans="4:14" ht="17.25" customHeight="1">
      <c r="D207" s="1310"/>
      <c r="E207" s="1315"/>
      <c r="F207" s="386"/>
      <c r="G207" s="1310"/>
      <c r="H207" s="1314"/>
      <c r="I207" s="386"/>
      <c r="J207" s="1292"/>
      <c r="K207" s="1292"/>
      <c r="L207" s="1292"/>
      <c r="M207" s="1292"/>
      <c r="N207" s="1292"/>
    </row>
    <row r="208" spans="4:14" ht="17.25" customHeight="1">
      <c r="D208" s="1310"/>
      <c r="E208" s="1315"/>
      <c r="F208" s="386"/>
      <c r="G208" s="1310"/>
      <c r="H208" s="1314"/>
      <c r="I208" s="386"/>
      <c r="J208" s="1292"/>
      <c r="K208" s="1292"/>
      <c r="L208" s="1292"/>
      <c r="M208" s="1292"/>
      <c r="N208" s="1292"/>
    </row>
    <row r="209" spans="4:14" ht="17.25" customHeight="1">
      <c r="D209" s="1310"/>
      <c r="E209" s="1315"/>
      <c r="F209" s="386"/>
      <c r="G209" s="1310"/>
      <c r="H209" s="1314"/>
      <c r="I209" s="386"/>
      <c r="J209" s="1292"/>
      <c r="K209" s="1292"/>
      <c r="L209" s="1292"/>
      <c r="M209" s="1292"/>
      <c r="N209" s="1292"/>
    </row>
    <row r="210" spans="4:14" ht="17.25" customHeight="1">
      <c r="D210" s="1310"/>
      <c r="E210" s="1315"/>
      <c r="F210" s="386"/>
      <c r="G210" s="1310"/>
      <c r="H210" s="1314"/>
      <c r="I210" s="386"/>
      <c r="J210" s="1292"/>
      <c r="K210" s="1292"/>
      <c r="L210" s="1292"/>
      <c r="M210" s="1292"/>
      <c r="N210" s="1292"/>
    </row>
    <row r="211" spans="4:14" ht="17.25" customHeight="1">
      <c r="D211" s="1310"/>
      <c r="E211" s="1315"/>
      <c r="F211" s="386"/>
      <c r="G211" s="1310"/>
      <c r="H211" s="1314"/>
      <c r="I211" s="386"/>
      <c r="J211" s="1292"/>
      <c r="K211" s="1292"/>
      <c r="L211" s="1292"/>
      <c r="M211" s="1292"/>
      <c r="N211" s="1292"/>
    </row>
    <row r="212" spans="4:14" ht="17.25" customHeight="1">
      <c r="D212" s="1310"/>
      <c r="E212" s="1315"/>
      <c r="F212" s="386"/>
      <c r="G212" s="1310"/>
      <c r="H212" s="1314"/>
      <c r="I212" s="386"/>
      <c r="J212" s="1292"/>
      <c r="K212" s="1292"/>
      <c r="L212" s="1292"/>
      <c r="M212" s="1292"/>
      <c r="N212" s="1292"/>
    </row>
    <row r="213" spans="4:14" ht="17.25" customHeight="1">
      <c r="D213" s="1310"/>
      <c r="E213" s="1315"/>
      <c r="F213" s="386"/>
      <c r="G213" s="1310"/>
      <c r="H213" s="1314"/>
      <c r="I213" s="386"/>
      <c r="J213" s="1292"/>
      <c r="K213" s="1292"/>
      <c r="L213" s="1292"/>
      <c r="M213" s="1292"/>
      <c r="N213" s="1292"/>
    </row>
    <row r="214" spans="4:14" ht="17.25" customHeight="1">
      <c r="D214" s="1310"/>
      <c r="E214" s="1315"/>
      <c r="F214" s="386"/>
      <c r="G214" s="1310"/>
      <c r="H214" s="1314"/>
      <c r="I214" s="386"/>
      <c r="J214" s="1292"/>
      <c r="K214" s="1292"/>
      <c r="L214" s="1292"/>
      <c r="M214" s="1292"/>
      <c r="N214" s="1292"/>
    </row>
    <row r="215" spans="4:14" ht="17.25" customHeight="1">
      <c r="D215" s="1310"/>
      <c r="E215" s="1315"/>
      <c r="F215" s="386"/>
      <c r="G215" s="1310"/>
      <c r="H215" s="1314"/>
      <c r="I215" s="386"/>
      <c r="J215" s="1292"/>
      <c r="K215" s="1292"/>
      <c r="L215" s="1292"/>
      <c r="M215" s="1292"/>
      <c r="N215" s="1292"/>
    </row>
    <row r="216" spans="4:14" ht="17.25" customHeight="1">
      <c r="D216" s="1310"/>
      <c r="E216" s="1315"/>
      <c r="F216" s="386"/>
      <c r="G216" s="1310"/>
      <c r="H216" s="1314"/>
      <c r="I216" s="386"/>
      <c r="J216" s="1292"/>
      <c r="K216" s="1292"/>
      <c r="L216" s="1292"/>
      <c r="M216" s="1292"/>
      <c r="N216" s="1292"/>
    </row>
    <row r="217" spans="4:14" ht="17.25" customHeight="1">
      <c r="D217" s="1310"/>
      <c r="E217" s="1315"/>
      <c r="F217" s="386"/>
      <c r="G217" s="1310"/>
      <c r="H217" s="1314"/>
      <c r="I217" s="386"/>
      <c r="J217" s="1292"/>
      <c r="K217" s="1292"/>
      <c r="L217" s="1292"/>
      <c r="M217" s="1292"/>
      <c r="N217" s="1292"/>
    </row>
    <row r="218" spans="4:14" ht="17.25" customHeight="1">
      <c r="D218" s="1310"/>
      <c r="E218" s="1315"/>
      <c r="F218" s="386"/>
      <c r="G218" s="1310"/>
      <c r="H218" s="1314"/>
      <c r="I218" s="386"/>
      <c r="J218" s="1292"/>
      <c r="K218" s="1292"/>
      <c r="L218" s="1292"/>
      <c r="M218" s="1292"/>
      <c r="N218" s="1292"/>
    </row>
    <row r="219" spans="4:14" ht="17.25" customHeight="1">
      <c r="D219" s="1310"/>
      <c r="E219" s="1315"/>
      <c r="F219" s="386"/>
      <c r="G219" s="1310"/>
      <c r="H219" s="1314"/>
      <c r="I219" s="386"/>
      <c r="J219" s="1292"/>
      <c r="K219" s="1292"/>
      <c r="L219" s="1292"/>
      <c r="M219" s="1292"/>
      <c r="N219" s="1292"/>
    </row>
    <row r="220" spans="4:14" ht="17.25" customHeight="1">
      <c r="D220" s="1310"/>
      <c r="E220" s="1315"/>
      <c r="F220" s="386"/>
      <c r="G220" s="1310"/>
      <c r="H220" s="1314"/>
      <c r="I220" s="386"/>
      <c r="J220" s="1292"/>
      <c r="K220" s="1292"/>
      <c r="L220" s="1292"/>
      <c r="M220" s="1292"/>
      <c r="N220" s="1292"/>
    </row>
    <row r="221" spans="4:14" ht="17.25" customHeight="1">
      <c r="D221" s="1310"/>
      <c r="E221" s="1315"/>
      <c r="F221" s="386"/>
      <c r="G221" s="1310"/>
      <c r="H221" s="1314"/>
      <c r="I221" s="386"/>
      <c r="J221" s="1292"/>
      <c r="K221" s="1292"/>
      <c r="L221" s="1292"/>
      <c r="M221" s="1292"/>
      <c r="N221" s="1292"/>
    </row>
    <row r="222" spans="4:14" ht="17.25" customHeight="1">
      <c r="D222" s="1310"/>
      <c r="E222" s="1315"/>
      <c r="F222" s="386"/>
      <c r="G222" s="1310"/>
      <c r="H222" s="1314"/>
      <c r="I222" s="386"/>
      <c r="J222" s="1292"/>
      <c r="K222" s="1292"/>
      <c r="L222" s="1292"/>
      <c r="M222" s="1292"/>
      <c r="N222" s="1292"/>
    </row>
    <row r="223" spans="4:14" ht="17.25" customHeight="1">
      <c r="D223" s="1310"/>
      <c r="E223" s="1315"/>
      <c r="F223" s="386"/>
      <c r="G223" s="1310"/>
      <c r="H223" s="1314"/>
      <c r="I223" s="386"/>
      <c r="J223" s="1292"/>
      <c r="K223" s="1292"/>
      <c r="L223" s="1292"/>
      <c r="M223" s="1292"/>
      <c r="N223" s="1292"/>
    </row>
    <row r="224" spans="4:14" ht="17.25" customHeight="1">
      <c r="D224" s="1310"/>
      <c r="E224" s="1315"/>
      <c r="F224" s="386"/>
      <c r="G224" s="1310"/>
      <c r="H224" s="1314"/>
      <c r="I224" s="386"/>
      <c r="J224" s="1292"/>
      <c r="K224" s="1292"/>
      <c r="L224" s="1292"/>
      <c r="M224" s="1292"/>
      <c r="N224" s="1292"/>
    </row>
    <row r="225" spans="4:14" ht="17.25" customHeight="1">
      <c r="D225" s="1310"/>
      <c r="E225" s="1315"/>
      <c r="F225" s="386"/>
      <c r="G225" s="1310"/>
      <c r="H225" s="1314"/>
      <c r="I225" s="386"/>
      <c r="J225" s="1292"/>
      <c r="K225" s="1292"/>
      <c r="L225" s="1292"/>
      <c r="M225" s="1292"/>
      <c r="N225" s="1292"/>
    </row>
    <row r="226" spans="4:14" ht="17.25" customHeight="1">
      <c r="D226" s="1310"/>
      <c r="E226" s="1315"/>
      <c r="F226" s="386"/>
      <c r="G226" s="1310"/>
      <c r="H226" s="1314"/>
      <c r="I226" s="386"/>
      <c r="J226" s="1292"/>
      <c r="K226" s="1292"/>
      <c r="L226" s="1292"/>
      <c r="M226" s="1292"/>
      <c r="N226" s="1292"/>
    </row>
    <row r="227" spans="4:14" ht="17.25" customHeight="1">
      <c r="D227" s="1310"/>
      <c r="E227" s="1315"/>
      <c r="F227" s="386"/>
      <c r="G227" s="1310"/>
      <c r="H227" s="1314"/>
      <c r="I227" s="386"/>
      <c r="J227" s="1292"/>
      <c r="K227" s="1292"/>
      <c r="L227" s="1292"/>
      <c r="M227" s="1292"/>
      <c r="N227" s="1292"/>
    </row>
    <row r="228" spans="4:14" ht="17.25" customHeight="1">
      <c r="D228" s="1310"/>
      <c r="E228" s="1315"/>
      <c r="F228" s="386"/>
      <c r="G228" s="1310"/>
      <c r="H228" s="1314"/>
      <c r="I228" s="386"/>
      <c r="J228" s="1292"/>
      <c r="K228" s="1292"/>
      <c r="L228" s="1292"/>
      <c r="M228" s="1292"/>
      <c r="N228" s="1292"/>
    </row>
    <row r="229" spans="4:14" ht="17.25" customHeight="1">
      <c r="D229" s="1310"/>
      <c r="E229" s="1315"/>
      <c r="F229" s="386"/>
      <c r="G229" s="1310"/>
      <c r="H229" s="1314"/>
      <c r="I229" s="386"/>
      <c r="J229" s="1292"/>
      <c r="K229" s="1292"/>
      <c r="L229" s="1292"/>
      <c r="M229" s="1292"/>
      <c r="N229" s="1292"/>
    </row>
    <row r="230" spans="4:14" ht="17.25" customHeight="1">
      <c r="D230" s="1310"/>
      <c r="E230" s="1315"/>
      <c r="F230" s="386"/>
      <c r="G230" s="1310"/>
      <c r="H230" s="1314"/>
      <c r="I230" s="386"/>
      <c r="J230" s="1292"/>
      <c r="K230" s="1292"/>
      <c r="L230" s="1292"/>
      <c r="M230" s="1292"/>
      <c r="N230" s="1292"/>
    </row>
    <row r="231" spans="4:14" ht="17.25" customHeight="1">
      <c r="D231" s="1310"/>
      <c r="E231" s="1315"/>
      <c r="F231" s="386"/>
      <c r="G231" s="1310"/>
      <c r="H231" s="1314"/>
      <c r="I231" s="386"/>
      <c r="J231" s="1292"/>
      <c r="K231" s="1292"/>
      <c r="L231" s="1292"/>
      <c r="M231" s="1292"/>
      <c r="N231" s="1292"/>
    </row>
    <row r="232" spans="4:14" ht="17.25" customHeight="1">
      <c r="D232" s="1310"/>
      <c r="E232" s="1315"/>
      <c r="F232" s="386"/>
      <c r="G232" s="1310"/>
      <c r="H232" s="1314"/>
      <c r="I232" s="386"/>
      <c r="J232" s="1292"/>
      <c r="K232" s="1292"/>
      <c r="L232" s="1292"/>
      <c r="M232" s="1292"/>
      <c r="N232" s="1292"/>
    </row>
    <row r="233" spans="4:14" ht="17.25" customHeight="1">
      <c r="D233" s="1310"/>
      <c r="E233" s="1315"/>
      <c r="F233" s="386"/>
      <c r="G233" s="1310"/>
      <c r="H233" s="1314"/>
      <c r="I233" s="386"/>
      <c r="J233" s="1292"/>
      <c r="K233" s="1292"/>
      <c r="L233" s="1292"/>
      <c r="M233" s="1292"/>
      <c r="N233" s="1292"/>
    </row>
    <row r="234" spans="4:14" ht="17.25" customHeight="1">
      <c r="D234" s="1310"/>
      <c r="E234" s="1315"/>
      <c r="F234" s="386"/>
      <c r="G234" s="1310"/>
      <c r="H234" s="1314"/>
      <c r="I234" s="386"/>
      <c r="J234" s="1292"/>
      <c r="K234" s="1292"/>
      <c r="L234" s="1292"/>
      <c r="M234" s="1292"/>
      <c r="N234" s="1292"/>
    </row>
    <row r="235" spans="4:14" ht="17.25" customHeight="1">
      <c r="D235" s="1310"/>
      <c r="E235" s="1315"/>
      <c r="F235" s="386"/>
      <c r="G235" s="1310"/>
      <c r="H235" s="1314"/>
      <c r="I235" s="386"/>
      <c r="J235" s="1292"/>
      <c r="K235" s="1292"/>
      <c r="L235" s="1292"/>
      <c r="M235" s="1292"/>
      <c r="N235" s="1292"/>
    </row>
    <row r="236" spans="4:14" ht="17.25" customHeight="1">
      <c r="D236" s="1310"/>
      <c r="E236" s="1315"/>
      <c r="F236" s="386"/>
      <c r="G236" s="1310"/>
      <c r="H236" s="1314"/>
      <c r="I236" s="386"/>
      <c r="J236" s="1292"/>
      <c r="K236" s="1292"/>
      <c r="L236" s="1292"/>
      <c r="M236" s="1292"/>
      <c r="N236" s="1292"/>
    </row>
    <row r="237" spans="4:14" ht="17.25" customHeight="1">
      <c r="D237" s="1310"/>
      <c r="E237" s="1315"/>
      <c r="F237" s="386"/>
      <c r="G237" s="1310"/>
      <c r="H237" s="1314"/>
      <c r="I237" s="386"/>
      <c r="J237" s="1292"/>
      <c r="K237" s="1292"/>
      <c r="L237" s="1292"/>
      <c r="M237" s="1292"/>
      <c r="N237" s="1292"/>
    </row>
    <row r="238" spans="4:14" ht="17.25" customHeight="1">
      <c r="D238" s="1310"/>
      <c r="E238" s="1315"/>
      <c r="F238" s="386"/>
      <c r="G238" s="1310"/>
      <c r="H238" s="1314"/>
      <c r="I238" s="386"/>
      <c r="J238" s="1292"/>
      <c r="K238" s="1292"/>
      <c r="L238" s="1292"/>
      <c r="M238" s="1292"/>
      <c r="N238" s="1292"/>
    </row>
    <row r="239" spans="4:14" ht="17.25" customHeight="1">
      <c r="D239" s="1310"/>
      <c r="E239" s="1315"/>
      <c r="F239" s="386"/>
      <c r="G239" s="1310"/>
      <c r="H239" s="1314"/>
      <c r="I239" s="386"/>
      <c r="J239" s="1292"/>
      <c r="K239" s="1292"/>
      <c r="L239" s="1292"/>
      <c r="M239" s="1292"/>
      <c r="N239" s="1292"/>
    </row>
    <row r="240" spans="4:14" ht="17.25" customHeight="1">
      <c r="D240" s="1310"/>
      <c r="E240" s="1315"/>
      <c r="F240" s="386"/>
      <c r="G240" s="1310"/>
      <c r="H240" s="1314"/>
      <c r="I240" s="386"/>
      <c r="J240" s="1292"/>
      <c r="K240" s="1292"/>
      <c r="L240" s="1292"/>
      <c r="M240" s="1292"/>
      <c r="N240" s="1292"/>
    </row>
    <row r="241" spans="4:14" ht="17.25" customHeight="1">
      <c r="D241" s="1310"/>
      <c r="E241" s="1315"/>
      <c r="F241" s="386"/>
      <c r="G241" s="1310"/>
      <c r="H241" s="1314"/>
      <c r="I241" s="386"/>
      <c r="J241" s="1292"/>
      <c r="K241" s="1292"/>
      <c r="L241" s="1292"/>
      <c r="M241" s="1292"/>
      <c r="N241" s="1292"/>
    </row>
    <row r="242" spans="4:14" ht="17.25" customHeight="1">
      <c r="D242" s="1310"/>
      <c r="E242" s="1315"/>
      <c r="F242" s="386"/>
      <c r="G242" s="1310"/>
      <c r="H242" s="1314"/>
      <c r="I242" s="386"/>
      <c r="J242" s="1292"/>
      <c r="K242" s="1292"/>
      <c r="L242" s="1292"/>
      <c r="M242" s="1292"/>
      <c r="N242" s="1292"/>
    </row>
    <row r="243" spans="4:14" ht="17.25" customHeight="1">
      <c r="D243" s="1310"/>
      <c r="E243" s="1315"/>
      <c r="F243" s="386"/>
      <c r="G243" s="1310"/>
      <c r="H243" s="1314"/>
      <c r="I243" s="386"/>
      <c r="J243" s="1292"/>
      <c r="K243" s="1292"/>
      <c r="L243" s="1292"/>
      <c r="M243" s="1292"/>
      <c r="N243" s="1292"/>
    </row>
    <row r="244" spans="4:14" ht="17.25" customHeight="1">
      <c r="D244" s="1310"/>
      <c r="E244" s="1315"/>
      <c r="F244" s="386"/>
      <c r="G244" s="1310"/>
      <c r="H244" s="1314"/>
      <c r="I244" s="386"/>
      <c r="J244" s="1292"/>
      <c r="K244" s="1292"/>
      <c r="L244" s="1292"/>
      <c r="M244" s="1292"/>
      <c r="N244" s="1292"/>
    </row>
    <row r="245" spans="4:14" ht="17.25" customHeight="1">
      <c r="D245" s="1310"/>
      <c r="E245" s="1315"/>
      <c r="F245" s="386"/>
      <c r="G245" s="1310"/>
      <c r="H245" s="1314"/>
      <c r="I245" s="386"/>
      <c r="J245" s="1292"/>
      <c r="K245" s="1292"/>
      <c r="L245" s="1292"/>
      <c r="M245" s="1292"/>
      <c r="N245" s="1292"/>
    </row>
    <row r="246" spans="4:14" ht="17.25" customHeight="1">
      <c r="D246" s="1310"/>
      <c r="E246" s="1315"/>
      <c r="F246" s="386"/>
      <c r="G246" s="1310"/>
      <c r="H246" s="1314"/>
      <c r="I246" s="386"/>
      <c r="J246" s="1292"/>
      <c r="K246" s="1292"/>
      <c r="L246" s="1292"/>
      <c r="M246" s="1292"/>
      <c r="N246" s="1292"/>
    </row>
    <row r="247" spans="4:14" ht="17.25" customHeight="1">
      <c r="D247" s="1310"/>
      <c r="E247" s="1315"/>
      <c r="F247" s="386"/>
      <c r="G247" s="1310"/>
      <c r="H247" s="1314"/>
      <c r="I247" s="386"/>
      <c r="J247" s="1292"/>
      <c r="K247" s="1292"/>
      <c r="L247" s="1292"/>
      <c r="M247" s="1292"/>
      <c r="N247" s="1292"/>
    </row>
    <row r="248" spans="4:14" ht="17.25" customHeight="1">
      <c r="D248" s="1310"/>
      <c r="E248" s="1315"/>
      <c r="F248" s="386"/>
      <c r="G248" s="1310"/>
      <c r="H248" s="1314"/>
      <c r="I248" s="386"/>
      <c r="J248" s="1292"/>
      <c r="K248" s="1292"/>
      <c r="L248" s="1292"/>
      <c r="M248" s="1292"/>
      <c r="N248" s="1292"/>
    </row>
    <row r="249" spans="4:14" ht="17.25" customHeight="1">
      <c r="D249" s="1310"/>
      <c r="E249" s="1315"/>
      <c r="F249" s="386"/>
      <c r="G249" s="1310"/>
      <c r="H249" s="1314"/>
      <c r="I249" s="386"/>
      <c r="J249" s="1292"/>
      <c r="K249" s="1292"/>
      <c r="L249" s="1292"/>
      <c r="M249" s="1292"/>
      <c r="N249" s="1292"/>
    </row>
    <row r="250" spans="4:14" ht="17.25" customHeight="1">
      <c r="D250" s="1310"/>
      <c r="E250" s="1315"/>
      <c r="F250" s="386"/>
      <c r="G250" s="1310"/>
      <c r="H250" s="1314"/>
      <c r="I250" s="386"/>
      <c r="J250" s="1292"/>
      <c r="K250" s="1292"/>
      <c r="L250" s="1292"/>
      <c r="M250" s="1292"/>
      <c r="N250" s="1292"/>
    </row>
    <row r="251" spans="4:14" ht="17.25" customHeight="1">
      <c r="D251" s="1310"/>
      <c r="E251" s="1315"/>
      <c r="F251" s="386"/>
      <c r="G251" s="1310"/>
      <c r="H251" s="1314"/>
      <c r="I251" s="386"/>
      <c r="J251" s="1292"/>
      <c r="K251" s="1292"/>
      <c r="L251" s="1292"/>
      <c r="M251" s="1292"/>
      <c r="N251" s="1292"/>
    </row>
    <row r="252" spans="4:14" ht="17.25" customHeight="1">
      <c r="D252" s="1310"/>
      <c r="E252" s="1315"/>
      <c r="F252" s="386"/>
      <c r="G252" s="1310"/>
      <c r="H252" s="1314"/>
      <c r="I252" s="386"/>
      <c r="J252" s="1292"/>
      <c r="K252" s="1292"/>
      <c r="L252" s="1292"/>
      <c r="M252" s="1292"/>
      <c r="N252" s="1292"/>
    </row>
    <row r="253" spans="4:14" ht="17.25" customHeight="1">
      <c r="D253" s="1310"/>
      <c r="E253" s="1315"/>
      <c r="F253" s="386"/>
      <c r="G253" s="1310"/>
      <c r="H253" s="1314"/>
      <c r="I253" s="386"/>
      <c r="J253" s="1292"/>
      <c r="K253" s="1292"/>
      <c r="L253" s="1292"/>
      <c r="M253" s="1292"/>
      <c r="N253" s="1292"/>
    </row>
    <row r="254" spans="4:14" ht="17.25" customHeight="1">
      <c r="D254" s="1310"/>
      <c r="E254" s="1315"/>
      <c r="F254" s="386"/>
      <c r="G254" s="1310"/>
      <c r="H254" s="1314"/>
      <c r="I254" s="386"/>
      <c r="J254" s="1292"/>
      <c r="K254" s="1292"/>
      <c r="L254" s="1292"/>
      <c r="M254" s="1292"/>
      <c r="N254" s="1292"/>
    </row>
    <row r="255" spans="4:14" ht="17.25" customHeight="1">
      <c r="D255" s="1310"/>
      <c r="E255" s="1315"/>
      <c r="F255" s="386"/>
      <c r="G255" s="1310"/>
      <c r="H255" s="1314"/>
      <c r="I255" s="386"/>
      <c r="J255" s="1292"/>
      <c r="K255" s="1292"/>
      <c r="L255" s="1292"/>
      <c r="M255" s="1292"/>
      <c r="N255" s="1292"/>
    </row>
    <row r="256" spans="4:14" ht="17.25" customHeight="1">
      <c r="D256" s="1310"/>
      <c r="E256" s="1315"/>
      <c r="F256" s="386"/>
      <c r="G256" s="1310"/>
      <c r="H256" s="1314"/>
      <c r="I256" s="386"/>
      <c r="J256" s="1292"/>
      <c r="K256" s="1292"/>
      <c r="L256" s="1292"/>
      <c r="M256" s="1292"/>
      <c r="N256" s="1292"/>
    </row>
    <row r="257" spans="4:14" ht="17.25" customHeight="1">
      <c r="D257" s="1310"/>
      <c r="E257" s="1315"/>
      <c r="F257" s="386"/>
      <c r="G257" s="1310"/>
      <c r="H257" s="1314"/>
      <c r="I257" s="386"/>
      <c r="J257" s="1292"/>
      <c r="K257" s="1292"/>
      <c r="L257" s="1292"/>
      <c r="M257" s="1292"/>
      <c r="N257" s="1292"/>
    </row>
    <row r="258" spans="4:14" ht="17.25" customHeight="1">
      <c r="D258" s="1310"/>
      <c r="E258" s="1315"/>
      <c r="F258" s="386"/>
      <c r="G258" s="1310"/>
      <c r="H258" s="1314"/>
      <c r="I258" s="386"/>
      <c r="J258" s="1292"/>
      <c r="K258" s="1292"/>
      <c r="L258" s="1292"/>
      <c r="M258" s="1292"/>
      <c r="N258" s="1292"/>
    </row>
    <row r="259" spans="4:14" ht="17.25" customHeight="1">
      <c r="D259" s="1310"/>
      <c r="E259" s="1315"/>
      <c r="F259" s="386"/>
      <c r="G259" s="1310"/>
      <c r="H259" s="1314"/>
      <c r="I259" s="386"/>
      <c r="J259" s="1292"/>
      <c r="K259" s="1292"/>
      <c r="L259" s="1292"/>
      <c r="M259" s="1292"/>
      <c r="N259" s="1292"/>
    </row>
    <row r="260" spans="4:14" ht="17.25" customHeight="1">
      <c r="D260" s="1310"/>
      <c r="E260" s="1315"/>
      <c r="F260" s="386"/>
      <c r="G260" s="1310"/>
      <c r="H260" s="1314"/>
      <c r="I260" s="386"/>
      <c r="J260" s="1292"/>
      <c r="K260" s="1292"/>
      <c r="L260" s="1292"/>
      <c r="M260" s="1292"/>
      <c r="N260" s="1292"/>
    </row>
    <row r="261" spans="4:14" ht="17.25" customHeight="1">
      <c r="D261" s="1310"/>
      <c r="E261" s="1315"/>
      <c r="F261" s="386"/>
      <c r="G261" s="1310"/>
      <c r="H261" s="1314"/>
      <c r="I261" s="386"/>
      <c r="J261" s="1292"/>
      <c r="K261" s="1292"/>
      <c r="L261" s="1292"/>
      <c r="M261" s="1292"/>
      <c r="N261" s="1292"/>
    </row>
    <row r="262" spans="4:14" ht="17.25" customHeight="1">
      <c r="D262" s="1310"/>
      <c r="E262" s="1315"/>
      <c r="F262" s="386"/>
      <c r="G262" s="1310"/>
      <c r="H262" s="1314"/>
      <c r="I262" s="386"/>
      <c r="J262" s="1292"/>
      <c r="K262" s="1292"/>
      <c r="L262" s="1292"/>
      <c r="M262" s="1292"/>
      <c r="N262" s="1292"/>
    </row>
    <row r="263" spans="4:14" ht="17.25" customHeight="1">
      <c r="D263" s="1310"/>
      <c r="E263" s="1315"/>
      <c r="F263" s="386"/>
      <c r="G263" s="1310"/>
      <c r="H263" s="1314"/>
      <c r="I263" s="386"/>
      <c r="J263" s="1292"/>
      <c r="K263" s="1292"/>
      <c r="L263" s="1292"/>
      <c r="M263" s="1292"/>
      <c r="N263" s="1292"/>
    </row>
    <row r="264" spans="4:14" ht="17.25" customHeight="1">
      <c r="D264" s="1310"/>
      <c r="E264" s="1315"/>
      <c r="F264" s="386"/>
      <c r="G264" s="1310"/>
      <c r="H264" s="1314"/>
      <c r="I264" s="386"/>
      <c r="J264" s="1292"/>
      <c r="K264" s="1292"/>
      <c r="L264" s="1292"/>
      <c r="M264" s="1292"/>
      <c r="N264" s="1292"/>
    </row>
    <row r="265" spans="4:14" ht="17.25" customHeight="1">
      <c r="D265" s="1310"/>
      <c r="E265" s="1315"/>
      <c r="F265" s="386"/>
      <c r="G265" s="1310"/>
      <c r="H265" s="1314"/>
      <c r="I265" s="386"/>
      <c r="J265" s="1292"/>
      <c r="K265" s="1292"/>
      <c r="L265" s="1292"/>
      <c r="M265" s="1292"/>
      <c r="N265" s="1292"/>
    </row>
    <row r="266" spans="4:14" ht="17.25" customHeight="1">
      <c r="D266" s="1310"/>
      <c r="E266" s="1315"/>
      <c r="F266" s="386"/>
      <c r="G266" s="1310"/>
      <c r="H266" s="1314"/>
      <c r="I266" s="386"/>
      <c r="J266" s="1292"/>
      <c r="K266" s="1292"/>
      <c r="L266" s="1292"/>
      <c r="M266" s="1292"/>
      <c r="N266" s="1292"/>
    </row>
    <row r="267" spans="4:14" ht="17.25" customHeight="1">
      <c r="D267" s="1310"/>
      <c r="E267" s="1315"/>
      <c r="F267" s="386"/>
      <c r="G267" s="1310"/>
      <c r="H267" s="1314"/>
      <c r="I267" s="386"/>
      <c r="J267" s="1292"/>
      <c r="K267" s="1292"/>
      <c r="L267" s="1292"/>
      <c r="M267" s="1292"/>
      <c r="N267" s="1292"/>
    </row>
    <row r="268" spans="4:14" ht="17.25" customHeight="1">
      <c r="D268" s="1310"/>
      <c r="E268" s="1315"/>
      <c r="F268" s="386"/>
      <c r="G268" s="1310"/>
      <c r="H268" s="1314"/>
      <c r="I268" s="386"/>
      <c r="J268" s="1292"/>
      <c r="K268" s="1292"/>
      <c r="L268" s="1292"/>
      <c r="M268" s="1292"/>
      <c r="N268" s="1292"/>
    </row>
    <row r="269" spans="4:14" ht="17.25" customHeight="1">
      <c r="D269" s="1310"/>
      <c r="E269" s="1315"/>
      <c r="F269" s="386"/>
      <c r="G269" s="1310"/>
      <c r="H269" s="1314"/>
      <c r="I269" s="386"/>
      <c r="J269" s="1292"/>
      <c r="K269" s="1292"/>
      <c r="L269" s="1292"/>
      <c r="M269" s="1292"/>
      <c r="N269" s="1292"/>
    </row>
    <row r="270" spans="4:14" ht="17.25" customHeight="1">
      <c r="D270" s="1310"/>
      <c r="E270" s="1315"/>
      <c r="F270" s="386"/>
      <c r="G270" s="1310"/>
      <c r="H270" s="1314"/>
      <c r="I270" s="386"/>
      <c r="J270" s="1292"/>
      <c r="K270" s="1292"/>
      <c r="L270" s="1292"/>
      <c r="M270" s="1292"/>
      <c r="N270" s="1292"/>
    </row>
    <row r="271" spans="4:14" ht="17.25" customHeight="1">
      <c r="D271" s="1310"/>
      <c r="E271" s="1315"/>
      <c r="F271" s="386"/>
      <c r="G271" s="1310"/>
      <c r="H271" s="1314"/>
      <c r="I271" s="386"/>
      <c r="J271" s="1292"/>
      <c r="K271" s="1292"/>
      <c r="L271" s="1292"/>
      <c r="M271" s="1292"/>
      <c r="N271" s="1292"/>
    </row>
    <row r="272" spans="4:14" ht="17.25" customHeight="1">
      <c r="D272" s="1310"/>
      <c r="E272" s="1315"/>
      <c r="F272" s="386"/>
      <c r="G272" s="1310"/>
      <c r="H272" s="1314"/>
      <c r="I272" s="386"/>
      <c r="J272" s="1292"/>
      <c r="K272" s="1292"/>
      <c r="L272" s="1292"/>
      <c r="M272" s="1292"/>
      <c r="N272" s="1292"/>
    </row>
    <row r="273" spans="4:14" ht="17.25" customHeight="1">
      <c r="D273" s="1310"/>
      <c r="E273" s="1315"/>
      <c r="F273" s="386"/>
      <c r="G273" s="1310"/>
      <c r="H273" s="1314"/>
      <c r="I273" s="386"/>
      <c r="J273" s="1292"/>
      <c r="K273" s="1292"/>
      <c r="L273" s="1292"/>
      <c r="M273" s="1292"/>
      <c r="N273" s="1292"/>
    </row>
    <row r="274" spans="4:14" ht="17.25" customHeight="1">
      <c r="D274" s="1310"/>
      <c r="E274" s="1315"/>
      <c r="F274" s="386"/>
      <c r="G274" s="1310"/>
      <c r="H274" s="1314"/>
      <c r="I274" s="386"/>
      <c r="J274" s="1292"/>
      <c r="K274" s="1292"/>
      <c r="L274" s="1292"/>
      <c r="M274" s="1292"/>
      <c r="N274" s="1292"/>
    </row>
    <row r="275" spans="4:14" ht="17.25" customHeight="1">
      <c r="D275" s="1310"/>
      <c r="E275" s="1315"/>
      <c r="F275" s="386"/>
      <c r="G275" s="1310"/>
      <c r="H275" s="1314"/>
      <c r="I275" s="386"/>
      <c r="J275" s="1292"/>
      <c r="K275" s="1292"/>
      <c r="L275" s="1292"/>
      <c r="M275" s="1292"/>
      <c r="N275" s="1292"/>
    </row>
    <row r="276" spans="4:14" ht="17.25" customHeight="1">
      <c r="D276" s="1310"/>
      <c r="E276" s="1315"/>
      <c r="F276" s="386"/>
      <c r="G276" s="1310"/>
      <c r="H276" s="1314"/>
      <c r="I276" s="386"/>
      <c r="J276" s="1292"/>
      <c r="K276" s="1292"/>
      <c r="L276" s="1292"/>
      <c r="M276" s="1292"/>
      <c r="N276" s="1292"/>
    </row>
  </sheetData>
  <sortState xmlns:xlrd2="http://schemas.microsoft.com/office/spreadsheetml/2017/richdata2" ref="D2:F177">
    <sortCondition ref="D2:D177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90" activePane="bottomLeft" state="frozen"/>
      <selection activeCell="L173" sqref="L173"/>
      <selection pane="bottomLeft" activeCell="H207" sqref="H207:I212"/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875" style="1296" bestFit="1" customWidth="1"/>
    <col min="9" max="9" width="12.5" style="1296" bestFit="1" customWidth="1"/>
    <col min="10" max="10" width="9" style="1296"/>
    <col min="11" max="11" width="12.87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51">
        <v>750</v>
      </c>
      <c r="K2" s="176" t="s">
        <v>17407</v>
      </c>
      <c r="L2" s="1651">
        <v>8952</v>
      </c>
      <c r="N2" s="1429">
        <v>46146</v>
      </c>
      <c r="O2" s="1651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51">
        <v>450</v>
      </c>
      <c r="K3" s="176" t="s">
        <v>17592</v>
      </c>
      <c r="L3" s="1651">
        <v>286</v>
      </c>
      <c r="N3" s="1429">
        <v>46147</v>
      </c>
      <c r="O3" s="1651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51">
        <v>600</v>
      </c>
      <c r="K4" s="176" t="s">
        <v>17593</v>
      </c>
      <c r="L4" s="1651">
        <v>432</v>
      </c>
      <c r="N4" s="1429">
        <v>46148</v>
      </c>
      <c r="O4" s="1651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51">
        <v>750</v>
      </c>
      <c r="K5" s="176" t="s">
        <v>17539</v>
      </c>
      <c r="L5" s="1651">
        <v>48</v>
      </c>
      <c r="N5" s="1429">
        <v>46149</v>
      </c>
      <c r="O5" s="1651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51">
        <v>17325</v>
      </c>
      <c r="K6" s="176" t="s">
        <v>17418</v>
      </c>
      <c r="L6" s="1651">
        <v>4228</v>
      </c>
      <c r="N6" s="1429">
        <v>46150</v>
      </c>
      <c r="O6" s="1651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51">
        <v>15000</v>
      </c>
      <c r="K7" s="176" t="s">
        <v>17482</v>
      </c>
      <c r="L7" s="1651">
        <v>3120</v>
      </c>
      <c r="N7" s="1429">
        <v>46153</v>
      </c>
      <c r="O7" s="1651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51">
        <v>5</v>
      </c>
      <c r="K8" s="176" t="s">
        <v>17609</v>
      </c>
      <c r="L8" s="1651">
        <v>1600</v>
      </c>
      <c r="N8" s="1429">
        <v>46154</v>
      </c>
      <c r="O8" s="1651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51">
        <v>34880</v>
      </c>
      <c r="K9" s="176" t="s">
        <v>17594</v>
      </c>
      <c r="L9" s="1651">
        <v>2580</v>
      </c>
      <c r="N9" s="1429">
        <v>46155</v>
      </c>
      <c r="O9" s="1651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51">
        <v>600</v>
      </c>
      <c r="K10" s="176" t="s">
        <v>17560</v>
      </c>
      <c r="L10" s="1651">
        <v>4050</v>
      </c>
      <c r="N10" s="1429">
        <v>46156</v>
      </c>
      <c r="O10" s="1651">
        <v>33</v>
      </c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51">
        <v>360</v>
      </c>
      <c r="K11" s="176" t="s">
        <v>17595</v>
      </c>
      <c r="L11" s="1651">
        <v>750</v>
      </c>
      <c r="N11" s="1429">
        <v>46157</v>
      </c>
      <c r="O11" s="1651">
        <v>3108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51">
        <v>2520</v>
      </c>
      <c r="K12" s="176" t="s">
        <v>17561</v>
      </c>
      <c r="L12" s="1651">
        <v>1680</v>
      </c>
      <c r="N12" s="1429">
        <v>46160</v>
      </c>
      <c r="O12" s="1651">
        <v>6294</v>
      </c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51">
        <v>33</v>
      </c>
      <c r="K13" s="176" t="s">
        <v>17562</v>
      </c>
      <c r="L13" s="1651">
        <v>1470</v>
      </c>
      <c r="N13" s="1429">
        <v>46161</v>
      </c>
      <c r="O13" s="1651">
        <v>32277</v>
      </c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51">
        <v>3513</v>
      </c>
      <c r="K14" s="176" t="s">
        <v>17563</v>
      </c>
      <c r="L14" s="1651">
        <v>1770</v>
      </c>
      <c r="N14" s="1429">
        <v>46162</v>
      </c>
      <c r="O14" s="1651">
        <v>55300</v>
      </c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51">
        <v>24</v>
      </c>
      <c r="K15" s="176" t="s">
        <v>17488</v>
      </c>
      <c r="L15" s="1651">
        <v>4320</v>
      </c>
      <c r="N15" s="1429">
        <v>46163</v>
      </c>
      <c r="O15" s="1651">
        <v>27973</v>
      </c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51">
        <v>1830</v>
      </c>
      <c r="K16" s="176" t="s">
        <v>17459</v>
      </c>
      <c r="L16" s="1651">
        <v>3360</v>
      </c>
      <c r="N16" s="1429">
        <v>46164</v>
      </c>
      <c r="O16" s="1651">
        <v>30562</v>
      </c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51">
        <v>192</v>
      </c>
      <c r="K17" s="176" t="s">
        <v>17372</v>
      </c>
      <c r="L17" s="1651">
        <v>6648</v>
      </c>
      <c r="N17" s="1429">
        <v>46167</v>
      </c>
      <c r="O17" s="1651">
        <v>18040</v>
      </c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51">
        <v>2046</v>
      </c>
      <c r="K18" s="176" t="s">
        <v>17564</v>
      </c>
      <c r="L18" s="1651">
        <v>1200</v>
      </c>
      <c r="N18" s="1429">
        <v>46168</v>
      </c>
      <c r="O18" s="1651">
        <v>774</v>
      </c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51">
        <v>44</v>
      </c>
      <c r="K19" s="176" t="s">
        <v>17485</v>
      </c>
      <c r="L19" s="1651">
        <v>3420</v>
      </c>
      <c r="N19" s="1429">
        <v>46169</v>
      </c>
      <c r="O19" s="1651">
        <v>1269</v>
      </c>
    </row>
    <row r="20" spans="1:16">
      <c r="A20" s="1436">
        <v>46153</v>
      </c>
      <c r="B20" s="623" t="s">
        <v>17386</v>
      </c>
      <c r="C20" s="623">
        <v>27</v>
      </c>
      <c r="G20" t="s">
        <v>17367</v>
      </c>
      <c r="H20"/>
      <c r="I20" s="1651">
        <v>44</v>
      </c>
      <c r="K20" s="176" t="s">
        <v>17419</v>
      </c>
      <c r="L20" s="1651">
        <v>5850</v>
      </c>
      <c r="N20" s="176" t="s">
        <v>211</v>
      </c>
      <c r="O20" s="1651"/>
    </row>
    <row r="21" spans="1:16">
      <c r="A21" s="1436">
        <v>46153</v>
      </c>
      <c r="B21" s="623" t="s">
        <v>17387</v>
      </c>
      <c r="C21" s="623">
        <v>3520</v>
      </c>
      <c r="G21" s="1298">
        <v>46150</v>
      </c>
      <c r="H21" t="s">
        <v>17366</v>
      </c>
      <c r="I21" s="1651">
        <v>5749</v>
      </c>
      <c r="K21" s="176" t="s">
        <v>17640</v>
      </c>
      <c r="L21" s="1651">
        <v>660</v>
      </c>
      <c r="N21" s="176" t="s">
        <v>70</v>
      </c>
      <c r="O21" s="1651">
        <v>299095</v>
      </c>
    </row>
    <row r="22" spans="1:16">
      <c r="A22" s="1436">
        <v>46153</v>
      </c>
      <c r="B22" s="623" t="s">
        <v>17388</v>
      </c>
      <c r="C22" s="623">
        <v>2310</v>
      </c>
      <c r="G22" s="1298">
        <v>46150</v>
      </c>
      <c r="H22" t="s">
        <v>17365</v>
      </c>
      <c r="I22" s="1651">
        <v>25</v>
      </c>
      <c r="K22" s="176" t="s">
        <v>17540</v>
      </c>
      <c r="L22" s="1651">
        <v>528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51">
        <v>5774</v>
      </c>
      <c r="K23" s="176" t="s">
        <v>17486</v>
      </c>
      <c r="L23" s="1651">
        <v>4110</v>
      </c>
      <c r="N23"/>
      <c r="O23"/>
    </row>
    <row r="24" spans="1:16">
      <c r="A24" s="1436">
        <v>46153</v>
      </c>
      <c r="B24" s="623" t="s">
        <v>17386</v>
      </c>
      <c r="C24" s="623">
        <v>730</v>
      </c>
      <c r="G24" s="1298">
        <v>46153</v>
      </c>
      <c r="H24" t="s">
        <v>17349</v>
      </c>
      <c r="I24" s="1651">
        <v>750</v>
      </c>
      <c r="K24" s="176" t="s">
        <v>17408</v>
      </c>
      <c r="L24" s="1651">
        <v>4392</v>
      </c>
      <c r="N24"/>
      <c r="O24"/>
    </row>
    <row r="25" spans="1:16">
      <c r="A25" s="1436">
        <v>46154</v>
      </c>
      <c r="B25" s="623" t="s">
        <v>17407</v>
      </c>
      <c r="C25" s="623">
        <v>8952</v>
      </c>
      <c r="G25" s="1298">
        <v>46153</v>
      </c>
      <c r="H25" t="s">
        <v>17387</v>
      </c>
      <c r="I25" s="1651">
        <v>3520</v>
      </c>
      <c r="K25" s="176" t="s">
        <v>17466</v>
      </c>
      <c r="L25" s="1651">
        <v>3096</v>
      </c>
      <c r="N25"/>
      <c r="O25"/>
    </row>
    <row r="26" spans="1:16">
      <c r="A26" s="1436">
        <v>46154</v>
      </c>
      <c r="B26" s="623" t="s">
        <v>17408</v>
      </c>
      <c r="C26" s="623">
        <v>4392</v>
      </c>
      <c r="G26" s="1298">
        <v>46153</v>
      </c>
      <c r="H26" t="s">
        <v>17388</v>
      </c>
      <c r="I26" s="1651">
        <v>2310</v>
      </c>
      <c r="K26" s="176" t="s">
        <v>17467</v>
      </c>
      <c r="L26" s="1651">
        <v>4680</v>
      </c>
    </row>
    <row r="27" spans="1:16">
      <c r="A27" s="1436">
        <v>46154</v>
      </c>
      <c r="B27" s="623" t="s">
        <v>17409</v>
      </c>
      <c r="C27" s="623">
        <v>15150</v>
      </c>
      <c r="G27" s="1298">
        <v>46153</v>
      </c>
      <c r="H27" t="s">
        <v>17386</v>
      </c>
      <c r="I27" s="1651">
        <v>757</v>
      </c>
      <c r="K27" s="176" t="s">
        <v>17421</v>
      </c>
      <c r="L27" s="1651">
        <v>9630</v>
      </c>
    </row>
    <row r="28" spans="1:16">
      <c r="A28" s="1436">
        <v>46154</v>
      </c>
      <c r="B28" s="623" t="s">
        <v>17410</v>
      </c>
      <c r="C28" s="623">
        <v>432</v>
      </c>
      <c r="G28" t="s">
        <v>17389</v>
      </c>
      <c r="H28"/>
      <c r="I28" s="1651">
        <v>7337</v>
      </c>
      <c r="K28" s="176" t="s">
        <v>17483</v>
      </c>
      <c r="L28" s="1651">
        <v>3120</v>
      </c>
    </row>
    <row r="29" spans="1:16">
      <c r="A29" s="1436">
        <v>46154</v>
      </c>
      <c r="B29" s="623" t="s">
        <v>17411</v>
      </c>
      <c r="C29" s="623">
        <v>800</v>
      </c>
      <c r="G29" s="1298">
        <v>46154</v>
      </c>
      <c r="H29" t="s">
        <v>17407</v>
      </c>
      <c r="I29" s="1651">
        <v>8952</v>
      </c>
      <c r="K29" s="176" t="s">
        <v>17464</v>
      </c>
      <c r="L29" s="1651">
        <v>15360</v>
      </c>
    </row>
    <row r="30" spans="1:16">
      <c r="A30" s="1436">
        <v>46154</v>
      </c>
      <c r="B30" s="623" t="s">
        <v>17411</v>
      </c>
      <c r="C30" s="623">
        <v>400</v>
      </c>
      <c r="G30" s="1298">
        <v>46154</v>
      </c>
      <c r="H30" t="s">
        <v>17408</v>
      </c>
      <c r="I30" s="1651">
        <v>4392</v>
      </c>
      <c r="K30" s="176" t="s">
        <v>17241</v>
      </c>
      <c r="L30" s="1651">
        <v>450</v>
      </c>
    </row>
    <row r="31" spans="1:16">
      <c r="A31" s="1436">
        <v>46154</v>
      </c>
      <c r="B31" s="623" t="s">
        <v>17412</v>
      </c>
      <c r="C31" s="623">
        <v>399</v>
      </c>
      <c r="G31" s="1298">
        <v>46154</v>
      </c>
      <c r="H31" t="s">
        <v>17409</v>
      </c>
      <c r="I31" s="1651">
        <v>15150</v>
      </c>
      <c r="K31" s="176" t="s">
        <v>17409</v>
      </c>
      <c r="L31" s="1651">
        <v>15150</v>
      </c>
    </row>
    <row r="32" spans="1:16">
      <c r="A32" s="1436">
        <v>46154</v>
      </c>
      <c r="B32" s="623" t="s">
        <v>17413</v>
      </c>
      <c r="C32" s="623">
        <v>699</v>
      </c>
      <c r="G32" s="1298">
        <v>46154</v>
      </c>
      <c r="H32" t="s">
        <v>17410</v>
      </c>
      <c r="I32" s="1651">
        <v>432</v>
      </c>
      <c r="K32" s="176" t="s">
        <v>17611</v>
      </c>
      <c r="L32" s="1651">
        <v>8450</v>
      </c>
    </row>
    <row r="33" spans="1:12">
      <c r="A33" s="1436">
        <v>46155</v>
      </c>
      <c r="B33" s="623" t="s">
        <v>17418</v>
      </c>
      <c r="C33" s="623">
        <v>4228</v>
      </c>
      <c r="G33" s="1298">
        <v>46154</v>
      </c>
      <c r="H33" t="s">
        <v>17411</v>
      </c>
      <c r="I33" s="1651">
        <v>1200</v>
      </c>
      <c r="K33" s="176" t="s">
        <v>17597</v>
      </c>
      <c r="L33" s="1651">
        <v>2820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17413</v>
      </c>
      <c r="I34" s="1651">
        <v>699</v>
      </c>
      <c r="K34" s="176" t="s">
        <v>17341</v>
      </c>
      <c r="L34" s="1651">
        <v>2520</v>
      </c>
    </row>
    <row r="35" spans="1:12">
      <c r="A35" s="1436">
        <v>46155</v>
      </c>
      <c r="B35" s="623" t="s">
        <v>17419</v>
      </c>
      <c r="C35" s="623">
        <v>5850</v>
      </c>
      <c r="G35" s="1298">
        <v>46154</v>
      </c>
      <c r="H35" t="s">
        <v>17412</v>
      </c>
      <c r="I35" s="1651">
        <v>399</v>
      </c>
      <c r="K35" s="176" t="s">
        <v>17569</v>
      </c>
      <c r="L35" s="1651">
        <v>3894</v>
      </c>
    </row>
    <row r="36" spans="1:12">
      <c r="A36" s="1436">
        <v>46155</v>
      </c>
      <c r="B36" s="623" t="s">
        <v>17350</v>
      </c>
      <c r="C36" s="623">
        <v>984</v>
      </c>
      <c r="G36" t="s">
        <v>17414</v>
      </c>
      <c r="H36"/>
      <c r="I36" s="1651">
        <v>31224</v>
      </c>
      <c r="K36" s="176" t="s">
        <v>17598</v>
      </c>
      <c r="L36" s="1651">
        <v>220</v>
      </c>
    </row>
    <row r="37" spans="1:12">
      <c r="A37" s="1436">
        <v>46155</v>
      </c>
      <c r="B37" s="623" t="s">
        <v>17420</v>
      </c>
      <c r="C37" s="623">
        <v>2472</v>
      </c>
      <c r="G37" s="1298">
        <v>46155</v>
      </c>
      <c r="H37" t="s">
        <v>17418</v>
      </c>
      <c r="I37" s="1651">
        <v>4228</v>
      </c>
      <c r="K37" s="176" t="s">
        <v>17410</v>
      </c>
      <c r="L37" s="1651">
        <v>432</v>
      </c>
    </row>
    <row r="38" spans="1:12">
      <c r="A38" s="1436">
        <v>46155</v>
      </c>
      <c r="B38" s="623" t="s">
        <v>17421</v>
      </c>
      <c r="C38" s="623">
        <v>9630</v>
      </c>
      <c r="G38" s="1298">
        <v>46155</v>
      </c>
      <c r="H38" t="s">
        <v>17372</v>
      </c>
      <c r="I38" s="1651">
        <v>6648</v>
      </c>
      <c r="K38" s="176" t="s">
        <v>17523</v>
      </c>
      <c r="L38" s="1651">
        <v>44</v>
      </c>
    </row>
    <row r="39" spans="1:12">
      <c r="A39" s="1436">
        <v>46155</v>
      </c>
      <c r="B39" s="623" t="s">
        <v>17390</v>
      </c>
      <c r="C39" s="623">
        <v>750</v>
      </c>
      <c r="G39" s="1298">
        <v>46155</v>
      </c>
      <c r="H39" t="s">
        <v>17419</v>
      </c>
      <c r="I39" s="1651">
        <v>5850</v>
      </c>
      <c r="K39" s="176" t="s">
        <v>17411</v>
      </c>
      <c r="L39" s="1651">
        <v>1200</v>
      </c>
    </row>
    <row r="40" spans="1:12">
      <c r="A40" s="1436">
        <v>46155</v>
      </c>
      <c r="B40" s="623" t="s">
        <v>17422</v>
      </c>
      <c r="C40" s="623">
        <v>6435</v>
      </c>
      <c r="G40" s="1298">
        <v>46155</v>
      </c>
      <c r="H40" t="s">
        <v>17350</v>
      </c>
      <c r="I40" s="1651">
        <v>984</v>
      </c>
      <c r="K40" s="176" t="s">
        <v>17636</v>
      </c>
      <c r="L40" s="1651">
        <v>20</v>
      </c>
    </row>
    <row r="41" spans="1:12">
      <c r="A41" s="1436">
        <v>46155</v>
      </c>
      <c r="B41" s="623" t="s">
        <v>17388</v>
      </c>
      <c r="C41" s="623">
        <v>1650</v>
      </c>
      <c r="G41" s="1298">
        <v>46155</v>
      </c>
      <c r="H41" t="s">
        <v>17420</v>
      </c>
      <c r="I41" s="1651">
        <v>2472</v>
      </c>
      <c r="K41" s="176" t="s">
        <v>17522</v>
      </c>
      <c r="L41" s="1651">
        <v>1560</v>
      </c>
    </row>
    <row r="42" spans="1:12">
      <c r="A42" s="1436">
        <v>46156</v>
      </c>
      <c r="B42" s="623" t="s">
        <v>17431</v>
      </c>
      <c r="C42" s="623">
        <v>33</v>
      </c>
      <c r="G42" s="1298">
        <v>46155</v>
      </c>
      <c r="H42" t="s">
        <v>17421</v>
      </c>
      <c r="I42" s="1651">
        <v>9630</v>
      </c>
      <c r="K42" s="176" t="s">
        <v>17521</v>
      </c>
      <c r="L42" s="1651">
        <v>30</v>
      </c>
    </row>
    <row r="43" spans="1:12">
      <c r="A43" s="1436">
        <v>46157</v>
      </c>
      <c r="B43" s="623" t="s">
        <v>17349</v>
      </c>
      <c r="C43" s="623">
        <v>150</v>
      </c>
      <c r="G43" s="1298">
        <v>46155</v>
      </c>
      <c r="H43" t="s">
        <v>17390</v>
      </c>
      <c r="I43" s="1651">
        <v>750</v>
      </c>
      <c r="K43" s="176" t="s">
        <v>17545</v>
      </c>
      <c r="L43" s="1651">
        <v>96</v>
      </c>
    </row>
    <row r="44" spans="1:12">
      <c r="A44" s="1436">
        <v>46157</v>
      </c>
      <c r="B44" s="623" t="s">
        <v>17432</v>
      </c>
      <c r="C44" s="623">
        <v>30</v>
      </c>
      <c r="G44" s="1298">
        <v>46155</v>
      </c>
      <c r="H44" t="s">
        <v>17422</v>
      </c>
      <c r="I44" s="1651">
        <v>6435</v>
      </c>
      <c r="K44" s="176" t="s">
        <v>17544</v>
      </c>
      <c r="L44" s="1651">
        <v>90</v>
      </c>
    </row>
    <row r="45" spans="1:12">
      <c r="A45" s="1436">
        <v>46157</v>
      </c>
      <c r="B45" s="623" t="s">
        <v>17433</v>
      </c>
      <c r="C45" s="623">
        <v>30</v>
      </c>
      <c r="G45" s="1298">
        <v>46155</v>
      </c>
      <c r="H45" t="s">
        <v>17388</v>
      </c>
      <c r="I45" s="1651">
        <v>1650</v>
      </c>
      <c r="K45" s="176" t="s">
        <v>17543</v>
      </c>
      <c r="L45" s="1651">
        <v>72</v>
      </c>
    </row>
    <row r="46" spans="1:12">
      <c r="A46" s="1436">
        <v>46157</v>
      </c>
      <c r="B46" s="623" t="s">
        <v>17433</v>
      </c>
      <c r="C46" s="623">
        <v>180</v>
      </c>
      <c r="G46" t="s">
        <v>17423</v>
      </c>
      <c r="H46"/>
      <c r="I46" s="1651">
        <v>38647</v>
      </c>
      <c r="K46" s="176" t="s">
        <v>17639</v>
      </c>
      <c r="L46" s="1651">
        <v>189</v>
      </c>
    </row>
    <row r="47" spans="1:12">
      <c r="A47" s="1436">
        <v>46157</v>
      </c>
      <c r="B47" s="623" t="s">
        <v>17434</v>
      </c>
      <c r="C47" s="623">
        <v>600</v>
      </c>
      <c r="G47" s="1298">
        <v>46156</v>
      </c>
      <c r="H47" t="s">
        <v>17431</v>
      </c>
      <c r="I47" s="1651">
        <v>33</v>
      </c>
      <c r="K47" s="176" t="s">
        <v>17542</v>
      </c>
      <c r="L47" s="1651">
        <v>3</v>
      </c>
    </row>
    <row r="48" spans="1:12">
      <c r="A48" s="1436">
        <v>46157</v>
      </c>
      <c r="B48" s="623" t="s">
        <v>17435</v>
      </c>
      <c r="C48" s="623">
        <v>990</v>
      </c>
      <c r="G48" t="s">
        <v>17437</v>
      </c>
      <c r="H48"/>
      <c r="I48" s="1651">
        <v>33</v>
      </c>
      <c r="K48" s="176" t="s">
        <v>17599</v>
      </c>
      <c r="L48" s="1651">
        <v>210</v>
      </c>
    </row>
    <row r="49" spans="1:12">
      <c r="A49" s="1436">
        <v>46157</v>
      </c>
      <c r="B49" s="623" t="s">
        <v>17436</v>
      </c>
      <c r="C49" s="623">
        <v>1128</v>
      </c>
      <c r="G49" s="1298">
        <v>46157</v>
      </c>
      <c r="H49" t="s">
        <v>17434</v>
      </c>
      <c r="I49" s="1651">
        <v>600</v>
      </c>
      <c r="K49" s="176" t="s">
        <v>17637</v>
      </c>
      <c r="L49" s="1651">
        <v>2</v>
      </c>
    </row>
    <row r="50" spans="1:12">
      <c r="A50" s="1436">
        <v>46160</v>
      </c>
      <c r="B50" s="623" t="s">
        <v>17455</v>
      </c>
      <c r="C50" s="623">
        <v>5</v>
      </c>
      <c r="G50" s="1298">
        <v>46157</v>
      </c>
      <c r="H50" t="s">
        <v>17433</v>
      </c>
      <c r="I50" s="1651">
        <v>210</v>
      </c>
      <c r="K50" s="176" t="s">
        <v>17577</v>
      </c>
      <c r="L50" s="1651">
        <v>72</v>
      </c>
    </row>
    <row r="51" spans="1:12">
      <c r="A51" s="1436">
        <v>46160</v>
      </c>
      <c r="B51" s="623" t="s">
        <v>17456</v>
      </c>
      <c r="C51" s="623">
        <v>13</v>
      </c>
      <c r="G51" s="1298">
        <v>46157</v>
      </c>
      <c r="H51" t="s">
        <v>17432</v>
      </c>
      <c r="I51" s="1651">
        <v>30</v>
      </c>
      <c r="K51" s="176" t="s">
        <v>17520</v>
      </c>
      <c r="L51" s="1651">
        <v>120</v>
      </c>
    </row>
    <row r="52" spans="1:12">
      <c r="A52" s="1436">
        <v>46160</v>
      </c>
      <c r="B52" s="623" t="s">
        <v>17457</v>
      </c>
      <c r="C52" s="623">
        <v>426</v>
      </c>
      <c r="G52" s="1298">
        <v>46157</v>
      </c>
      <c r="H52" t="s">
        <v>17349</v>
      </c>
      <c r="I52" s="1651">
        <v>150</v>
      </c>
      <c r="K52" s="176" t="s">
        <v>17519</v>
      </c>
      <c r="L52" s="1651">
        <v>57</v>
      </c>
    </row>
    <row r="53" spans="1:12">
      <c r="A53" s="1436">
        <v>46160</v>
      </c>
      <c r="B53" s="623" t="s">
        <v>17309</v>
      </c>
      <c r="C53" s="623">
        <v>120</v>
      </c>
      <c r="G53" s="1298">
        <v>46157</v>
      </c>
      <c r="H53" t="s">
        <v>17435</v>
      </c>
      <c r="I53" s="1651">
        <v>990</v>
      </c>
      <c r="K53" s="176" t="s">
        <v>17518</v>
      </c>
      <c r="L53" s="1651">
        <v>15</v>
      </c>
    </row>
    <row r="54" spans="1:12">
      <c r="A54" s="1436">
        <v>46160</v>
      </c>
      <c r="B54" s="623" t="s">
        <v>17458</v>
      </c>
      <c r="C54" s="623">
        <v>750</v>
      </c>
      <c r="G54" s="1298">
        <v>46157</v>
      </c>
      <c r="H54" t="s">
        <v>17436</v>
      </c>
      <c r="I54" s="1651">
        <v>1128</v>
      </c>
      <c r="K54" s="176" t="s">
        <v>17517</v>
      </c>
      <c r="L54" s="1651">
        <v>75</v>
      </c>
    </row>
    <row r="55" spans="1:12">
      <c r="A55" s="1436">
        <v>46160</v>
      </c>
      <c r="B55" s="623" t="s">
        <v>17422</v>
      </c>
      <c r="C55" s="623">
        <v>1650</v>
      </c>
      <c r="G55" t="s">
        <v>17438</v>
      </c>
      <c r="H55"/>
      <c r="I55" s="1651">
        <v>3108</v>
      </c>
      <c r="K55" s="176" t="s">
        <v>17516</v>
      </c>
      <c r="L55" s="1651">
        <v>15</v>
      </c>
    </row>
    <row r="56" spans="1:12">
      <c r="A56" s="1436">
        <v>46160</v>
      </c>
      <c r="B56" s="623" t="s">
        <v>17459</v>
      </c>
      <c r="C56" s="623">
        <v>2670</v>
      </c>
      <c r="G56" s="1298">
        <v>46160</v>
      </c>
      <c r="H56" t="s">
        <v>17459</v>
      </c>
      <c r="I56" s="1651">
        <v>2670</v>
      </c>
      <c r="K56" s="176" t="s">
        <v>17455</v>
      </c>
      <c r="L56" s="1651">
        <v>10</v>
      </c>
    </row>
    <row r="57" spans="1:12">
      <c r="A57" s="1436">
        <v>46160</v>
      </c>
      <c r="B57" s="623" t="s">
        <v>17460</v>
      </c>
      <c r="C57" s="623">
        <v>660</v>
      </c>
      <c r="G57" s="1298">
        <v>46160</v>
      </c>
      <c r="H57" t="s">
        <v>17458</v>
      </c>
      <c r="I57" s="1651">
        <v>750</v>
      </c>
      <c r="K57" s="176" t="s">
        <v>17515</v>
      </c>
      <c r="L57" s="1651">
        <v>36</v>
      </c>
    </row>
    <row r="58" spans="1:12">
      <c r="A58" s="1436">
        <v>46161</v>
      </c>
      <c r="B58" s="623" t="s">
        <v>17463</v>
      </c>
      <c r="C58" s="623">
        <v>1822</v>
      </c>
      <c r="G58" s="1298">
        <v>46160</v>
      </c>
      <c r="H58" t="s">
        <v>17309</v>
      </c>
      <c r="I58" s="1651">
        <v>120</v>
      </c>
      <c r="K58" s="176" t="s">
        <v>17554</v>
      </c>
      <c r="L58" s="1651">
        <v>44</v>
      </c>
    </row>
    <row r="59" spans="1:12">
      <c r="A59" s="1436">
        <v>46161</v>
      </c>
      <c r="B59" s="623" t="s">
        <v>17464</v>
      </c>
      <c r="C59" s="623">
        <v>120</v>
      </c>
      <c r="G59" s="1298">
        <v>46160</v>
      </c>
      <c r="H59" t="s">
        <v>17422</v>
      </c>
      <c r="I59" s="1651">
        <v>1650</v>
      </c>
      <c r="K59" s="176" t="s">
        <v>17553</v>
      </c>
      <c r="L59" s="1651">
        <v>18</v>
      </c>
    </row>
    <row r="60" spans="1:12">
      <c r="A60" s="1436">
        <v>46161</v>
      </c>
      <c r="B60" s="623" t="s">
        <v>17308</v>
      </c>
      <c r="C60" s="623">
        <v>2640</v>
      </c>
      <c r="G60" s="1298">
        <v>46160</v>
      </c>
      <c r="H60" t="s">
        <v>17460</v>
      </c>
      <c r="I60" s="1651">
        <v>660</v>
      </c>
      <c r="K60" s="176" t="s">
        <v>17552</v>
      </c>
      <c r="L60" s="1651">
        <v>40</v>
      </c>
    </row>
    <row r="61" spans="1:12">
      <c r="A61" s="1436">
        <v>46161</v>
      </c>
      <c r="B61" s="623" t="s">
        <v>17388</v>
      </c>
      <c r="C61" s="623">
        <v>1650</v>
      </c>
      <c r="G61" s="1298">
        <v>46160</v>
      </c>
      <c r="H61" t="s">
        <v>17455</v>
      </c>
      <c r="I61" s="1651">
        <v>5</v>
      </c>
      <c r="K61" s="176" t="s">
        <v>17551</v>
      </c>
      <c r="L61" s="1651">
        <v>10</v>
      </c>
    </row>
    <row r="62" spans="1:12">
      <c r="A62" s="1436">
        <v>46161</v>
      </c>
      <c r="B62" s="623" t="s">
        <v>17465</v>
      </c>
      <c r="C62" s="623">
        <v>389</v>
      </c>
      <c r="G62" s="1298">
        <v>46160</v>
      </c>
      <c r="H62" t="s">
        <v>17456</v>
      </c>
      <c r="I62" s="1651">
        <v>13</v>
      </c>
      <c r="K62" s="176" t="s">
        <v>17550</v>
      </c>
      <c r="L62" s="1651">
        <v>14</v>
      </c>
    </row>
    <row r="63" spans="1:12">
      <c r="A63" s="1436">
        <v>46161</v>
      </c>
      <c r="B63" s="623" t="s">
        <v>17466</v>
      </c>
      <c r="C63" s="623">
        <v>3096</v>
      </c>
      <c r="G63" s="1298">
        <v>46160</v>
      </c>
      <c r="H63" t="s">
        <v>17457</v>
      </c>
      <c r="I63" s="1651">
        <v>426</v>
      </c>
      <c r="K63" s="176" t="s">
        <v>17549</v>
      </c>
      <c r="L63" s="1651">
        <v>177</v>
      </c>
    </row>
    <row r="64" spans="1:12">
      <c r="A64" s="1436">
        <v>46161</v>
      </c>
      <c r="B64" s="623" t="s">
        <v>17467</v>
      </c>
      <c r="C64" s="623">
        <v>4680</v>
      </c>
      <c r="G64" t="s">
        <v>17461</v>
      </c>
      <c r="H64"/>
      <c r="I64" s="1651">
        <v>6294</v>
      </c>
      <c r="K64" s="176" t="s">
        <v>17548</v>
      </c>
      <c r="L64" s="1651">
        <v>80</v>
      </c>
    </row>
    <row r="65" spans="1:12">
      <c r="A65" s="1436">
        <v>46161</v>
      </c>
      <c r="B65" s="623" t="s">
        <v>17464</v>
      </c>
      <c r="C65" s="623">
        <v>15240</v>
      </c>
      <c r="G65" s="1298">
        <v>46161</v>
      </c>
      <c r="H65" t="s">
        <v>17466</v>
      </c>
      <c r="I65" s="1651">
        <v>3096</v>
      </c>
      <c r="K65" s="176" t="s">
        <v>17514</v>
      </c>
      <c r="L65" s="1651">
        <v>60</v>
      </c>
    </row>
    <row r="66" spans="1:12">
      <c r="A66" s="1436">
        <v>46161</v>
      </c>
      <c r="B66" s="623" t="s">
        <v>17468</v>
      </c>
      <c r="C66" s="623">
        <v>2640</v>
      </c>
      <c r="G66" s="1298">
        <v>46161</v>
      </c>
      <c r="H66" t="s">
        <v>17467</v>
      </c>
      <c r="I66" s="1651">
        <v>4680</v>
      </c>
      <c r="K66" s="176" t="s">
        <v>17513</v>
      </c>
      <c r="L66" s="1651">
        <v>10</v>
      </c>
    </row>
    <row r="67" spans="1:12">
      <c r="A67" s="1436">
        <v>46162</v>
      </c>
      <c r="B67" s="623" t="s">
        <v>17459</v>
      </c>
      <c r="C67" s="623">
        <v>690</v>
      </c>
      <c r="G67" s="1298">
        <v>46161</v>
      </c>
      <c r="H67" t="s">
        <v>17464</v>
      </c>
      <c r="I67" s="1651">
        <v>15360</v>
      </c>
      <c r="K67" s="176" t="s">
        <v>17579</v>
      </c>
      <c r="L67" s="1651">
        <v>420</v>
      </c>
    </row>
    <row r="68" spans="1:12">
      <c r="A68" s="1436">
        <v>46162</v>
      </c>
      <c r="B68" s="623" t="s">
        <v>17473</v>
      </c>
      <c r="C68" s="623">
        <v>750</v>
      </c>
      <c r="G68" s="1298">
        <v>46161</v>
      </c>
      <c r="H68" t="s">
        <v>17308</v>
      </c>
      <c r="I68" s="1651">
        <v>2640</v>
      </c>
      <c r="K68" s="176" t="s">
        <v>17512</v>
      </c>
      <c r="L68" s="1651">
        <v>12</v>
      </c>
    </row>
    <row r="69" spans="1:12">
      <c r="A69" s="1436">
        <v>46162</v>
      </c>
      <c r="B69" s="623" t="s">
        <v>17474</v>
      </c>
      <c r="C69" s="623">
        <v>1999</v>
      </c>
      <c r="G69" s="1298">
        <v>46161</v>
      </c>
      <c r="H69" t="s">
        <v>17468</v>
      </c>
      <c r="I69" s="1651">
        <v>2640</v>
      </c>
      <c r="K69" s="176" t="s">
        <v>17511</v>
      </c>
      <c r="L69" s="1651">
        <v>11</v>
      </c>
    </row>
    <row r="70" spans="1:12">
      <c r="A70" s="1436">
        <v>46162</v>
      </c>
      <c r="B70" s="623" t="s">
        <v>17475</v>
      </c>
      <c r="C70" s="623">
        <v>4251</v>
      </c>
      <c r="G70" s="1298">
        <v>46161</v>
      </c>
      <c r="H70" t="s">
        <v>17388</v>
      </c>
      <c r="I70" s="1651">
        <v>1650</v>
      </c>
      <c r="K70" s="176" t="s">
        <v>17510</v>
      </c>
      <c r="L70" s="1651">
        <v>29</v>
      </c>
    </row>
    <row r="71" spans="1:12">
      <c r="A71" s="1436">
        <v>46162</v>
      </c>
      <c r="B71" s="623" t="s">
        <v>17476</v>
      </c>
      <c r="C71" s="623">
        <v>1488</v>
      </c>
      <c r="G71" s="1298">
        <v>46161</v>
      </c>
      <c r="H71" t="s">
        <v>17463</v>
      </c>
      <c r="I71" s="1651">
        <v>1822</v>
      </c>
      <c r="K71" s="176" t="s">
        <v>17509</v>
      </c>
      <c r="L71" s="1651">
        <v>20</v>
      </c>
    </row>
    <row r="72" spans="1:12">
      <c r="A72" s="1436">
        <v>46162</v>
      </c>
      <c r="B72" s="623" t="s">
        <v>17477</v>
      </c>
      <c r="C72" s="623">
        <v>3041</v>
      </c>
      <c r="G72" s="1298">
        <v>46161</v>
      </c>
      <c r="H72" t="s">
        <v>17465</v>
      </c>
      <c r="I72" s="1651">
        <v>389</v>
      </c>
      <c r="K72" s="176" t="s">
        <v>17508</v>
      </c>
      <c r="L72" s="1651">
        <v>16</v>
      </c>
    </row>
    <row r="73" spans="1:12">
      <c r="A73" s="1436">
        <v>46162</v>
      </c>
      <c r="B73" s="623" t="s">
        <v>17478</v>
      </c>
      <c r="C73" s="623">
        <v>2383</v>
      </c>
      <c r="G73" t="s">
        <v>17469</v>
      </c>
      <c r="H73"/>
      <c r="I73" s="1651">
        <v>32277</v>
      </c>
      <c r="K73" s="176" t="s">
        <v>17507</v>
      </c>
      <c r="L73" s="1651">
        <v>9</v>
      </c>
    </row>
    <row r="74" spans="1:12">
      <c r="A74" s="1436">
        <v>46162</v>
      </c>
      <c r="B74" s="623" t="s">
        <v>17479</v>
      </c>
      <c r="C74" s="623">
        <v>3471</v>
      </c>
      <c r="G74" s="1298">
        <v>46162</v>
      </c>
      <c r="H74" t="s">
        <v>17482</v>
      </c>
      <c r="I74" s="1651">
        <v>3120</v>
      </c>
      <c r="K74" s="176" t="s">
        <v>17506</v>
      </c>
      <c r="L74" s="1651">
        <v>80</v>
      </c>
    </row>
    <row r="75" spans="1:12">
      <c r="A75" s="1436">
        <v>46162</v>
      </c>
      <c r="B75" s="623" t="s">
        <v>17480</v>
      </c>
      <c r="C75" s="623">
        <v>1976</v>
      </c>
      <c r="G75" s="1298">
        <v>46162</v>
      </c>
      <c r="H75" t="s">
        <v>17488</v>
      </c>
      <c r="I75" s="1651">
        <v>4320</v>
      </c>
      <c r="K75" s="176" t="s">
        <v>17505</v>
      </c>
      <c r="L75" s="1651">
        <v>15</v>
      </c>
    </row>
    <row r="76" spans="1:12">
      <c r="A76" s="1436">
        <v>46162</v>
      </c>
      <c r="B76" s="623" t="s">
        <v>17481</v>
      </c>
      <c r="C76" s="623">
        <v>4465</v>
      </c>
      <c r="G76" s="1298">
        <v>46162</v>
      </c>
      <c r="H76" t="s">
        <v>17459</v>
      </c>
      <c r="I76" s="1651">
        <v>690</v>
      </c>
      <c r="K76" s="176" t="s">
        <v>17504</v>
      </c>
      <c r="L76" s="1651">
        <v>30</v>
      </c>
    </row>
    <row r="77" spans="1:12">
      <c r="A77" s="1436">
        <v>46162</v>
      </c>
      <c r="B77" s="623" t="s">
        <v>17482</v>
      </c>
      <c r="C77" s="623">
        <v>3120</v>
      </c>
      <c r="G77" s="1298">
        <v>46162</v>
      </c>
      <c r="H77" t="s">
        <v>17485</v>
      </c>
      <c r="I77" s="1651">
        <v>3420</v>
      </c>
      <c r="K77" s="176" t="s">
        <v>17559</v>
      </c>
      <c r="L77" s="1651">
        <v>90</v>
      </c>
    </row>
    <row r="78" spans="1:12">
      <c r="A78" s="1436">
        <v>46162</v>
      </c>
      <c r="B78" s="623" t="s">
        <v>17483</v>
      </c>
      <c r="C78" s="623">
        <v>3120</v>
      </c>
      <c r="G78" s="1298">
        <v>46162</v>
      </c>
      <c r="H78" t="s">
        <v>17489</v>
      </c>
      <c r="I78" s="1651">
        <v>3390</v>
      </c>
      <c r="K78" s="176" t="s">
        <v>17558</v>
      </c>
      <c r="L78" s="1651">
        <v>15</v>
      </c>
    </row>
    <row r="79" spans="1:12">
      <c r="A79" s="1436">
        <v>46162</v>
      </c>
      <c r="B79" s="623" t="s">
        <v>17484</v>
      </c>
      <c r="C79" s="623">
        <v>4200</v>
      </c>
      <c r="G79" s="1298">
        <v>46162</v>
      </c>
      <c r="H79" t="s">
        <v>17486</v>
      </c>
      <c r="I79" s="1651">
        <v>4110</v>
      </c>
      <c r="K79" s="176" t="s">
        <v>17557</v>
      </c>
      <c r="L79" s="1651">
        <v>96</v>
      </c>
    </row>
    <row r="80" spans="1:12">
      <c r="A80" s="1436">
        <v>46162</v>
      </c>
      <c r="B80" s="623" t="s">
        <v>17485</v>
      </c>
      <c r="C80" s="623">
        <v>3420</v>
      </c>
      <c r="G80" s="1298">
        <v>46162</v>
      </c>
      <c r="H80" t="s">
        <v>17484</v>
      </c>
      <c r="I80" s="1651">
        <v>4200</v>
      </c>
      <c r="K80" s="176" t="s">
        <v>17556</v>
      </c>
      <c r="L80" s="1651">
        <v>4</v>
      </c>
    </row>
    <row r="81" spans="1:12">
      <c r="A81" s="1436">
        <v>46162</v>
      </c>
      <c r="B81" s="623" t="s">
        <v>17486</v>
      </c>
      <c r="C81" s="623">
        <v>4110</v>
      </c>
      <c r="G81" s="1298">
        <v>46162</v>
      </c>
      <c r="H81" t="s">
        <v>17483</v>
      </c>
      <c r="I81" s="1651">
        <v>3120</v>
      </c>
      <c r="K81" s="176" t="s">
        <v>17555</v>
      </c>
      <c r="L81" s="1651">
        <v>8</v>
      </c>
    </row>
    <row r="82" spans="1:12">
      <c r="A82" s="1436">
        <v>46162</v>
      </c>
      <c r="B82" s="623" t="s">
        <v>17487</v>
      </c>
      <c r="C82" s="623">
        <v>3456</v>
      </c>
      <c r="G82" s="1298">
        <v>46162</v>
      </c>
      <c r="H82" t="s">
        <v>17487</v>
      </c>
      <c r="I82" s="1651">
        <v>3456</v>
      </c>
      <c r="K82" s="176" t="s">
        <v>17600</v>
      </c>
      <c r="L82" s="1651">
        <v>559</v>
      </c>
    </row>
    <row r="83" spans="1:12">
      <c r="A83" s="1436">
        <v>46162</v>
      </c>
      <c r="B83" s="623" t="s">
        <v>17488</v>
      </c>
      <c r="C83" s="623">
        <v>4320</v>
      </c>
      <c r="G83" s="1298">
        <v>46162</v>
      </c>
      <c r="H83" t="s">
        <v>17473</v>
      </c>
      <c r="I83" s="1651">
        <v>750</v>
      </c>
      <c r="K83" s="176" t="s">
        <v>17474</v>
      </c>
      <c r="L83" s="1651">
        <v>1999</v>
      </c>
    </row>
    <row r="84" spans="1:12">
      <c r="A84" s="1436">
        <v>46162</v>
      </c>
      <c r="B84" s="623" t="s">
        <v>17489</v>
      </c>
      <c r="C84" s="623">
        <v>3390</v>
      </c>
      <c r="G84" s="1298">
        <v>46162</v>
      </c>
      <c r="H84" t="s">
        <v>17491</v>
      </c>
      <c r="I84" s="1651">
        <v>825</v>
      </c>
      <c r="K84" s="176" t="s">
        <v>17536</v>
      </c>
      <c r="L84" s="1651">
        <v>18</v>
      </c>
    </row>
    <row r="85" spans="1:12">
      <c r="A85" s="1436">
        <v>46162</v>
      </c>
      <c r="B85" s="623" t="s">
        <v>17490</v>
      </c>
      <c r="C85" s="623">
        <v>825</v>
      </c>
      <c r="G85" s="1298">
        <v>46162</v>
      </c>
      <c r="H85" t="s">
        <v>17490</v>
      </c>
      <c r="I85" s="1651">
        <v>825</v>
      </c>
      <c r="K85" s="176" t="s">
        <v>17475</v>
      </c>
      <c r="L85" s="1651">
        <v>4251</v>
      </c>
    </row>
    <row r="86" spans="1:12">
      <c r="A86" s="1436">
        <v>46162</v>
      </c>
      <c r="B86" s="623" t="s">
        <v>17491</v>
      </c>
      <c r="C86" s="623">
        <v>825</v>
      </c>
      <c r="G86" s="1298">
        <v>46162</v>
      </c>
      <c r="H86" t="s">
        <v>17474</v>
      </c>
      <c r="I86" s="1651">
        <v>1999</v>
      </c>
      <c r="K86" s="176" t="s">
        <v>17476</v>
      </c>
      <c r="L86" s="1651">
        <v>1488</v>
      </c>
    </row>
    <row r="87" spans="1:12">
      <c r="A87" s="1436">
        <v>46163</v>
      </c>
      <c r="B87" s="623" t="s">
        <v>17504</v>
      </c>
      <c r="C87" s="623">
        <v>30</v>
      </c>
      <c r="G87" s="1298">
        <v>46162</v>
      </c>
      <c r="H87" t="s">
        <v>17475</v>
      </c>
      <c r="I87" s="1651">
        <v>4251</v>
      </c>
      <c r="K87" s="176" t="s">
        <v>17602</v>
      </c>
      <c r="L87" s="1651">
        <v>1148</v>
      </c>
    </row>
    <row r="88" spans="1:12">
      <c r="A88" s="1436">
        <v>46163</v>
      </c>
      <c r="B88" s="623" t="s">
        <v>17505</v>
      </c>
      <c r="C88" s="623">
        <v>15</v>
      </c>
      <c r="G88" s="1298">
        <v>46162</v>
      </c>
      <c r="H88" t="s">
        <v>17476</v>
      </c>
      <c r="I88" s="1651">
        <v>1488</v>
      </c>
      <c r="K88" s="176" t="s">
        <v>17603</v>
      </c>
      <c r="L88" s="1651">
        <v>1459</v>
      </c>
    </row>
    <row r="89" spans="1:12">
      <c r="A89" s="1436">
        <v>46163</v>
      </c>
      <c r="B89" s="623" t="s">
        <v>17506</v>
      </c>
      <c r="C89" s="623">
        <v>80</v>
      </c>
      <c r="G89" s="1298">
        <v>46162</v>
      </c>
      <c r="H89" t="s">
        <v>17477</v>
      </c>
      <c r="I89" s="1651">
        <v>3041</v>
      </c>
      <c r="K89" s="176" t="s">
        <v>17478</v>
      </c>
      <c r="L89" s="1651">
        <v>2383</v>
      </c>
    </row>
    <row r="90" spans="1:12">
      <c r="A90" s="1436">
        <v>46163</v>
      </c>
      <c r="B90" s="623" t="s">
        <v>17507</v>
      </c>
      <c r="C90" s="623">
        <v>9</v>
      </c>
      <c r="G90" s="1298">
        <v>46162</v>
      </c>
      <c r="H90" t="s">
        <v>17478</v>
      </c>
      <c r="I90" s="1651">
        <v>2383</v>
      </c>
      <c r="K90" s="176" t="s">
        <v>17479</v>
      </c>
      <c r="L90" s="1651">
        <v>3471</v>
      </c>
    </row>
    <row r="91" spans="1:12">
      <c r="A91" s="1436">
        <v>46163</v>
      </c>
      <c r="B91" s="623" t="s">
        <v>17508</v>
      </c>
      <c r="C91" s="623">
        <v>16</v>
      </c>
      <c r="G91" s="1298">
        <v>46162</v>
      </c>
      <c r="H91" t="s">
        <v>17479</v>
      </c>
      <c r="I91" s="1651">
        <v>3471</v>
      </c>
      <c r="K91" s="176" t="s">
        <v>17535</v>
      </c>
      <c r="L91" s="1651">
        <v>22</v>
      </c>
    </row>
    <row r="92" spans="1:12">
      <c r="A92" s="1436">
        <v>46163</v>
      </c>
      <c r="B92" s="623" t="s">
        <v>17509</v>
      </c>
      <c r="C92" s="623">
        <v>20</v>
      </c>
      <c r="G92" s="1298">
        <v>46162</v>
      </c>
      <c r="H92" t="s">
        <v>17480</v>
      </c>
      <c r="I92" s="1651">
        <v>1976</v>
      </c>
      <c r="K92" s="176" t="s">
        <v>17605</v>
      </c>
      <c r="L92" s="1651">
        <v>472</v>
      </c>
    </row>
    <row r="93" spans="1:12">
      <c r="A93" s="1436">
        <v>46163</v>
      </c>
      <c r="B93" s="623" t="s">
        <v>17510</v>
      </c>
      <c r="C93" s="623">
        <v>29</v>
      </c>
      <c r="G93" s="1298">
        <v>46162</v>
      </c>
      <c r="H93" t="s">
        <v>17481</v>
      </c>
      <c r="I93" s="1651">
        <v>4465</v>
      </c>
      <c r="K93" s="176" t="s">
        <v>17606</v>
      </c>
      <c r="L93" s="1651">
        <v>424</v>
      </c>
    </row>
    <row r="94" spans="1:12">
      <c r="A94" s="1436">
        <v>46163</v>
      </c>
      <c r="B94" s="623" t="s">
        <v>17511</v>
      </c>
      <c r="C94" s="623">
        <v>11</v>
      </c>
      <c r="G94" t="s">
        <v>17492</v>
      </c>
      <c r="H94"/>
      <c r="I94" s="1651">
        <v>55300</v>
      </c>
      <c r="K94" s="176" t="s">
        <v>17537</v>
      </c>
      <c r="L94" s="1651">
        <v>87</v>
      </c>
    </row>
    <row r="95" spans="1:12">
      <c r="A95" s="1436">
        <v>46163</v>
      </c>
      <c r="B95" s="623" t="s">
        <v>17512</v>
      </c>
      <c r="C95" s="623">
        <v>12</v>
      </c>
      <c r="G95" s="1298">
        <v>46163</v>
      </c>
      <c r="H95" t="s">
        <v>17539</v>
      </c>
      <c r="I95" s="1651">
        <v>48</v>
      </c>
      <c r="K95" s="176" t="s">
        <v>17538</v>
      </c>
      <c r="L95" s="1651">
        <v>43</v>
      </c>
    </row>
    <row r="96" spans="1:12">
      <c r="A96" s="1436">
        <v>46163</v>
      </c>
      <c r="B96" s="623" t="s">
        <v>17513</v>
      </c>
      <c r="C96" s="623">
        <v>10</v>
      </c>
      <c r="G96" s="1298">
        <v>46163</v>
      </c>
      <c r="H96" t="s">
        <v>17560</v>
      </c>
      <c r="I96" s="1651">
        <v>4050</v>
      </c>
      <c r="K96" s="176" t="s">
        <v>17607</v>
      </c>
      <c r="L96" s="1651">
        <v>1696</v>
      </c>
    </row>
    <row r="97" spans="1:12">
      <c r="A97" s="1436">
        <v>46163</v>
      </c>
      <c r="B97" s="623" t="s">
        <v>17514</v>
      </c>
      <c r="C97" s="623">
        <v>60</v>
      </c>
      <c r="G97" s="1298">
        <v>46163</v>
      </c>
      <c r="H97" t="s">
        <v>17561</v>
      </c>
      <c r="I97" s="1651">
        <v>1680</v>
      </c>
      <c r="K97" s="176" t="s">
        <v>17481</v>
      </c>
      <c r="L97" s="1651">
        <v>4465</v>
      </c>
    </row>
    <row r="98" spans="1:12">
      <c r="A98" s="1436">
        <v>46163</v>
      </c>
      <c r="B98" s="623" t="s">
        <v>17515</v>
      </c>
      <c r="C98" s="623">
        <v>36</v>
      </c>
      <c r="G98" s="1298">
        <v>46163</v>
      </c>
      <c r="H98" t="s">
        <v>17562</v>
      </c>
      <c r="I98" s="1651">
        <v>1470</v>
      </c>
      <c r="K98" s="176" t="s">
        <v>17608</v>
      </c>
      <c r="L98" s="1651">
        <v>1133</v>
      </c>
    </row>
    <row r="99" spans="1:12">
      <c r="A99" s="1436">
        <v>46163</v>
      </c>
      <c r="B99" s="623" t="s">
        <v>17455</v>
      </c>
      <c r="C99" s="623">
        <v>5</v>
      </c>
      <c r="G99" s="1298">
        <v>46163</v>
      </c>
      <c r="H99" t="s">
        <v>17563</v>
      </c>
      <c r="I99" s="1651">
        <v>1770</v>
      </c>
      <c r="K99" s="176" t="s">
        <v>17528</v>
      </c>
      <c r="L99" s="1651">
        <v>89</v>
      </c>
    </row>
    <row r="100" spans="1:12">
      <c r="A100" s="1436">
        <v>46163</v>
      </c>
      <c r="B100" s="623" t="s">
        <v>17516</v>
      </c>
      <c r="C100" s="623">
        <v>15</v>
      </c>
      <c r="G100" s="1298">
        <v>46163</v>
      </c>
      <c r="H100" t="s">
        <v>17564</v>
      </c>
      <c r="I100" s="1651">
        <v>1200</v>
      </c>
      <c r="K100" s="176" t="s">
        <v>17527</v>
      </c>
      <c r="L100" s="1651">
        <v>85</v>
      </c>
    </row>
    <row r="101" spans="1:12">
      <c r="A101" s="1436">
        <v>46163</v>
      </c>
      <c r="B101" s="623" t="s">
        <v>17517</v>
      </c>
      <c r="C101" s="623">
        <v>75</v>
      </c>
      <c r="G101" s="1298">
        <v>46163</v>
      </c>
      <c r="H101" t="s">
        <v>17540</v>
      </c>
      <c r="I101" s="1651">
        <v>360</v>
      </c>
      <c r="K101" s="176" t="s">
        <v>17526</v>
      </c>
      <c r="L101" s="1651">
        <v>88</v>
      </c>
    </row>
    <row r="102" spans="1:12">
      <c r="A102" s="1436">
        <v>46163</v>
      </c>
      <c r="B102" s="623" t="s">
        <v>17518</v>
      </c>
      <c r="C102" s="623">
        <v>15</v>
      </c>
      <c r="G102" s="1298">
        <v>46163</v>
      </c>
      <c r="H102" t="s">
        <v>17565</v>
      </c>
      <c r="I102" s="1651">
        <v>5400</v>
      </c>
      <c r="K102" s="176" t="s">
        <v>17524</v>
      </c>
      <c r="L102" s="1651">
        <v>10</v>
      </c>
    </row>
    <row r="103" spans="1:12">
      <c r="A103" s="1436">
        <v>46163</v>
      </c>
      <c r="B103" s="623" t="s">
        <v>17519</v>
      </c>
      <c r="C103" s="623">
        <v>57</v>
      </c>
      <c r="G103" s="1298">
        <v>46163</v>
      </c>
      <c r="H103" t="s">
        <v>17566</v>
      </c>
      <c r="I103" s="1651">
        <v>1824</v>
      </c>
      <c r="K103" s="176" t="s">
        <v>17525</v>
      </c>
      <c r="L103" s="1651">
        <v>24</v>
      </c>
    </row>
    <row r="104" spans="1:12">
      <c r="A104" s="1436">
        <v>46163</v>
      </c>
      <c r="B104" s="623" t="s">
        <v>17520</v>
      </c>
      <c r="C104" s="623">
        <v>120</v>
      </c>
      <c r="G104" s="1298">
        <v>46163</v>
      </c>
      <c r="H104" t="s">
        <v>17567</v>
      </c>
      <c r="I104" s="1651">
        <v>1944</v>
      </c>
      <c r="K104" s="176" t="s">
        <v>17534</v>
      </c>
      <c r="L104" s="1651">
        <v>84</v>
      </c>
    </row>
    <row r="105" spans="1:12">
      <c r="A105" s="1436">
        <v>46163</v>
      </c>
      <c r="B105" s="623" t="s">
        <v>17521</v>
      </c>
      <c r="C105" s="623">
        <v>30</v>
      </c>
      <c r="G105" s="1298">
        <v>46163</v>
      </c>
      <c r="H105" t="s">
        <v>17568</v>
      </c>
      <c r="I105" s="1651">
        <v>2040</v>
      </c>
      <c r="K105" s="176" t="s">
        <v>17533</v>
      </c>
      <c r="L105" s="1651">
        <v>52</v>
      </c>
    </row>
    <row r="106" spans="1:12">
      <c r="A106" s="1436">
        <v>46163</v>
      </c>
      <c r="B106" s="623" t="s">
        <v>17522</v>
      </c>
      <c r="C106" s="623">
        <v>96</v>
      </c>
      <c r="G106" s="1298">
        <v>46163</v>
      </c>
      <c r="H106" t="s">
        <v>17569</v>
      </c>
      <c r="I106" s="1651">
        <v>3894</v>
      </c>
      <c r="K106" s="176" t="s">
        <v>17532</v>
      </c>
      <c r="L106" s="1651">
        <v>22</v>
      </c>
    </row>
    <row r="107" spans="1:12">
      <c r="A107" s="1436">
        <v>46163</v>
      </c>
      <c r="B107" s="623" t="s">
        <v>17523</v>
      </c>
      <c r="C107" s="623">
        <v>44</v>
      </c>
      <c r="G107" s="1298">
        <v>46163</v>
      </c>
      <c r="H107" t="s">
        <v>17523</v>
      </c>
      <c r="I107" s="1651">
        <v>44</v>
      </c>
      <c r="K107" s="176" t="s">
        <v>17531</v>
      </c>
      <c r="L107" s="1651">
        <v>9</v>
      </c>
    </row>
    <row r="108" spans="1:12">
      <c r="A108" s="1436">
        <v>46163</v>
      </c>
      <c r="B108" s="623" t="s">
        <v>17524</v>
      </c>
      <c r="C108" s="623">
        <v>10</v>
      </c>
      <c r="G108" s="1298">
        <v>46163</v>
      </c>
      <c r="H108" t="s">
        <v>17522</v>
      </c>
      <c r="I108" s="1651">
        <v>96</v>
      </c>
      <c r="K108" s="176" t="s">
        <v>17530</v>
      </c>
      <c r="L108" s="1651">
        <v>36</v>
      </c>
    </row>
    <row r="109" spans="1:12">
      <c r="A109" s="1436">
        <v>46163</v>
      </c>
      <c r="B109" s="623" t="s">
        <v>17525</v>
      </c>
      <c r="C109" s="623">
        <v>24</v>
      </c>
      <c r="G109" s="1298">
        <v>46163</v>
      </c>
      <c r="H109" t="s">
        <v>17521</v>
      </c>
      <c r="I109" s="1651">
        <v>30</v>
      </c>
      <c r="K109" s="176" t="s">
        <v>17529</v>
      </c>
      <c r="L109" s="1651">
        <v>28</v>
      </c>
    </row>
    <row r="110" spans="1:12">
      <c r="A110" s="1436">
        <v>46163</v>
      </c>
      <c r="B110" s="623" t="s">
        <v>17526</v>
      </c>
      <c r="C110" s="623">
        <v>88</v>
      </c>
      <c r="G110" s="1298">
        <v>46163</v>
      </c>
      <c r="H110" t="s">
        <v>17545</v>
      </c>
      <c r="I110" s="1651">
        <v>96</v>
      </c>
      <c r="K110" s="176" t="s">
        <v>211</v>
      </c>
      <c r="L110" s="1651"/>
    </row>
    <row r="111" spans="1:12">
      <c r="A111" s="1436">
        <v>46163</v>
      </c>
      <c r="B111" s="623" t="s">
        <v>17527</v>
      </c>
      <c r="C111" s="623">
        <v>85</v>
      </c>
      <c r="G111" s="1298">
        <v>46163</v>
      </c>
      <c r="H111" t="s">
        <v>17544</v>
      </c>
      <c r="I111" s="1651">
        <v>90</v>
      </c>
      <c r="K111" s="176" t="s">
        <v>17340</v>
      </c>
      <c r="L111" s="1651">
        <v>360</v>
      </c>
    </row>
    <row r="112" spans="1:12">
      <c r="A112" s="1436">
        <v>46163</v>
      </c>
      <c r="B112" s="623" t="s">
        <v>17528</v>
      </c>
      <c r="C112" s="623">
        <v>89</v>
      </c>
      <c r="G112" s="1298">
        <v>46163</v>
      </c>
      <c r="H112" t="s">
        <v>17543</v>
      </c>
      <c r="I112" s="1651">
        <v>72</v>
      </c>
      <c r="K112" s="176" t="s">
        <v>17647</v>
      </c>
      <c r="L112" s="1651">
        <v>24</v>
      </c>
    </row>
    <row r="113" spans="1:12">
      <c r="A113" s="1436">
        <v>46163</v>
      </c>
      <c r="B113" s="623" t="s">
        <v>17529</v>
      </c>
      <c r="C113" s="623">
        <v>28</v>
      </c>
      <c r="G113" s="1298">
        <v>46163</v>
      </c>
      <c r="H113" t="s">
        <v>17542</v>
      </c>
      <c r="I113" s="1651">
        <v>3</v>
      </c>
      <c r="K113" s="176" t="s">
        <v>17590</v>
      </c>
      <c r="L113" s="1651">
        <v>3365</v>
      </c>
    </row>
    <row r="114" spans="1:12">
      <c r="A114" s="1436">
        <v>46163</v>
      </c>
      <c r="B114" s="623" t="s">
        <v>17530</v>
      </c>
      <c r="C114" s="623">
        <v>36</v>
      </c>
      <c r="G114" s="1298">
        <v>46163</v>
      </c>
      <c r="H114" t="s">
        <v>17541</v>
      </c>
      <c r="I114" s="1651">
        <v>48</v>
      </c>
      <c r="K114" s="176" t="s">
        <v>17390</v>
      </c>
      <c r="L114" s="1651">
        <v>750</v>
      </c>
    </row>
    <row r="115" spans="1:12">
      <c r="A115" s="1436">
        <v>46163</v>
      </c>
      <c r="B115" s="623" t="s">
        <v>17531</v>
      </c>
      <c r="C115" s="623">
        <v>9</v>
      </c>
      <c r="G115" s="1298">
        <v>46163</v>
      </c>
      <c r="H115" t="s">
        <v>17520</v>
      </c>
      <c r="I115" s="1651">
        <v>120</v>
      </c>
      <c r="K115" s="176" t="s">
        <v>17456</v>
      </c>
      <c r="L115" s="1651">
        <v>13</v>
      </c>
    </row>
    <row r="116" spans="1:12">
      <c r="A116" s="1436">
        <v>46163</v>
      </c>
      <c r="B116" s="623" t="s">
        <v>17532</v>
      </c>
      <c r="C116" s="623">
        <v>22</v>
      </c>
      <c r="G116" s="1298">
        <v>46163</v>
      </c>
      <c r="H116" t="s">
        <v>17519</v>
      </c>
      <c r="I116" s="1651">
        <v>57</v>
      </c>
      <c r="K116" s="176" t="s">
        <v>17366</v>
      </c>
      <c r="L116" s="1651">
        <v>5749</v>
      </c>
    </row>
    <row r="117" spans="1:12">
      <c r="A117" s="1436">
        <v>46163</v>
      </c>
      <c r="B117" s="623" t="s">
        <v>17533</v>
      </c>
      <c r="C117" s="623">
        <v>52</v>
      </c>
      <c r="G117" s="1298">
        <v>46163</v>
      </c>
      <c r="H117" t="s">
        <v>17518</v>
      </c>
      <c r="I117" s="1651">
        <v>15</v>
      </c>
      <c r="K117" s="176" t="s">
        <v>17651</v>
      </c>
      <c r="L117" s="1651">
        <v>30</v>
      </c>
    </row>
    <row r="118" spans="1:12">
      <c r="A118" s="1436">
        <v>46163</v>
      </c>
      <c r="B118" s="623" t="s">
        <v>17534</v>
      </c>
      <c r="C118" s="623">
        <v>84</v>
      </c>
      <c r="G118" s="1298">
        <v>46163</v>
      </c>
      <c r="H118" t="s">
        <v>17517</v>
      </c>
      <c r="I118" s="1651">
        <v>75</v>
      </c>
      <c r="K118" s="176" t="s">
        <v>17491</v>
      </c>
      <c r="L118" s="1651">
        <v>825</v>
      </c>
    </row>
    <row r="119" spans="1:12">
      <c r="A119" s="1436">
        <v>46163</v>
      </c>
      <c r="B119" s="623" t="s">
        <v>17535</v>
      </c>
      <c r="C119" s="623">
        <v>22</v>
      </c>
      <c r="G119" s="1298">
        <v>46163</v>
      </c>
      <c r="H119" t="s">
        <v>17516</v>
      </c>
      <c r="I119" s="1651">
        <v>15</v>
      </c>
      <c r="K119" s="176" t="s">
        <v>17487</v>
      </c>
      <c r="L119" s="1651">
        <v>3456</v>
      </c>
    </row>
    <row r="120" spans="1:12">
      <c r="A120" s="1436">
        <v>46163</v>
      </c>
      <c r="B120" s="623" t="s">
        <v>17536</v>
      </c>
      <c r="C120" s="623">
        <v>18</v>
      </c>
      <c r="G120" s="1298">
        <v>46163</v>
      </c>
      <c r="H120" t="s">
        <v>17455</v>
      </c>
      <c r="I120" s="1651">
        <v>5</v>
      </c>
      <c r="K120" s="176" t="s">
        <v>17610</v>
      </c>
      <c r="L120" s="1651">
        <v>3600</v>
      </c>
    </row>
    <row r="121" spans="1:12">
      <c r="A121" s="1436">
        <v>46163</v>
      </c>
      <c r="B121" s="623" t="s">
        <v>17537</v>
      </c>
      <c r="C121" s="623">
        <v>87</v>
      </c>
      <c r="G121" s="1298">
        <v>46163</v>
      </c>
      <c r="H121" t="s">
        <v>17515</v>
      </c>
      <c r="I121" s="1651">
        <v>36</v>
      </c>
      <c r="K121" s="176" t="s">
        <v>17650</v>
      </c>
      <c r="L121" s="1651">
        <v>24</v>
      </c>
    </row>
    <row r="122" spans="1:12">
      <c r="A122" s="1436">
        <v>46163</v>
      </c>
      <c r="B122" s="623" t="s">
        <v>17538</v>
      </c>
      <c r="C122" s="623">
        <v>43</v>
      </c>
      <c r="G122" s="1298">
        <v>46163</v>
      </c>
      <c r="H122" t="s">
        <v>17554</v>
      </c>
      <c r="I122" s="1651">
        <v>44</v>
      </c>
      <c r="K122" s="176" t="s">
        <v>17596</v>
      </c>
      <c r="L122" s="1651">
        <v>600</v>
      </c>
    </row>
    <row r="123" spans="1:12">
      <c r="A123" s="1436">
        <v>46163</v>
      </c>
      <c r="B123" s="623" t="s">
        <v>17539</v>
      </c>
      <c r="C123" s="623">
        <v>48</v>
      </c>
      <c r="G123" s="1298">
        <v>46163</v>
      </c>
      <c r="H123" t="s">
        <v>17553</v>
      </c>
      <c r="I123" s="1651">
        <v>18</v>
      </c>
      <c r="K123" s="176" t="s">
        <v>17489</v>
      </c>
      <c r="L123" s="1651">
        <v>3390</v>
      </c>
    </row>
    <row r="124" spans="1:12">
      <c r="A124" s="1436">
        <v>46163</v>
      </c>
      <c r="B124" s="623" t="s">
        <v>17540</v>
      </c>
      <c r="C124" s="623">
        <v>360</v>
      </c>
      <c r="G124" s="1298">
        <v>46163</v>
      </c>
      <c r="H124" t="s">
        <v>17552</v>
      </c>
      <c r="I124" s="1651">
        <v>40</v>
      </c>
      <c r="K124" s="176" t="s">
        <v>17339</v>
      </c>
      <c r="L124" s="1651">
        <v>33</v>
      </c>
    </row>
    <row r="125" spans="1:12">
      <c r="A125" s="1436">
        <v>46163</v>
      </c>
      <c r="B125" s="623" t="s">
        <v>17541</v>
      </c>
      <c r="C125" s="623">
        <v>48</v>
      </c>
      <c r="G125" s="1298">
        <v>46163</v>
      </c>
      <c r="H125" t="s">
        <v>17551</v>
      </c>
      <c r="I125" s="1651">
        <v>10</v>
      </c>
      <c r="K125" s="176" t="s">
        <v>17267</v>
      </c>
      <c r="L125" s="1651">
        <v>1200</v>
      </c>
    </row>
    <row r="126" spans="1:12">
      <c r="A126" s="1436">
        <v>46163</v>
      </c>
      <c r="B126" s="623" t="s">
        <v>17542</v>
      </c>
      <c r="C126" s="623">
        <v>3</v>
      </c>
      <c r="G126" s="1298">
        <v>46163</v>
      </c>
      <c r="H126" t="s">
        <v>17550</v>
      </c>
      <c r="I126" s="1651">
        <v>14</v>
      </c>
      <c r="K126" s="176" t="s">
        <v>17436</v>
      </c>
      <c r="L126" s="1651">
        <v>1128</v>
      </c>
    </row>
    <row r="127" spans="1:12">
      <c r="A127" s="1436">
        <v>46163</v>
      </c>
      <c r="B127" s="623" t="s">
        <v>17543</v>
      </c>
      <c r="C127" s="623">
        <v>72</v>
      </c>
      <c r="G127" s="1298">
        <v>46163</v>
      </c>
      <c r="H127" t="s">
        <v>17549</v>
      </c>
      <c r="I127" s="1651">
        <v>9</v>
      </c>
      <c r="K127" s="176" t="s">
        <v>17308</v>
      </c>
      <c r="L127" s="1651">
        <v>19965</v>
      </c>
    </row>
    <row r="128" spans="1:12">
      <c r="A128" s="1436">
        <v>46163</v>
      </c>
      <c r="B128" s="623" t="s">
        <v>17544</v>
      </c>
      <c r="C128" s="623">
        <v>90</v>
      </c>
      <c r="G128" s="1298">
        <v>46163</v>
      </c>
      <c r="H128" t="s">
        <v>17548</v>
      </c>
      <c r="I128" s="1651">
        <v>80</v>
      </c>
      <c r="K128" s="176" t="s">
        <v>17309</v>
      </c>
      <c r="L128" s="1651">
        <v>15870</v>
      </c>
    </row>
    <row r="129" spans="1:12">
      <c r="A129" s="1436">
        <v>46163</v>
      </c>
      <c r="B129" s="623" t="s">
        <v>17545</v>
      </c>
      <c r="C129" s="623">
        <v>96</v>
      </c>
      <c r="G129" s="1298">
        <v>46163</v>
      </c>
      <c r="H129" t="s">
        <v>17547</v>
      </c>
      <c r="I129" s="1651">
        <v>6</v>
      </c>
      <c r="K129" s="176" t="s">
        <v>17310</v>
      </c>
      <c r="L129" s="1651">
        <v>5</v>
      </c>
    </row>
    <row r="130" spans="1:12">
      <c r="A130" s="1436">
        <v>46163</v>
      </c>
      <c r="B130" s="623" t="s">
        <v>17546</v>
      </c>
      <c r="C130" s="623">
        <v>68</v>
      </c>
      <c r="G130" s="1298">
        <v>46163</v>
      </c>
      <c r="H130" t="s">
        <v>17546</v>
      </c>
      <c r="I130" s="1651">
        <v>68</v>
      </c>
      <c r="K130" s="176" t="s">
        <v>17311</v>
      </c>
      <c r="L130" s="1651">
        <v>750</v>
      </c>
    </row>
    <row r="131" spans="1:12">
      <c r="A131" s="1436">
        <v>46163</v>
      </c>
      <c r="B131" s="623" t="s">
        <v>17547</v>
      </c>
      <c r="C131" s="623">
        <v>6</v>
      </c>
      <c r="G131" s="1298">
        <v>46163</v>
      </c>
      <c r="H131" t="s">
        <v>17514</v>
      </c>
      <c r="I131" s="1651">
        <v>60</v>
      </c>
      <c r="K131" s="176" t="s">
        <v>17312</v>
      </c>
      <c r="L131" s="1651">
        <v>750</v>
      </c>
    </row>
    <row r="132" spans="1:12">
      <c r="A132" s="1436">
        <v>46163</v>
      </c>
      <c r="B132" s="623" t="s">
        <v>17548</v>
      </c>
      <c r="C132" s="623">
        <v>80</v>
      </c>
      <c r="G132" s="1298">
        <v>46163</v>
      </c>
      <c r="H132" t="s">
        <v>17513</v>
      </c>
      <c r="I132" s="1651">
        <v>10</v>
      </c>
      <c r="K132" s="176" t="s">
        <v>17348</v>
      </c>
      <c r="L132" s="1651">
        <v>192</v>
      </c>
    </row>
    <row r="133" spans="1:12">
      <c r="A133" s="1436">
        <v>46163</v>
      </c>
      <c r="B133" s="623" t="s">
        <v>17549</v>
      </c>
      <c r="C133" s="623">
        <v>9</v>
      </c>
      <c r="G133" s="1298">
        <v>46163</v>
      </c>
      <c r="H133" t="s">
        <v>17512</v>
      </c>
      <c r="I133" s="1651">
        <v>12</v>
      </c>
      <c r="K133" s="176" t="s">
        <v>17349</v>
      </c>
      <c r="L133" s="1651">
        <v>2730</v>
      </c>
    </row>
    <row r="134" spans="1:12">
      <c r="A134" s="1436">
        <v>46163</v>
      </c>
      <c r="B134" s="623" t="s">
        <v>17550</v>
      </c>
      <c r="C134" s="623">
        <v>14</v>
      </c>
      <c r="G134" s="1298">
        <v>46163</v>
      </c>
      <c r="H134" t="s">
        <v>17511</v>
      </c>
      <c r="I134" s="1651">
        <v>11</v>
      </c>
      <c r="K134" s="176" t="s">
        <v>17350</v>
      </c>
      <c r="L134" s="1651">
        <v>1008</v>
      </c>
    </row>
    <row r="135" spans="1:12">
      <c r="A135" s="1436">
        <v>46163</v>
      </c>
      <c r="B135" s="623" t="s">
        <v>17551</v>
      </c>
      <c r="C135" s="623">
        <v>10</v>
      </c>
      <c r="G135" s="1298">
        <v>46163</v>
      </c>
      <c r="H135" t="s">
        <v>17510</v>
      </c>
      <c r="I135" s="1651">
        <v>29</v>
      </c>
      <c r="K135" s="176" t="s">
        <v>17346</v>
      </c>
      <c r="L135" s="1651">
        <v>44</v>
      </c>
    </row>
    <row r="136" spans="1:12">
      <c r="A136" s="1436">
        <v>46163</v>
      </c>
      <c r="B136" s="623" t="s">
        <v>17552</v>
      </c>
      <c r="C136" s="623">
        <v>40</v>
      </c>
      <c r="G136" s="1298">
        <v>46163</v>
      </c>
      <c r="H136" t="s">
        <v>17509</v>
      </c>
      <c r="I136" s="1651">
        <v>20</v>
      </c>
      <c r="K136" s="176" t="s">
        <v>17365</v>
      </c>
      <c r="L136" s="1651">
        <v>25</v>
      </c>
    </row>
    <row r="137" spans="1:12">
      <c r="A137" s="1436">
        <v>46163</v>
      </c>
      <c r="B137" s="623" t="s">
        <v>17553</v>
      </c>
      <c r="C137" s="623">
        <v>18</v>
      </c>
      <c r="G137" s="1298">
        <v>46163</v>
      </c>
      <c r="H137" t="s">
        <v>17508</v>
      </c>
      <c r="I137" s="1651">
        <v>16</v>
      </c>
      <c r="K137" s="176" t="s">
        <v>17386</v>
      </c>
      <c r="L137" s="1651">
        <v>757</v>
      </c>
    </row>
    <row r="138" spans="1:12">
      <c r="A138" s="1436">
        <v>46163</v>
      </c>
      <c r="B138" s="623" t="s">
        <v>17554</v>
      </c>
      <c r="C138" s="623">
        <v>44</v>
      </c>
      <c r="G138" s="1298">
        <v>46163</v>
      </c>
      <c r="H138" t="s">
        <v>17507</v>
      </c>
      <c r="I138" s="1651">
        <v>9</v>
      </c>
      <c r="K138" s="176" t="s">
        <v>17387</v>
      </c>
      <c r="L138" s="1651">
        <v>3520</v>
      </c>
    </row>
    <row r="139" spans="1:12">
      <c r="A139" s="1436">
        <v>46163</v>
      </c>
      <c r="B139" s="623" t="s">
        <v>17555</v>
      </c>
      <c r="C139" s="623">
        <v>8</v>
      </c>
      <c r="G139" s="1298">
        <v>46163</v>
      </c>
      <c r="H139" t="s">
        <v>17506</v>
      </c>
      <c r="I139" s="1651">
        <v>80</v>
      </c>
      <c r="K139" s="176" t="s">
        <v>17388</v>
      </c>
      <c r="L139" s="1651">
        <v>5610</v>
      </c>
    </row>
    <row r="140" spans="1:12">
      <c r="A140" s="1436">
        <v>46163</v>
      </c>
      <c r="B140" s="623" t="s">
        <v>17556</v>
      </c>
      <c r="C140" s="623">
        <v>4</v>
      </c>
      <c r="G140" s="1298">
        <v>46163</v>
      </c>
      <c r="H140" t="s">
        <v>17505</v>
      </c>
      <c r="I140" s="1651">
        <v>15</v>
      </c>
      <c r="K140" s="176" t="s">
        <v>17412</v>
      </c>
      <c r="L140" s="1651">
        <v>399</v>
      </c>
    </row>
    <row r="141" spans="1:12">
      <c r="A141" s="1436">
        <v>46163</v>
      </c>
      <c r="B141" s="623" t="s">
        <v>17557</v>
      </c>
      <c r="C141" s="623">
        <v>96</v>
      </c>
      <c r="G141" s="1298">
        <v>46163</v>
      </c>
      <c r="H141" t="s">
        <v>17504</v>
      </c>
      <c r="I141" s="1651">
        <v>30</v>
      </c>
      <c r="K141" s="176" t="s">
        <v>17413</v>
      </c>
      <c r="L141" s="1651">
        <v>699</v>
      </c>
    </row>
    <row r="142" spans="1:12">
      <c r="A142" s="1436">
        <v>46163</v>
      </c>
      <c r="B142" s="623" t="s">
        <v>17558</v>
      </c>
      <c r="C142" s="623">
        <v>15</v>
      </c>
      <c r="G142" s="1298">
        <v>46163</v>
      </c>
      <c r="H142" t="s">
        <v>17559</v>
      </c>
      <c r="I142" s="1651">
        <v>90</v>
      </c>
      <c r="K142" s="176" t="s">
        <v>17420</v>
      </c>
      <c r="L142" s="1651">
        <v>2472</v>
      </c>
    </row>
    <row r="143" spans="1:12">
      <c r="A143" s="1436">
        <v>46163</v>
      </c>
      <c r="B143" s="623" t="s">
        <v>17559</v>
      </c>
      <c r="C143" s="623">
        <v>90</v>
      </c>
      <c r="G143" s="1298">
        <v>46163</v>
      </c>
      <c r="H143" t="s">
        <v>17558</v>
      </c>
      <c r="I143" s="1651">
        <v>15</v>
      </c>
      <c r="K143" s="176" t="s">
        <v>17422</v>
      </c>
      <c r="L143" s="1651">
        <v>14355</v>
      </c>
    </row>
    <row r="144" spans="1:12">
      <c r="A144" s="1436">
        <v>46163</v>
      </c>
      <c r="B144" s="623" t="s">
        <v>17560</v>
      </c>
      <c r="C144" s="623">
        <v>4050</v>
      </c>
      <c r="G144" s="1298">
        <v>46163</v>
      </c>
      <c r="H144" t="s">
        <v>17557</v>
      </c>
      <c r="I144" s="1651">
        <v>96</v>
      </c>
      <c r="K144" s="176" t="s">
        <v>17431</v>
      </c>
      <c r="L144" s="1651">
        <v>33</v>
      </c>
    </row>
    <row r="145" spans="1:12">
      <c r="A145" s="1436">
        <v>46163</v>
      </c>
      <c r="B145" s="623" t="s">
        <v>17561</v>
      </c>
      <c r="C145" s="623">
        <v>1680</v>
      </c>
      <c r="G145" s="1298">
        <v>46163</v>
      </c>
      <c r="H145" t="s">
        <v>17556</v>
      </c>
      <c r="I145" s="1651">
        <v>4</v>
      </c>
      <c r="K145" s="176" t="s">
        <v>17432</v>
      </c>
      <c r="L145" s="1651">
        <v>30</v>
      </c>
    </row>
    <row r="146" spans="1:12">
      <c r="A146" s="1436">
        <v>46163</v>
      </c>
      <c r="B146" s="623" t="s">
        <v>17562</v>
      </c>
      <c r="C146" s="623">
        <v>1470</v>
      </c>
      <c r="G146" s="1298">
        <v>46163</v>
      </c>
      <c r="H146" t="s">
        <v>17555</v>
      </c>
      <c r="I146" s="1651">
        <v>8</v>
      </c>
      <c r="K146" s="176" t="s">
        <v>17433</v>
      </c>
      <c r="L146" s="1651">
        <v>210</v>
      </c>
    </row>
    <row r="147" spans="1:12">
      <c r="A147" s="1436">
        <v>46163</v>
      </c>
      <c r="B147" s="623" t="s">
        <v>17563</v>
      </c>
      <c r="C147" s="623">
        <v>1770</v>
      </c>
      <c r="G147" s="1298">
        <v>46163</v>
      </c>
      <c r="H147" t="s">
        <v>17536</v>
      </c>
      <c r="I147" s="1651">
        <v>18</v>
      </c>
      <c r="K147" s="176" t="s">
        <v>17434</v>
      </c>
      <c r="L147" s="1651">
        <v>600</v>
      </c>
    </row>
    <row r="148" spans="1:12">
      <c r="A148" s="1436">
        <v>46163</v>
      </c>
      <c r="B148" s="623" t="s">
        <v>17564</v>
      </c>
      <c r="C148" s="623">
        <v>1200</v>
      </c>
      <c r="G148" s="1298">
        <v>46163</v>
      </c>
      <c r="H148" t="s">
        <v>17535</v>
      </c>
      <c r="I148" s="1651">
        <v>22</v>
      </c>
      <c r="K148" s="176" t="s">
        <v>17435</v>
      </c>
      <c r="L148" s="1651">
        <v>990</v>
      </c>
    </row>
    <row r="149" spans="1:12">
      <c r="A149" s="1436">
        <v>46163</v>
      </c>
      <c r="B149" s="623" t="s">
        <v>17565</v>
      </c>
      <c r="C149" s="623">
        <v>5400</v>
      </c>
      <c r="G149" s="1298">
        <v>46163</v>
      </c>
      <c r="H149" t="s">
        <v>17537</v>
      </c>
      <c r="I149" s="1651">
        <v>87</v>
      </c>
      <c r="K149" s="176" t="s">
        <v>17457</v>
      </c>
      <c r="L149" s="1651">
        <v>426</v>
      </c>
    </row>
    <row r="150" spans="1:12">
      <c r="A150" s="1436">
        <v>46163</v>
      </c>
      <c r="B150" s="623" t="s">
        <v>17566</v>
      </c>
      <c r="C150" s="623">
        <v>1824</v>
      </c>
      <c r="G150" s="1298">
        <v>46163</v>
      </c>
      <c r="H150" t="s">
        <v>17538</v>
      </c>
      <c r="I150" s="1651">
        <v>43</v>
      </c>
      <c r="K150" s="176" t="s">
        <v>17458</v>
      </c>
      <c r="L150" s="1651">
        <v>750</v>
      </c>
    </row>
    <row r="151" spans="1:12">
      <c r="A151" s="1436">
        <v>46163</v>
      </c>
      <c r="B151" s="623" t="s">
        <v>17567</v>
      </c>
      <c r="C151" s="623">
        <v>1944</v>
      </c>
      <c r="G151" s="1298">
        <v>46163</v>
      </c>
      <c r="H151" t="s">
        <v>17528</v>
      </c>
      <c r="I151" s="1651">
        <v>89</v>
      </c>
      <c r="K151" s="176" t="s">
        <v>17460</v>
      </c>
      <c r="L151" s="1651">
        <v>690</v>
      </c>
    </row>
    <row r="152" spans="1:12">
      <c r="A152" s="1436">
        <v>46163</v>
      </c>
      <c r="B152" s="623" t="s">
        <v>17568</v>
      </c>
      <c r="C152" s="623">
        <v>2040</v>
      </c>
      <c r="G152" s="1298">
        <v>46163</v>
      </c>
      <c r="H152" t="s">
        <v>17527</v>
      </c>
      <c r="I152" s="1651">
        <v>85</v>
      </c>
      <c r="K152" s="176" t="s">
        <v>17463</v>
      </c>
      <c r="L152" s="1651">
        <v>1822</v>
      </c>
    </row>
    <row r="153" spans="1:12">
      <c r="A153" s="1436">
        <v>46163</v>
      </c>
      <c r="B153" s="623" t="s">
        <v>17569</v>
      </c>
      <c r="C153" s="623">
        <v>3894</v>
      </c>
      <c r="G153" s="1298">
        <v>46163</v>
      </c>
      <c r="H153" t="s">
        <v>17526</v>
      </c>
      <c r="I153" s="1651">
        <v>88</v>
      </c>
      <c r="K153" s="176" t="s">
        <v>17465</v>
      </c>
      <c r="L153" s="1651">
        <v>389</v>
      </c>
    </row>
    <row r="154" spans="1:12">
      <c r="A154" s="1436">
        <v>46164</v>
      </c>
      <c r="B154" s="623" t="s">
        <v>17460</v>
      </c>
      <c r="C154" s="623">
        <v>30</v>
      </c>
      <c r="G154" s="1298">
        <v>46163</v>
      </c>
      <c r="H154" t="s">
        <v>17524</v>
      </c>
      <c r="I154" s="1651">
        <v>10</v>
      </c>
      <c r="K154" s="176" t="s">
        <v>17468</v>
      </c>
      <c r="L154" s="1651">
        <v>2640</v>
      </c>
    </row>
    <row r="155" spans="1:12">
      <c r="A155" s="1436">
        <v>46164</v>
      </c>
      <c r="B155" s="623" t="s">
        <v>17590</v>
      </c>
      <c r="C155" s="623">
        <v>3365</v>
      </c>
      <c r="G155" s="1298">
        <v>46163</v>
      </c>
      <c r="H155" t="s">
        <v>17525</v>
      </c>
      <c r="I155" s="1651">
        <v>24</v>
      </c>
      <c r="K155" s="176" t="s">
        <v>17473</v>
      </c>
      <c r="L155" s="1651">
        <v>750</v>
      </c>
    </row>
    <row r="156" spans="1:12">
      <c r="A156" s="1436">
        <v>46164</v>
      </c>
      <c r="B156" s="623" t="s">
        <v>17591</v>
      </c>
      <c r="C156" s="623">
        <v>3429</v>
      </c>
      <c r="G156" s="1298">
        <v>46163</v>
      </c>
      <c r="H156" t="s">
        <v>17534</v>
      </c>
      <c r="I156" s="1651">
        <v>84</v>
      </c>
      <c r="K156" s="176" t="s">
        <v>17477</v>
      </c>
      <c r="L156" s="1651">
        <v>3041</v>
      </c>
    </row>
    <row r="157" spans="1:12">
      <c r="A157" s="1436">
        <v>46164</v>
      </c>
      <c r="B157" s="623" t="s">
        <v>17592</v>
      </c>
      <c r="C157" s="623">
        <v>286</v>
      </c>
      <c r="G157" s="1298">
        <v>46163</v>
      </c>
      <c r="H157" t="s">
        <v>17533</v>
      </c>
      <c r="I157" s="1651">
        <v>52</v>
      </c>
      <c r="K157" s="176" t="s">
        <v>17480</v>
      </c>
      <c r="L157" s="1651">
        <v>1976</v>
      </c>
    </row>
    <row r="158" spans="1:12">
      <c r="A158" s="1436">
        <v>46164</v>
      </c>
      <c r="B158" s="623" t="s">
        <v>17593</v>
      </c>
      <c r="C158" s="623">
        <v>432</v>
      </c>
      <c r="G158" s="1298">
        <v>46163</v>
      </c>
      <c r="H158" t="s">
        <v>17532</v>
      </c>
      <c r="I158" s="1651">
        <v>22</v>
      </c>
      <c r="K158" s="176" t="s">
        <v>17484</v>
      </c>
      <c r="L158" s="1651">
        <v>4200</v>
      </c>
    </row>
    <row r="159" spans="1:12">
      <c r="A159" s="1436">
        <v>46164</v>
      </c>
      <c r="B159" s="623" t="s">
        <v>17594</v>
      </c>
      <c r="C159" s="623">
        <v>2580</v>
      </c>
      <c r="G159" s="1298">
        <v>46163</v>
      </c>
      <c r="H159" t="s">
        <v>17531</v>
      </c>
      <c r="I159" s="1651">
        <v>9</v>
      </c>
      <c r="K159" s="176" t="s">
        <v>17490</v>
      </c>
      <c r="L159" s="1651">
        <v>825</v>
      </c>
    </row>
    <row r="160" spans="1:12">
      <c r="A160" s="1436">
        <v>46164</v>
      </c>
      <c r="B160" s="623" t="s">
        <v>17595</v>
      </c>
      <c r="C160" s="623">
        <v>750</v>
      </c>
      <c r="G160" s="1298">
        <v>46163</v>
      </c>
      <c r="H160" t="s">
        <v>17530</v>
      </c>
      <c r="I160" s="1651">
        <v>36</v>
      </c>
      <c r="K160" s="176" t="s">
        <v>17541</v>
      </c>
      <c r="L160" s="1651">
        <v>48</v>
      </c>
    </row>
    <row r="161" spans="1:12">
      <c r="A161" s="1436">
        <v>46164</v>
      </c>
      <c r="B161" s="623" t="s">
        <v>17540</v>
      </c>
      <c r="C161" s="623">
        <v>168</v>
      </c>
      <c r="G161" s="1298">
        <v>46163</v>
      </c>
      <c r="H161" t="s">
        <v>17529</v>
      </c>
      <c r="I161" s="1651">
        <v>28</v>
      </c>
      <c r="K161" s="176" t="s">
        <v>17546</v>
      </c>
      <c r="L161" s="1651">
        <v>68</v>
      </c>
    </row>
    <row r="162" spans="1:12">
      <c r="A162" s="1436">
        <v>46164</v>
      </c>
      <c r="B162" s="623" t="s">
        <v>17596</v>
      </c>
      <c r="C162" s="623">
        <v>600</v>
      </c>
      <c r="G162" t="s">
        <v>17570</v>
      </c>
      <c r="H162"/>
      <c r="I162" s="1651">
        <v>27973</v>
      </c>
      <c r="K162" s="176" t="s">
        <v>17547</v>
      </c>
      <c r="L162" s="1651">
        <v>6</v>
      </c>
    </row>
    <row r="163" spans="1:12">
      <c r="A163" s="1436">
        <v>46164</v>
      </c>
      <c r="B163" s="623" t="s">
        <v>17597</v>
      </c>
      <c r="C163" s="623">
        <v>2760</v>
      </c>
      <c r="G163" s="1298">
        <v>46164</v>
      </c>
      <c r="H163" t="s">
        <v>17592</v>
      </c>
      <c r="I163" s="1651">
        <v>286</v>
      </c>
      <c r="K163" s="176" t="s">
        <v>17565</v>
      </c>
      <c r="L163" s="1651">
        <v>5400</v>
      </c>
    </row>
    <row r="164" spans="1:12">
      <c r="A164" s="1436">
        <v>46164</v>
      </c>
      <c r="B164" s="623" t="s">
        <v>17598</v>
      </c>
      <c r="C164" s="623">
        <v>220</v>
      </c>
      <c r="G164" s="1298">
        <v>46164</v>
      </c>
      <c r="H164" t="s">
        <v>17593</v>
      </c>
      <c r="I164" s="1651">
        <v>432</v>
      </c>
      <c r="K164" s="176" t="s">
        <v>17566</v>
      </c>
      <c r="L164" s="1651">
        <v>1824</v>
      </c>
    </row>
    <row r="165" spans="1:12">
      <c r="A165" s="1436">
        <v>46164</v>
      </c>
      <c r="B165" s="623" t="s">
        <v>17522</v>
      </c>
      <c r="C165" s="623">
        <v>1464</v>
      </c>
      <c r="G165" s="1298">
        <v>46164</v>
      </c>
      <c r="H165" t="s">
        <v>17609</v>
      </c>
      <c r="I165" s="1651">
        <v>1600</v>
      </c>
      <c r="K165" s="176" t="s">
        <v>17567</v>
      </c>
      <c r="L165" s="1651">
        <v>1944</v>
      </c>
    </row>
    <row r="166" spans="1:12">
      <c r="A166" s="1436">
        <v>46164</v>
      </c>
      <c r="B166" s="623" t="s">
        <v>17599</v>
      </c>
      <c r="C166" s="623">
        <v>210</v>
      </c>
      <c r="G166" s="1298">
        <v>46164</v>
      </c>
      <c r="H166" t="s">
        <v>17594</v>
      </c>
      <c r="I166" s="1651">
        <v>2580</v>
      </c>
      <c r="K166" s="176" t="s">
        <v>17568</v>
      </c>
      <c r="L166" s="1651">
        <v>2040</v>
      </c>
    </row>
    <row r="167" spans="1:12">
      <c r="A167" s="1436">
        <v>46164</v>
      </c>
      <c r="B167" s="623" t="s">
        <v>17549</v>
      </c>
      <c r="C167" s="623">
        <v>168</v>
      </c>
      <c r="G167" s="1298">
        <v>46164</v>
      </c>
      <c r="H167" t="s">
        <v>17595</v>
      </c>
      <c r="I167" s="1651">
        <v>750</v>
      </c>
      <c r="K167" s="176" t="s">
        <v>17591</v>
      </c>
      <c r="L167" s="1651">
        <v>3429</v>
      </c>
    </row>
    <row r="168" spans="1:12">
      <c r="A168" s="1436">
        <v>46164</v>
      </c>
      <c r="B168" s="623" t="s">
        <v>17579</v>
      </c>
      <c r="C168" s="623">
        <v>210</v>
      </c>
      <c r="G168" s="1298">
        <v>46164</v>
      </c>
      <c r="H168" t="s">
        <v>17540</v>
      </c>
      <c r="I168" s="1651">
        <v>168</v>
      </c>
      <c r="K168" s="176" t="s">
        <v>17601</v>
      </c>
      <c r="L168" s="1651">
        <v>1114</v>
      </c>
    </row>
    <row r="169" spans="1:12">
      <c r="A169" s="1436">
        <v>46164</v>
      </c>
      <c r="B169" s="623" t="s">
        <v>17600</v>
      </c>
      <c r="C169" s="623">
        <v>559</v>
      </c>
      <c r="G169" s="1298">
        <v>46164</v>
      </c>
      <c r="H169" t="s">
        <v>17596</v>
      </c>
      <c r="I169" s="1651">
        <v>600</v>
      </c>
      <c r="K169" s="176" t="s">
        <v>17604</v>
      </c>
      <c r="L169" s="1651">
        <v>285</v>
      </c>
    </row>
    <row r="170" spans="1:12">
      <c r="A170" s="1436">
        <v>46164</v>
      </c>
      <c r="B170" s="623" t="s">
        <v>17601</v>
      </c>
      <c r="C170" s="623">
        <v>1114</v>
      </c>
      <c r="G170" s="1298">
        <v>46164</v>
      </c>
      <c r="H170" t="s">
        <v>17610</v>
      </c>
      <c r="I170" s="1651">
        <v>3600</v>
      </c>
      <c r="K170" s="176" t="s">
        <v>17635</v>
      </c>
      <c r="L170" s="1651">
        <v>27</v>
      </c>
    </row>
    <row r="171" spans="1:12">
      <c r="A171" s="1436">
        <v>46164</v>
      </c>
      <c r="B171" s="623" t="s">
        <v>17602</v>
      </c>
      <c r="C171" s="623">
        <v>1148</v>
      </c>
      <c r="G171" s="1298">
        <v>46164</v>
      </c>
      <c r="H171" t="s">
        <v>17611</v>
      </c>
      <c r="I171" s="1651">
        <v>400</v>
      </c>
      <c r="K171" s="176" t="s">
        <v>17638</v>
      </c>
      <c r="L171" s="1651">
        <v>908</v>
      </c>
    </row>
    <row r="172" spans="1:12">
      <c r="A172" s="1436">
        <v>46164</v>
      </c>
      <c r="B172" s="623" t="s">
        <v>17603</v>
      </c>
      <c r="C172" s="623">
        <v>1459</v>
      </c>
      <c r="G172" s="1298">
        <v>46164</v>
      </c>
      <c r="H172" t="s">
        <v>17597</v>
      </c>
      <c r="I172" s="1651">
        <v>2760</v>
      </c>
      <c r="K172" s="176" t="s">
        <v>17498</v>
      </c>
      <c r="L172" s="1651">
        <v>630</v>
      </c>
    </row>
    <row r="173" spans="1:12">
      <c r="A173" s="1436">
        <v>46164</v>
      </c>
      <c r="B173" s="623" t="s">
        <v>17604</v>
      </c>
      <c r="C173" s="623">
        <v>285</v>
      </c>
      <c r="G173" s="1298">
        <v>46164</v>
      </c>
      <c r="H173" t="s">
        <v>17598</v>
      </c>
      <c r="I173" s="1651">
        <v>220</v>
      </c>
      <c r="K173" s="176" t="s">
        <v>17641</v>
      </c>
      <c r="L173" s="1651">
        <v>450</v>
      </c>
    </row>
    <row r="174" spans="1:12">
      <c r="A174" s="1436">
        <v>46164</v>
      </c>
      <c r="B174" s="623" t="s">
        <v>17605</v>
      </c>
      <c r="C174" s="623">
        <v>472</v>
      </c>
      <c r="G174" s="1298">
        <v>46164</v>
      </c>
      <c r="H174" t="s">
        <v>17522</v>
      </c>
      <c r="I174" s="1651">
        <v>1464</v>
      </c>
      <c r="K174" s="176" t="s">
        <v>17642</v>
      </c>
      <c r="L174" s="1651">
        <v>1707</v>
      </c>
    </row>
    <row r="175" spans="1:12">
      <c r="A175" s="1436">
        <v>46164</v>
      </c>
      <c r="B175" s="623" t="s">
        <v>17606</v>
      </c>
      <c r="C175" s="623">
        <v>424</v>
      </c>
      <c r="G175" s="1298">
        <v>46164</v>
      </c>
      <c r="H175" t="s">
        <v>17460</v>
      </c>
      <c r="I175" s="1651">
        <v>30</v>
      </c>
      <c r="K175" s="176" t="s">
        <v>70</v>
      </c>
      <c r="L175" s="1651">
        <v>299095</v>
      </c>
    </row>
    <row r="176" spans="1:12">
      <c r="A176" s="1436">
        <v>46164</v>
      </c>
      <c r="B176" s="623" t="s">
        <v>17607</v>
      </c>
      <c r="C176" s="623">
        <v>1696</v>
      </c>
      <c r="G176" s="1298">
        <v>46164</v>
      </c>
      <c r="H176" t="s">
        <v>17599</v>
      </c>
      <c r="I176" s="1651">
        <v>210</v>
      </c>
      <c r="K176"/>
      <c r="L176"/>
    </row>
    <row r="177" spans="1:12">
      <c r="A177" s="1436">
        <v>46164</v>
      </c>
      <c r="B177" s="623" t="s">
        <v>17608</v>
      </c>
      <c r="C177" s="623">
        <v>1133</v>
      </c>
      <c r="G177" s="1298">
        <v>46164</v>
      </c>
      <c r="H177" t="s">
        <v>17549</v>
      </c>
      <c r="I177" s="1651">
        <v>168</v>
      </c>
      <c r="K177"/>
      <c r="L177"/>
    </row>
    <row r="178" spans="1:12">
      <c r="A178" s="1436">
        <v>46164</v>
      </c>
      <c r="B178" s="623" t="s">
        <v>17609</v>
      </c>
      <c r="C178" s="623">
        <v>1600</v>
      </c>
      <c r="G178" s="1298">
        <v>46164</v>
      </c>
      <c r="H178" t="s">
        <v>17579</v>
      </c>
      <c r="I178" s="1651">
        <v>210</v>
      </c>
      <c r="K178"/>
      <c r="L178"/>
    </row>
    <row r="179" spans="1:12">
      <c r="A179" s="1436">
        <v>46164</v>
      </c>
      <c r="B179" s="623" t="s">
        <v>17610</v>
      </c>
      <c r="C179" s="623">
        <v>3600</v>
      </c>
      <c r="G179" s="1298">
        <v>46164</v>
      </c>
      <c r="H179" t="s">
        <v>17600</v>
      </c>
      <c r="I179" s="1651">
        <v>559</v>
      </c>
      <c r="K179"/>
      <c r="L179"/>
    </row>
    <row r="180" spans="1:12">
      <c r="A180" s="1436">
        <v>46164</v>
      </c>
      <c r="B180" s="623" t="s">
        <v>17611</v>
      </c>
      <c r="C180" s="623">
        <v>400</v>
      </c>
      <c r="G180" s="1298">
        <v>46164</v>
      </c>
      <c r="H180" t="s">
        <v>17601</v>
      </c>
      <c r="I180" s="1651">
        <v>1114</v>
      </c>
      <c r="K180"/>
      <c r="L180"/>
    </row>
    <row r="181" spans="1:12">
      <c r="A181" s="1436">
        <v>46167</v>
      </c>
      <c r="B181" s="623" t="s">
        <v>17635</v>
      </c>
      <c r="C181" s="623">
        <v>27</v>
      </c>
      <c r="G181" s="1298">
        <v>46164</v>
      </c>
      <c r="H181" t="s">
        <v>17602</v>
      </c>
      <c r="I181" s="1651">
        <v>1148</v>
      </c>
      <c r="K181"/>
      <c r="L181"/>
    </row>
    <row r="182" spans="1:12">
      <c r="A182" s="1436">
        <v>46167</v>
      </c>
      <c r="B182" s="623" t="s">
        <v>17636</v>
      </c>
      <c r="C182" s="623">
        <v>20</v>
      </c>
      <c r="G182" s="1298">
        <v>46164</v>
      </c>
      <c r="H182" t="s">
        <v>17590</v>
      </c>
      <c r="I182" s="1651">
        <v>3365</v>
      </c>
      <c r="K182"/>
      <c r="L182"/>
    </row>
    <row r="183" spans="1:12">
      <c r="A183" s="1436">
        <v>46167</v>
      </c>
      <c r="B183" s="623" t="s">
        <v>17577</v>
      </c>
      <c r="C183" s="623">
        <v>72</v>
      </c>
      <c r="G183" s="1298">
        <v>46164</v>
      </c>
      <c r="H183" t="s">
        <v>17603</v>
      </c>
      <c r="I183" s="1651">
        <v>1459</v>
      </c>
      <c r="K183"/>
      <c r="L183"/>
    </row>
    <row r="184" spans="1:12">
      <c r="A184" s="1436">
        <v>46167</v>
      </c>
      <c r="B184" s="623" t="s">
        <v>17637</v>
      </c>
      <c r="C184" s="623">
        <v>2</v>
      </c>
      <c r="G184" s="1298">
        <v>46164</v>
      </c>
      <c r="H184" t="s">
        <v>17591</v>
      </c>
      <c r="I184" s="1651">
        <v>3429</v>
      </c>
      <c r="K184"/>
      <c r="L184"/>
    </row>
    <row r="185" spans="1:12">
      <c r="A185" s="1436">
        <v>46167</v>
      </c>
      <c r="B185" s="623" t="s">
        <v>17638</v>
      </c>
      <c r="C185" s="623">
        <v>908</v>
      </c>
      <c r="G185" s="1298">
        <v>46164</v>
      </c>
      <c r="H185" t="s">
        <v>17604</v>
      </c>
      <c r="I185" s="1651">
        <v>285</v>
      </c>
      <c r="K185"/>
      <c r="L185"/>
    </row>
    <row r="186" spans="1:12">
      <c r="A186" s="1436">
        <v>46167</v>
      </c>
      <c r="B186" s="623" t="s">
        <v>17498</v>
      </c>
      <c r="C186" s="623">
        <v>510</v>
      </c>
      <c r="G186" s="1298">
        <v>46164</v>
      </c>
      <c r="H186" t="s">
        <v>17605</v>
      </c>
      <c r="I186" s="1651">
        <v>472</v>
      </c>
      <c r="K186"/>
      <c r="L186"/>
    </row>
    <row r="187" spans="1:12">
      <c r="A187" s="1436">
        <v>46167</v>
      </c>
      <c r="B187" s="623" t="s">
        <v>17639</v>
      </c>
      <c r="C187" s="623">
        <v>189</v>
      </c>
      <c r="G187" s="1298">
        <v>46164</v>
      </c>
      <c r="H187" t="s">
        <v>17606</v>
      </c>
      <c r="I187" s="1651">
        <v>424</v>
      </c>
      <c r="K187"/>
      <c r="L187"/>
    </row>
    <row r="188" spans="1:12">
      <c r="A188" s="1436">
        <v>46167</v>
      </c>
      <c r="B188" s="623" t="s">
        <v>17640</v>
      </c>
      <c r="C188" s="623">
        <v>660</v>
      </c>
      <c r="G188" s="1298">
        <v>46164</v>
      </c>
      <c r="H188" t="s">
        <v>17607</v>
      </c>
      <c r="I188" s="1651">
        <v>1696</v>
      </c>
      <c r="K188"/>
      <c r="L188"/>
    </row>
    <row r="189" spans="1:12">
      <c r="A189" s="1436">
        <v>46167</v>
      </c>
      <c r="B189" s="623" t="s">
        <v>17611</v>
      </c>
      <c r="C189" s="623">
        <v>7650</v>
      </c>
      <c r="G189" s="1298">
        <v>46164</v>
      </c>
      <c r="H189" t="s">
        <v>17608</v>
      </c>
      <c r="I189" s="1651">
        <v>1133</v>
      </c>
      <c r="K189"/>
      <c r="L189"/>
    </row>
    <row r="190" spans="1:12">
      <c r="A190" s="1436">
        <v>46167</v>
      </c>
      <c r="B190" s="623" t="s">
        <v>17611</v>
      </c>
      <c r="C190" s="623">
        <v>400</v>
      </c>
      <c r="G190" t="s">
        <v>17612</v>
      </c>
      <c r="H190"/>
      <c r="I190" s="1651">
        <v>30562</v>
      </c>
      <c r="K190"/>
      <c r="L190"/>
    </row>
    <row r="191" spans="1:12">
      <c r="A191" s="1436">
        <v>46167</v>
      </c>
      <c r="B191" s="623" t="s">
        <v>17641</v>
      </c>
      <c r="C191" s="623">
        <v>450</v>
      </c>
      <c r="G191" s="1298">
        <v>46167</v>
      </c>
      <c r="H191" t="s">
        <v>17640</v>
      </c>
      <c r="I191" s="1651">
        <v>660</v>
      </c>
      <c r="K191"/>
      <c r="L191"/>
    </row>
    <row r="192" spans="1:12">
      <c r="A192" s="1436">
        <v>46167</v>
      </c>
      <c r="B192" s="623" t="s">
        <v>17422</v>
      </c>
      <c r="C192" s="623">
        <v>5445</v>
      </c>
      <c r="G192" s="1298">
        <v>46167</v>
      </c>
      <c r="H192" t="s">
        <v>17498</v>
      </c>
      <c r="I192" s="1651">
        <v>510</v>
      </c>
      <c r="K192"/>
      <c r="L192"/>
    </row>
    <row r="193" spans="1:12">
      <c r="A193" s="1436">
        <v>46167</v>
      </c>
      <c r="B193" s="623" t="s">
        <v>17642</v>
      </c>
      <c r="C193" s="623">
        <v>1707</v>
      </c>
      <c r="G193" s="1298">
        <v>46167</v>
      </c>
      <c r="H193" t="s">
        <v>17611</v>
      </c>
      <c r="I193" s="1651">
        <v>8050</v>
      </c>
      <c r="K193"/>
      <c r="L193"/>
    </row>
    <row r="194" spans="1:12">
      <c r="A194" s="1436">
        <v>46168</v>
      </c>
      <c r="B194" s="623" t="s">
        <v>17647</v>
      </c>
      <c r="C194" s="623">
        <v>24</v>
      </c>
      <c r="G194" s="1298">
        <v>46167</v>
      </c>
      <c r="H194" t="s">
        <v>17641</v>
      </c>
      <c r="I194" s="1651">
        <v>450</v>
      </c>
      <c r="K194"/>
      <c r="L194"/>
    </row>
    <row r="195" spans="1:12">
      <c r="A195" s="1436">
        <v>46168</v>
      </c>
      <c r="B195" s="623" t="s">
        <v>17309</v>
      </c>
      <c r="C195" s="623">
        <v>750</v>
      </c>
      <c r="G195" s="1298">
        <v>46167</v>
      </c>
      <c r="H195" t="s">
        <v>17422</v>
      </c>
      <c r="I195" s="1651">
        <v>5445</v>
      </c>
      <c r="K195"/>
      <c r="L195"/>
    </row>
    <row r="196" spans="1:12">
      <c r="A196" s="1436">
        <v>46169</v>
      </c>
      <c r="B196" s="623" t="s">
        <v>17498</v>
      </c>
      <c r="C196" s="623">
        <v>120</v>
      </c>
      <c r="G196" s="1298">
        <v>46167</v>
      </c>
      <c r="H196" t="s">
        <v>17636</v>
      </c>
      <c r="I196" s="1651">
        <v>20</v>
      </c>
      <c r="K196"/>
      <c r="L196"/>
    </row>
    <row r="197" spans="1:12">
      <c r="A197" s="1436">
        <v>46169</v>
      </c>
      <c r="B197" s="623" t="s">
        <v>17597</v>
      </c>
      <c r="C197" s="623">
        <v>60</v>
      </c>
      <c r="G197" s="1298">
        <v>46167</v>
      </c>
      <c r="H197" t="s">
        <v>17639</v>
      </c>
      <c r="I197" s="1651">
        <v>189</v>
      </c>
      <c r="K197"/>
      <c r="L197"/>
    </row>
    <row r="198" spans="1:12">
      <c r="A198" s="1436">
        <v>46169</v>
      </c>
      <c r="B198" s="623" t="s">
        <v>17650</v>
      </c>
      <c r="C198" s="623">
        <v>24</v>
      </c>
      <c r="G198" s="1298">
        <v>46167</v>
      </c>
      <c r="H198" t="s">
        <v>17637</v>
      </c>
      <c r="I198" s="1651">
        <v>2</v>
      </c>
      <c r="K198"/>
      <c r="L198"/>
    </row>
    <row r="199" spans="1:12">
      <c r="A199" s="1436">
        <v>46169</v>
      </c>
      <c r="B199" s="623" t="s">
        <v>17651</v>
      </c>
      <c r="C199" s="623">
        <v>30</v>
      </c>
      <c r="G199" s="1298">
        <v>46167</v>
      </c>
      <c r="H199" t="s">
        <v>17577</v>
      </c>
      <c r="I199" s="1651">
        <v>72</v>
      </c>
      <c r="K199"/>
      <c r="L199"/>
    </row>
    <row r="200" spans="1:12">
      <c r="A200" s="1436">
        <v>46169</v>
      </c>
      <c r="B200" s="623" t="s">
        <v>17422</v>
      </c>
      <c r="C200" s="623">
        <v>825</v>
      </c>
      <c r="G200" s="1298">
        <v>46167</v>
      </c>
      <c r="H200" t="s">
        <v>17642</v>
      </c>
      <c r="I200" s="1651">
        <v>1707</v>
      </c>
      <c r="K200"/>
      <c r="L200"/>
    </row>
    <row r="201" spans="1:12">
      <c r="A201" s="1436">
        <v>46169</v>
      </c>
      <c r="B201" s="623" t="s">
        <v>17579</v>
      </c>
      <c r="C201" s="623">
        <v>210</v>
      </c>
      <c r="G201" s="1298">
        <v>46167</v>
      </c>
      <c r="H201" t="s">
        <v>17635</v>
      </c>
      <c r="I201" s="1651">
        <v>27</v>
      </c>
      <c r="K201"/>
      <c r="L201"/>
    </row>
    <row r="202" spans="1:12">
      <c r="A202" s="1436"/>
      <c r="B202" s="623"/>
      <c r="C202" s="623"/>
      <c r="G202" s="1298">
        <v>46167</v>
      </c>
      <c r="H202" t="s">
        <v>17638</v>
      </c>
      <c r="I202" s="1651">
        <v>908</v>
      </c>
      <c r="K202"/>
      <c r="L202"/>
    </row>
    <row r="203" spans="1:12">
      <c r="A203" s="1436"/>
      <c r="B203" s="623"/>
      <c r="C203" s="623"/>
      <c r="G203" t="s">
        <v>17643</v>
      </c>
      <c r="H203"/>
      <c r="I203" s="1651">
        <v>18040</v>
      </c>
      <c r="K203"/>
      <c r="L203"/>
    </row>
    <row r="204" spans="1:12">
      <c r="A204" s="1436"/>
      <c r="B204" s="623"/>
      <c r="C204" s="623"/>
      <c r="G204" s="1298">
        <v>46168</v>
      </c>
      <c r="H204" t="s">
        <v>17647</v>
      </c>
      <c r="I204" s="1651">
        <v>24</v>
      </c>
      <c r="K204"/>
      <c r="L204"/>
    </row>
    <row r="205" spans="1:12">
      <c r="A205" s="1436"/>
      <c r="B205" s="623"/>
      <c r="C205" s="623"/>
      <c r="G205" s="1298">
        <v>46168</v>
      </c>
      <c r="H205" t="s">
        <v>17309</v>
      </c>
      <c r="I205" s="1651">
        <v>750</v>
      </c>
      <c r="K205"/>
      <c r="L205"/>
    </row>
    <row r="206" spans="1:12">
      <c r="A206" s="1436"/>
      <c r="B206" s="623"/>
      <c r="C206" s="623"/>
      <c r="G206" t="s">
        <v>17648</v>
      </c>
      <c r="H206"/>
      <c r="I206" s="1651">
        <v>774</v>
      </c>
      <c r="K206"/>
      <c r="L206"/>
    </row>
    <row r="207" spans="1:12">
      <c r="A207" s="1436"/>
      <c r="B207" s="623"/>
      <c r="C207" s="623"/>
      <c r="G207" s="1298">
        <v>46169</v>
      </c>
      <c r="H207" t="s">
        <v>17650</v>
      </c>
      <c r="I207" s="1651">
        <v>24</v>
      </c>
      <c r="K207"/>
      <c r="L207"/>
    </row>
    <row r="208" spans="1:12">
      <c r="A208" s="1436"/>
      <c r="B208" s="623"/>
      <c r="C208" s="623"/>
      <c r="G208" s="1298">
        <v>46169</v>
      </c>
      <c r="H208" t="s">
        <v>17651</v>
      </c>
      <c r="I208" s="1651">
        <v>30</v>
      </c>
      <c r="K208"/>
      <c r="L208"/>
    </row>
    <row r="209" spans="1:12">
      <c r="A209" s="1436"/>
      <c r="B209" s="623"/>
      <c r="C209" s="623"/>
      <c r="G209" s="1298">
        <v>46169</v>
      </c>
      <c r="H209" t="s">
        <v>17498</v>
      </c>
      <c r="I209" s="1651">
        <v>120</v>
      </c>
      <c r="K209"/>
      <c r="L209"/>
    </row>
    <row r="210" spans="1:12">
      <c r="A210" s="1436"/>
      <c r="B210" s="623"/>
      <c r="C210" s="623"/>
      <c r="G210" s="1298">
        <v>46169</v>
      </c>
      <c r="H210" t="s">
        <v>17597</v>
      </c>
      <c r="I210" s="1651">
        <v>60</v>
      </c>
      <c r="K210"/>
      <c r="L210"/>
    </row>
    <row r="211" spans="1:12">
      <c r="A211" s="1436"/>
      <c r="B211" s="623"/>
      <c r="C211" s="623"/>
      <c r="G211" s="1298">
        <v>46169</v>
      </c>
      <c r="H211" t="s">
        <v>17422</v>
      </c>
      <c r="I211" s="1651">
        <v>825</v>
      </c>
      <c r="K211"/>
      <c r="L211"/>
    </row>
    <row r="212" spans="1:12">
      <c r="A212" s="1436"/>
      <c r="B212" s="623"/>
      <c r="C212" s="623"/>
      <c r="G212" s="1298">
        <v>46169</v>
      </c>
      <c r="H212" t="s">
        <v>17579</v>
      </c>
      <c r="I212" s="1651">
        <v>210</v>
      </c>
      <c r="K212"/>
      <c r="L212"/>
    </row>
    <row r="213" spans="1:12">
      <c r="A213" s="1436"/>
      <c r="B213" s="623"/>
      <c r="C213" s="623"/>
      <c r="G213" t="s">
        <v>17652</v>
      </c>
      <c r="H213"/>
      <c r="I213" s="1651">
        <v>1269</v>
      </c>
      <c r="K213"/>
      <c r="L213"/>
    </row>
    <row r="214" spans="1:12">
      <c r="A214" s="1436"/>
      <c r="B214" s="623"/>
      <c r="C214" s="623"/>
      <c r="G214" t="s">
        <v>211</v>
      </c>
      <c r="H214" t="s">
        <v>211</v>
      </c>
      <c r="I214" s="1651"/>
      <c r="K214"/>
      <c r="L214"/>
    </row>
    <row r="215" spans="1:12">
      <c r="A215" s="1436"/>
      <c r="B215" s="623"/>
      <c r="C215" s="623"/>
      <c r="G215" t="s">
        <v>16505</v>
      </c>
      <c r="H215"/>
      <c r="I215" s="1651"/>
      <c r="K215"/>
      <c r="L215"/>
    </row>
    <row r="216" spans="1:12">
      <c r="A216" s="1436"/>
      <c r="B216" s="623"/>
      <c r="C216" s="623"/>
      <c r="G216" t="s">
        <v>70</v>
      </c>
      <c r="H216"/>
      <c r="I216" s="1651">
        <v>299095</v>
      </c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1559436.5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B20" s="1147">
        <v>887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3071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tabSelected="1" zoomScale="80" zoomScaleNormal="80" workbookViewId="0">
      <pane xSplit="21" ySplit="3" topLeftCell="AK16" activePane="bottomRight" state="frozen"/>
      <selection pane="topRight" activeCell="V1" sqref="V1"/>
      <selection pane="bottomLeft" activeCell="A4" sqref="A4"/>
      <selection pane="bottomRight" activeCell="L29" sqref="L29:O29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1559436.5</v>
      </c>
      <c r="S1" s="734"/>
      <c r="T1" s="738" t="s">
        <v>12</v>
      </c>
      <c r="U1" s="1463" t="s">
        <v>540</v>
      </c>
      <c r="V1" s="1463"/>
      <c r="W1" s="1463"/>
      <c r="X1" s="1463"/>
      <c r="Y1" s="1463"/>
      <c r="Z1" s="1620" t="s">
        <v>541</v>
      </c>
      <c r="AA1" s="1463" t="s">
        <v>542</v>
      </c>
      <c r="AB1" s="1463"/>
      <c r="AC1" s="1463"/>
      <c r="AD1" s="1463"/>
      <c r="AE1" s="1463"/>
      <c r="AF1" s="1620" t="s">
        <v>543</v>
      </c>
      <c r="AG1" s="1622" t="s">
        <v>544</v>
      </c>
      <c r="AH1" s="1464" t="s">
        <v>545</v>
      </c>
      <c r="AI1" s="1465"/>
      <c r="AJ1" s="1465"/>
      <c r="AK1" s="1465"/>
      <c r="AL1" s="1466"/>
      <c r="AM1" s="1467" t="s">
        <v>546</v>
      </c>
      <c r="AN1" s="1468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斷絲!BM8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521" t="s">
        <v>17364</v>
      </c>
      <c r="Q2" s="484">
        <f>日報表!G187</f>
        <v>299095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621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621"/>
      <c r="AG2" s="1623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611" t="s">
        <v>548</v>
      </c>
      <c r="AR2" s="1612"/>
      <c r="AS2" s="1612"/>
      <c r="AT2" s="1612"/>
      <c r="AU2" s="1612"/>
      <c r="AV2" s="1612"/>
      <c r="AW2" s="1612"/>
      <c r="AX2" s="1612"/>
      <c r="AY2" s="1613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斷絲!BM9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5" t="s">
        <v>549</v>
      </c>
      <c r="U3" s="1447"/>
      <c r="V3" s="1447"/>
      <c r="W3" s="1447"/>
      <c r="X3" s="1447"/>
      <c r="Y3" s="1447"/>
      <c r="Z3" s="1447"/>
      <c r="AA3" s="1447"/>
      <c r="AB3" s="1446"/>
      <c r="AC3" s="1447"/>
      <c r="AD3" s="1447"/>
      <c r="AE3" s="1447"/>
      <c r="AF3" s="1447"/>
      <c r="AG3" s="1449">
        <v>2929381</v>
      </c>
      <c r="AH3" s="1443">
        <v>2395191</v>
      </c>
      <c r="AI3" s="1442">
        <v>0</v>
      </c>
      <c r="AJ3" s="1441">
        <v>428906</v>
      </c>
      <c r="AK3" s="1441">
        <v>75823</v>
      </c>
      <c r="AL3" s="1440">
        <v>29461</v>
      </c>
      <c r="AM3" s="1445"/>
      <c r="AN3" s="1444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斷絲!BM10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3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30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30" si="3">(IF(AA4="","",SUM(AA4:AE4)))</f>
        <v>0</v>
      </c>
      <c r="AG4" s="1345">
        <f t="shared" ref="AG4:AG30" si="4">(IF(U4="","",SUM(AG3+Z4-AF4)))</f>
        <v>3070789</v>
      </c>
      <c r="AH4" s="834">
        <f t="shared" ref="AH4:AI19" si="5">IF(AG4="","",AH3+U4-AA4)</f>
        <v>2516645</v>
      </c>
      <c r="AI4" s="1450">
        <f t="shared" si="5"/>
        <v>0</v>
      </c>
      <c r="AJ4" s="832">
        <f t="shared" ref="AJ4:AJ30" si="6">IF(AG4="","",AJ3+W4-AC4)</f>
        <v>433375</v>
      </c>
      <c r="AK4" s="832">
        <f t="shared" ref="AK4:AK30" si="7">IF(AG4="","",AK3+X4-AD4)</f>
        <v>91308</v>
      </c>
      <c r="AL4" s="835">
        <f t="shared" ref="AL4:AL30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斷絲!BM11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3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0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斷絲!BM12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3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0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斷絲!BM13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3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0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斷絲!BM14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3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0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斷絲!BM15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3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0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斷絲!BM16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3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0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斷絲!BM17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3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0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斷絲!BM18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3">
        <f t="shared" si="17"/>
        <v>46151</v>
      </c>
      <c r="U12" s="1451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2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斷絲!BM19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3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斷絲!BM20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3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>
        <f t="shared" si="0"/>
        <v>0.99418464834612275</v>
      </c>
      <c r="D15" s="1322">
        <f t="shared" si="1"/>
        <v>0.9604840296451761</v>
      </c>
      <c r="E15" s="1323">
        <f>斷絲!BM21</f>
        <v>3.6010802469135803</v>
      </c>
      <c r="F15" s="1324">
        <v>0.99844718215811956</v>
      </c>
      <c r="G15" s="1324">
        <v>0.98477564102564097</v>
      </c>
      <c r="H15" s="1324">
        <v>1</v>
      </c>
      <c r="I15" s="1324">
        <v>0.9980858262108262</v>
      </c>
      <c r="J15" s="1328"/>
      <c r="K15" s="1326">
        <v>14</v>
      </c>
      <c r="L15" s="1327">
        <v>149</v>
      </c>
      <c r="M15" s="1327">
        <v>43</v>
      </c>
      <c r="N15" s="1327">
        <v>37</v>
      </c>
      <c r="O15" s="1327">
        <v>4</v>
      </c>
      <c r="P15" s="1327"/>
      <c r="S15" s="1421">
        <v>2100</v>
      </c>
      <c r="T15" s="1453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>
        <f t="shared" si="0"/>
        <v>0.98792270531400961</v>
      </c>
      <c r="D16" s="1322">
        <f t="shared" si="1"/>
        <v>0.95957524382462855</v>
      </c>
      <c r="E16" s="1323">
        <f>斷絲!BM22</f>
        <v>3.5371527777777776</v>
      </c>
      <c r="F16" s="1324">
        <v>0.99891033987713662</v>
      </c>
      <c r="G16" s="1324">
        <v>0.98763020833333337</v>
      </c>
      <c r="H16" s="1324">
        <v>1</v>
      </c>
      <c r="I16" s="1324">
        <v>0.99865006232193732</v>
      </c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3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>
        <f t="shared" si="0"/>
        <v>0.96396817095038856</v>
      </c>
      <c r="D17" s="1322">
        <f t="shared" si="1"/>
        <v>0.89552824267782427</v>
      </c>
      <c r="E17" s="1323">
        <f>斷絲!BM23</f>
        <v>3.0800264550264553</v>
      </c>
      <c r="F17" s="1324">
        <v>0.99615098443223449</v>
      </c>
      <c r="G17" s="1324">
        <v>0.98763020833333337</v>
      </c>
      <c r="H17" s="1324">
        <v>0.97969530949634753</v>
      </c>
      <c r="I17" s="1324">
        <v>0.99835737179487183</v>
      </c>
      <c r="J17" s="1328"/>
      <c r="K17" s="1326">
        <v>16</v>
      </c>
      <c r="L17" s="1327"/>
      <c r="M17" s="1327"/>
      <c r="N17" s="1327"/>
      <c r="O17" s="1327"/>
      <c r="P17" s="1327"/>
      <c r="S17" s="1421">
        <v>1600</v>
      </c>
      <c r="T17" s="1453">
        <f t="shared" si="17"/>
        <v>46156</v>
      </c>
      <c r="U17" s="1195">
        <v>90867</v>
      </c>
      <c r="V17" s="1195"/>
      <c r="W17" s="1195">
        <v>3083</v>
      </c>
      <c r="X17" s="1195">
        <v>532</v>
      </c>
      <c r="Y17" s="1195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4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38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326">
        <v>17</v>
      </c>
      <c r="C18" s="1322">
        <f t="shared" si="0"/>
        <v>0.97528694601570654</v>
      </c>
      <c r="D18" s="1322">
        <f t="shared" si="1"/>
        <v>0.90845186446262838</v>
      </c>
      <c r="E18" s="1323">
        <f>斷絲!BM24</f>
        <v>2.7615740740740744</v>
      </c>
      <c r="F18" s="1359">
        <v>0.9991629464285714</v>
      </c>
      <c r="G18" s="1359">
        <v>0.98953325320512819</v>
      </c>
      <c r="H18" s="1324">
        <v>1</v>
      </c>
      <c r="I18" s="1324">
        <v>0.99866898148148131</v>
      </c>
      <c r="J18" s="1328"/>
      <c r="K18" s="1326">
        <v>17</v>
      </c>
      <c r="L18" s="1327"/>
      <c r="M18" s="1327"/>
      <c r="N18" s="1327"/>
      <c r="O18" s="1327"/>
      <c r="P18" s="1327"/>
      <c r="S18" s="1421">
        <v>1600</v>
      </c>
      <c r="T18" s="1453">
        <f t="shared" si="17"/>
        <v>46157</v>
      </c>
      <c r="U18" s="1195">
        <v>97893</v>
      </c>
      <c r="V18" s="1195"/>
      <c r="W18" s="1195">
        <f>2994-1128</f>
        <v>1866</v>
      </c>
      <c r="X18" s="1195">
        <v>795</v>
      </c>
      <c r="Y18" s="1195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4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38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326">
        <v>18</v>
      </c>
      <c r="C19" s="1322">
        <f t="shared" si="0"/>
        <v>0.96931456726471388</v>
      </c>
      <c r="D19" s="1322">
        <f t="shared" si="1"/>
        <v>0.87199850314962268</v>
      </c>
      <c r="E19" s="1323">
        <f>斷絲!BM25</f>
        <v>2.7627314814814814</v>
      </c>
      <c r="F19" s="1359">
        <v>1</v>
      </c>
      <c r="G19" s="1359">
        <v>0.99238782051282048</v>
      </c>
      <c r="H19" s="1324">
        <v>0.98578271177752153</v>
      </c>
      <c r="I19" s="1324">
        <v>0.99265769675925941</v>
      </c>
      <c r="J19" s="1328"/>
      <c r="K19" s="1326">
        <v>18</v>
      </c>
      <c r="L19" s="1327">
        <v>84</v>
      </c>
      <c r="M19" s="1327">
        <v>55</v>
      </c>
      <c r="N19" s="1327">
        <v>38</v>
      </c>
      <c r="O19" s="1327">
        <v>7</v>
      </c>
      <c r="P19" s="1327"/>
      <c r="S19" s="1421">
        <v>1000</v>
      </c>
      <c r="T19" s="1453">
        <f t="shared" si="17"/>
        <v>46158</v>
      </c>
      <c r="U19" s="1195">
        <v>47943</v>
      </c>
      <c r="V19" s="1195"/>
      <c r="W19" s="1195">
        <v>3664</v>
      </c>
      <c r="X19" s="1195">
        <v>1042</v>
      </c>
      <c r="Y19" s="1195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4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38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326">
        <v>19</v>
      </c>
      <c r="C20" s="1322">
        <f t="shared" si="0"/>
        <v>0.986767132671171</v>
      </c>
      <c r="D20" s="1322">
        <f t="shared" si="1"/>
        <v>0.97014042407447765</v>
      </c>
      <c r="E20" s="1323">
        <f>斷絲!BM26</f>
        <v>2.9323148148148146</v>
      </c>
      <c r="F20" s="1359">
        <v>0.99966479700854693</v>
      </c>
      <c r="G20" s="1359">
        <v>0.99333934294871795</v>
      </c>
      <c r="H20" s="1324">
        <v>1</v>
      </c>
      <c r="I20" s="1324">
        <v>0.9956897702991454</v>
      </c>
      <c r="J20" s="1328"/>
      <c r="K20" s="1326">
        <v>19</v>
      </c>
      <c r="L20" s="1327"/>
      <c r="M20" s="1327"/>
      <c r="N20" s="1327"/>
      <c r="O20" s="1327"/>
      <c r="P20" s="1327"/>
      <c r="Q20" s="639"/>
      <c r="S20" s="1421">
        <v>1000</v>
      </c>
      <c r="T20" s="1453">
        <f t="shared" si="17"/>
        <v>46159</v>
      </c>
      <c r="U20" s="1196">
        <v>49626</v>
      </c>
      <c r="V20" s="1195"/>
      <c r="W20" s="1195">
        <v>3651</v>
      </c>
      <c r="X20" s="1195">
        <v>1350</v>
      </c>
      <c r="Y20" s="1195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45">
        <f t="shared" si="4"/>
        <v>3268337</v>
      </c>
      <c r="AH20" s="834">
        <f t="shared" ref="AH20:AI30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38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40">
        <v>20</v>
      </c>
      <c r="C21" s="1331">
        <f t="shared" si="0"/>
        <v>0.88654434250764524</v>
      </c>
      <c r="D21" s="1331">
        <f t="shared" si="1"/>
        <v>1.4149847094801222</v>
      </c>
      <c r="E21" s="1332">
        <f>斷絲!BM27</f>
        <v>3.4527777777777779</v>
      </c>
      <c r="F21" s="1363">
        <v>0.9991619925213675</v>
      </c>
      <c r="G21" s="1363">
        <v>0.99524238782051277</v>
      </c>
      <c r="H21" s="1363">
        <v>1</v>
      </c>
      <c r="I21" s="1363">
        <v>0.9990523726851851</v>
      </c>
      <c r="J21" s="1339"/>
      <c r="K21" s="1340">
        <v>20</v>
      </c>
      <c r="L21" s="1341"/>
      <c r="M21" s="1341"/>
      <c r="N21" s="1341"/>
      <c r="O21" s="1341"/>
      <c r="P21" s="1341"/>
      <c r="S21" s="1421">
        <v>1000</v>
      </c>
      <c r="T21" s="1453">
        <f t="shared" si="17"/>
        <v>46160</v>
      </c>
      <c r="U21" s="1195">
        <v>77794</v>
      </c>
      <c r="V21" s="1195"/>
      <c r="W21" s="1195">
        <v>4681</v>
      </c>
      <c r="X21" s="1195">
        <v>1476</v>
      </c>
      <c r="Y21" s="1195">
        <v>0</v>
      </c>
      <c r="Z21" s="833">
        <f t="shared" si="2"/>
        <v>83951</v>
      </c>
      <c r="AA21" s="832">
        <v>75873</v>
      </c>
      <c r="AB21" s="832"/>
      <c r="AC21" s="832">
        <v>5141</v>
      </c>
      <c r="AD21" s="832">
        <v>4393</v>
      </c>
      <c r="AE21" s="832">
        <v>0</v>
      </c>
      <c r="AF21" s="833">
        <f t="shared" si="3"/>
        <v>85407</v>
      </c>
      <c r="AG21" s="1345">
        <f t="shared" si="4"/>
        <v>3266881</v>
      </c>
      <c r="AH21" s="834">
        <f t="shared" si="20"/>
        <v>2682699</v>
      </c>
      <c r="AI21" s="832">
        <f t="shared" si="20"/>
        <v>0</v>
      </c>
      <c r="AJ21" s="832">
        <f t="shared" si="6"/>
        <v>454728</v>
      </c>
      <c r="AK21" s="832">
        <f t="shared" si="7"/>
        <v>96922</v>
      </c>
      <c r="AL21" s="835">
        <f t="shared" si="8"/>
        <v>32532</v>
      </c>
      <c r="AM21" s="834">
        <f>32850+3000</f>
        <v>35850</v>
      </c>
      <c r="AN21" s="835">
        <v>0</v>
      </c>
      <c r="AO21" s="1138"/>
      <c r="AP21" s="752">
        <f t="shared" si="19"/>
        <v>46160</v>
      </c>
      <c r="AQ21" s="753">
        <f t="shared" si="18"/>
        <v>0.96931456726471388</v>
      </c>
      <c r="AR21" s="754">
        <f t="shared" si="14"/>
        <v>0.87199850314962268</v>
      </c>
      <c r="AS21" s="754">
        <f t="shared" si="10"/>
        <v>1.1911710402496695E-2</v>
      </c>
      <c r="AT21" s="755">
        <f>IF(AFK!GM23=0,"",AFK!GM23)</f>
        <v>14.5</v>
      </c>
      <c r="AU21" s="756">
        <f t="shared" si="15"/>
        <v>48101</v>
      </c>
      <c r="AV21" s="756">
        <f t="shared" si="16"/>
        <v>35850</v>
      </c>
      <c r="AW21" s="756">
        <f t="shared" si="11"/>
        <v>83951</v>
      </c>
      <c r="AX21" s="756">
        <f t="shared" si="12"/>
        <v>85407</v>
      </c>
      <c r="AY21" s="757">
        <f t="shared" si="13"/>
        <v>3266881</v>
      </c>
    </row>
    <row r="22" spans="1:51" ht="21.75" customHeight="1">
      <c r="B22" s="1343">
        <v>21</v>
      </c>
      <c r="C22" s="1335">
        <f t="shared" si="0"/>
        <v>0.95457131418698249</v>
      </c>
      <c r="D22" s="1335">
        <f t="shared" si="1"/>
        <v>0.64938157146168274</v>
      </c>
      <c r="E22" s="1336">
        <f>斷絲!BM28</f>
        <v>3.0194444444444444</v>
      </c>
      <c r="F22" s="1364">
        <v>0.98869691506410251</v>
      </c>
      <c r="G22" s="1364">
        <v>0.99238782051282048</v>
      </c>
      <c r="H22" s="1364">
        <v>1</v>
      </c>
      <c r="I22" s="1364">
        <v>0.99625133547008549</v>
      </c>
      <c r="J22" s="1342"/>
      <c r="K22" s="1343">
        <v>21</v>
      </c>
      <c r="L22" s="1344">
        <v>77</v>
      </c>
      <c r="M22" s="1344">
        <v>68</v>
      </c>
      <c r="N22" s="1344">
        <v>28</v>
      </c>
      <c r="O22" s="1344">
        <v>7</v>
      </c>
      <c r="P22" s="1344"/>
      <c r="S22" s="1421">
        <v>1000</v>
      </c>
      <c r="T22" s="1453">
        <f t="shared" si="17"/>
        <v>46161</v>
      </c>
      <c r="U22" s="1195">
        <v>31308</v>
      </c>
      <c r="V22" s="1195"/>
      <c r="W22" s="1195">
        <v>-288</v>
      </c>
      <c r="X22" s="1195">
        <v>425</v>
      </c>
      <c r="Y22" s="1195">
        <v>0</v>
      </c>
      <c r="Z22" s="833">
        <f t="shared" si="2"/>
        <v>31445</v>
      </c>
      <c r="AA22" s="832">
        <v>88127</v>
      </c>
      <c r="AB22" s="832"/>
      <c r="AC22" s="832">
        <v>2670</v>
      </c>
      <c r="AD22" s="832">
        <v>0</v>
      </c>
      <c r="AE22" s="832">
        <v>0</v>
      </c>
      <c r="AF22" s="833">
        <f t="shared" si="3"/>
        <v>90797</v>
      </c>
      <c r="AG22" s="1345">
        <f t="shared" si="4"/>
        <v>3207529</v>
      </c>
      <c r="AH22" s="834">
        <f t="shared" si="20"/>
        <v>2625880</v>
      </c>
      <c r="AI22" s="832">
        <f t="shared" si="20"/>
        <v>0</v>
      </c>
      <c r="AJ22" s="832">
        <f t="shared" si="6"/>
        <v>451770</v>
      </c>
      <c r="AK22" s="832">
        <f t="shared" si="7"/>
        <v>97347</v>
      </c>
      <c r="AL22" s="835">
        <f t="shared" si="8"/>
        <v>32532</v>
      </c>
      <c r="AM22" s="834">
        <v>150</v>
      </c>
      <c r="AN22" s="835">
        <v>-822</v>
      </c>
      <c r="AO22" s="1138"/>
      <c r="AP22" s="752">
        <f t="shared" si="19"/>
        <v>46161</v>
      </c>
      <c r="AQ22" s="753">
        <f t="shared" si="18"/>
        <v>0.986767132671171</v>
      </c>
      <c r="AR22" s="754">
        <f t="shared" si="14"/>
        <v>0.97014042407447765</v>
      </c>
      <c r="AS22" s="754">
        <f t="shared" si="10"/>
        <v>3.1801558276355543E-2</v>
      </c>
      <c r="AT22" s="755">
        <f>IF(AFK!GM24=0,"",AFK!GM24)</f>
        <v>13.5</v>
      </c>
      <c r="AU22" s="756">
        <f t="shared" si="15"/>
        <v>32117</v>
      </c>
      <c r="AV22" s="756">
        <f t="shared" si="16"/>
        <v>-672</v>
      </c>
      <c r="AW22" s="756">
        <f t="shared" si="11"/>
        <v>31445</v>
      </c>
      <c r="AX22" s="756">
        <f t="shared" si="12"/>
        <v>90797</v>
      </c>
      <c r="AY22" s="757">
        <f t="shared" si="13"/>
        <v>3207529</v>
      </c>
    </row>
    <row r="23" spans="1:51" ht="21.75" customHeight="1">
      <c r="B23" s="1326">
        <v>22</v>
      </c>
      <c r="C23" s="1322">
        <f t="shared" si="0"/>
        <v>0.966645249601922</v>
      </c>
      <c r="D23" s="1322">
        <f t="shared" si="1"/>
        <v>1.0341369388496242</v>
      </c>
      <c r="E23" s="1323">
        <f>斷絲!BM29</f>
        <v>3.0444444444444443</v>
      </c>
      <c r="F23" s="1324">
        <v>0.9921875</v>
      </c>
      <c r="G23" s="1324">
        <v>0.9866786858974359</v>
      </c>
      <c r="H23" s="1324">
        <v>1</v>
      </c>
      <c r="I23" s="1359">
        <v>0.99592080662393168</v>
      </c>
      <c r="J23" s="1342"/>
      <c r="K23" s="1326">
        <v>22</v>
      </c>
      <c r="L23" s="1327"/>
      <c r="M23" s="1327"/>
      <c r="N23" s="1327"/>
      <c r="O23" s="1327"/>
      <c r="P23" s="1327"/>
      <c r="S23" s="1421">
        <v>1000</v>
      </c>
      <c r="T23" s="1453">
        <f t="shared" si="17"/>
        <v>46162</v>
      </c>
      <c r="U23" s="1195">
        <v>32345</v>
      </c>
      <c r="V23" s="1195"/>
      <c r="W23" s="1195">
        <v>-10452</v>
      </c>
      <c r="X23" s="1195">
        <v>1855</v>
      </c>
      <c r="Y23" s="1195">
        <v>0</v>
      </c>
      <c r="Z23" s="833">
        <f t="shared" si="2"/>
        <v>23748</v>
      </c>
      <c r="AA23" s="832">
        <v>84231</v>
      </c>
      <c r="AB23" s="832"/>
      <c r="AC23" s="832">
        <v>3637</v>
      </c>
      <c r="AD23" s="832">
        <v>0</v>
      </c>
      <c r="AE23" s="832">
        <v>0</v>
      </c>
      <c r="AF23" s="833">
        <f t="shared" si="3"/>
        <v>87868</v>
      </c>
      <c r="AG23" s="1345">
        <f t="shared" si="4"/>
        <v>3143409</v>
      </c>
      <c r="AH23" s="834">
        <f t="shared" si="20"/>
        <v>2573994</v>
      </c>
      <c r="AI23" s="832">
        <f t="shared" si="20"/>
        <v>0</v>
      </c>
      <c r="AJ23" s="832">
        <f t="shared" si="6"/>
        <v>437681</v>
      </c>
      <c r="AK23" s="832">
        <f t="shared" si="7"/>
        <v>99202</v>
      </c>
      <c r="AL23" s="835">
        <f t="shared" si="8"/>
        <v>32532</v>
      </c>
      <c r="AM23" s="834">
        <f>810+8400</f>
        <v>9210</v>
      </c>
      <c r="AN23" s="835">
        <v>-1812</v>
      </c>
      <c r="AO23" s="1138"/>
      <c r="AP23" s="752">
        <f t="shared" si="19"/>
        <v>46162</v>
      </c>
      <c r="AQ23" s="753">
        <f t="shared" si="18"/>
        <v>0.88654434250764524</v>
      </c>
      <c r="AR23" s="754">
        <f t="shared" si="14"/>
        <v>1.4149847094801222</v>
      </c>
      <c r="AS23" s="754">
        <f t="shared" si="10"/>
        <v>4.2108809162876876E-2</v>
      </c>
      <c r="AT23" s="755">
        <f>IF(AFK!GM25=0,"",AFK!GM25)</f>
        <v>12</v>
      </c>
      <c r="AU23" s="756">
        <f t="shared" si="15"/>
        <v>16350</v>
      </c>
      <c r="AV23" s="756">
        <f t="shared" si="16"/>
        <v>7398</v>
      </c>
      <c r="AW23" s="756">
        <f t="shared" si="11"/>
        <v>23748</v>
      </c>
      <c r="AX23" s="756">
        <f t="shared" si="12"/>
        <v>87868</v>
      </c>
      <c r="AY23" s="757">
        <f t="shared" si="13"/>
        <v>3143409</v>
      </c>
    </row>
    <row r="24" spans="1:51" ht="21.75" customHeight="1">
      <c r="B24" s="1326">
        <v>23</v>
      </c>
      <c r="C24" s="1322">
        <f t="shared" si="0"/>
        <v>1</v>
      </c>
      <c r="D24" s="1322">
        <f t="shared" si="1"/>
        <v>0.94166300043994722</v>
      </c>
      <c r="E24" s="1323">
        <f>斷絲!BM30</f>
        <v>2.8422619047619051</v>
      </c>
      <c r="F24" s="1324">
        <v>0.99832398504273501</v>
      </c>
      <c r="G24" s="1324">
        <v>0.99333934294871795</v>
      </c>
      <c r="H24" s="1324">
        <v>1</v>
      </c>
      <c r="I24" s="1359">
        <v>0.99512314942002433</v>
      </c>
      <c r="J24" s="1342"/>
      <c r="K24" s="1326">
        <v>23</v>
      </c>
      <c r="L24" s="1327"/>
      <c r="M24" s="1327"/>
      <c r="N24" s="1327"/>
      <c r="O24" s="1327"/>
      <c r="P24" s="1327"/>
      <c r="S24" s="1421">
        <v>1000</v>
      </c>
      <c r="T24" s="1453">
        <f t="shared" si="17"/>
        <v>46163</v>
      </c>
      <c r="U24" s="1195">
        <v>30432</v>
      </c>
      <c r="V24" s="1195"/>
      <c r="W24" s="1195">
        <v>17030</v>
      </c>
      <c r="X24" s="1195">
        <v>2156</v>
      </c>
      <c r="Y24" s="1195">
        <v>0</v>
      </c>
      <c r="Z24" s="833">
        <f t="shared" si="2"/>
        <v>49618</v>
      </c>
      <c r="AA24" s="832">
        <v>98319</v>
      </c>
      <c r="AB24" s="832"/>
      <c r="AC24" s="832">
        <v>4131</v>
      </c>
      <c r="AD24" s="832">
        <v>5454</v>
      </c>
      <c r="AE24" s="832">
        <v>0</v>
      </c>
      <c r="AF24" s="833">
        <f>(IF(AA24="","",SUM(AA24:AE24)))</f>
        <v>107904</v>
      </c>
      <c r="AG24" s="1345">
        <f t="shared" si="4"/>
        <v>3085123</v>
      </c>
      <c r="AH24" s="834">
        <f t="shared" si="20"/>
        <v>2506107</v>
      </c>
      <c r="AI24" s="832">
        <f t="shared" si="20"/>
        <v>0</v>
      </c>
      <c r="AJ24" s="832">
        <f t="shared" si="6"/>
        <v>450580</v>
      </c>
      <c r="AK24" s="832">
        <f t="shared" si="7"/>
        <v>95904</v>
      </c>
      <c r="AL24" s="835">
        <f t="shared" si="8"/>
        <v>32532</v>
      </c>
      <c r="AM24" s="834">
        <f>30-417</f>
        <v>-387</v>
      </c>
      <c r="AN24" s="835">
        <f>823+1723</f>
        <v>2546</v>
      </c>
      <c r="AO24" s="1138"/>
      <c r="AP24" s="752">
        <f t="shared" si="19"/>
        <v>46163</v>
      </c>
      <c r="AQ24" s="753">
        <f t="shared" si="18"/>
        <v>0.95457131418698249</v>
      </c>
      <c r="AR24" s="754">
        <f t="shared" si="14"/>
        <v>0.64938157146168274</v>
      </c>
      <c r="AS24" s="754">
        <f t="shared" si="10"/>
        <v>2.0153976379539681E-2</v>
      </c>
      <c r="AT24" s="755">
        <f>IF(AFK!GM26=0,"",AFK!GM26)</f>
        <v>12</v>
      </c>
      <c r="AU24" s="756">
        <f t="shared" si="15"/>
        <v>47459</v>
      </c>
      <c r="AV24" s="756">
        <f t="shared" si="16"/>
        <v>2159</v>
      </c>
      <c r="AW24" s="756">
        <f t="shared" si="11"/>
        <v>49618</v>
      </c>
      <c r="AX24" s="756">
        <f t="shared" si="12"/>
        <v>107904</v>
      </c>
      <c r="AY24" s="757">
        <f t="shared" si="13"/>
        <v>3085123</v>
      </c>
    </row>
    <row r="25" spans="1:51" ht="21.75" customHeight="1">
      <c r="B25" s="1326">
        <v>24</v>
      </c>
      <c r="C25" s="1322">
        <f t="shared" si="0"/>
        <v>0.98094981903550815</v>
      </c>
      <c r="D25" s="1322">
        <f t="shared" si="1"/>
        <v>0.94534383253448107</v>
      </c>
      <c r="E25" s="1323">
        <f>斷絲!BM31</f>
        <v>3.1342592592592595</v>
      </c>
      <c r="F25" s="1324">
        <v>0.9913494925213675</v>
      </c>
      <c r="G25" s="1324">
        <v>0.99238782051282048</v>
      </c>
      <c r="H25" s="1324">
        <v>1</v>
      </c>
      <c r="I25" s="1359">
        <v>0.99896310286935286</v>
      </c>
      <c r="J25" s="1342"/>
      <c r="K25" s="1326">
        <v>24</v>
      </c>
      <c r="L25" s="1327"/>
      <c r="M25" s="1327"/>
      <c r="N25" s="1327"/>
      <c r="O25" s="1327"/>
      <c r="P25" s="1327"/>
      <c r="S25" s="1421">
        <v>1600</v>
      </c>
      <c r="T25" s="1453">
        <f t="shared" si="17"/>
        <v>46164</v>
      </c>
      <c r="U25" s="1195">
        <v>37844</v>
      </c>
      <c r="V25" s="1195"/>
      <c r="W25" s="1195">
        <v>-2416</v>
      </c>
      <c r="X25" s="1195">
        <v>1194</v>
      </c>
      <c r="Y25" s="1195">
        <v>0</v>
      </c>
      <c r="Z25" s="833">
        <f t="shared" si="2"/>
        <v>36622</v>
      </c>
      <c r="AA25" s="832">
        <v>96012</v>
      </c>
      <c r="AB25" s="832"/>
      <c r="AC25" s="832">
        <v>3662</v>
      </c>
      <c r="AD25" s="832">
        <v>8</v>
      </c>
      <c r="AE25" s="832">
        <v>0</v>
      </c>
      <c r="AF25" s="833">
        <f t="shared" ref="AF25:AF28" si="21">(IF(AA25="","",SUM(AA25:AE25)))</f>
        <v>99682</v>
      </c>
      <c r="AG25" s="1345">
        <f t="shared" si="4"/>
        <v>3022063</v>
      </c>
      <c r="AH25" s="834">
        <f t="shared" si="20"/>
        <v>2447939</v>
      </c>
      <c r="AI25" s="832">
        <f t="shared" si="20"/>
        <v>0</v>
      </c>
      <c r="AJ25" s="832">
        <f t="shared" si="6"/>
        <v>444502</v>
      </c>
      <c r="AK25" s="832">
        <f t="shared" si="7"/>
        <v>97090</v>
      </c>
      <c r="AL25" s="835">
        <f t="shared" si="8"/>
        <v>32532</v>
      </c>
      <c r="AM25" s="834">
        <v>825</v>
      </c>
      <c r="AN25" s="835">
        <v>0</v>
      </c>
      <c r="AO25" s="1138"/>
      <c r="AP25" s="752">
        <f t="shared" si="19"/>
        <v>46164</v>
      </c>
      <c r="AQ25" s="753">
        <f t="shared" si="18"/>
        <v>0.966645249601922</v>
      </c>
      <c r="AR25" s="754">
        <f t="shared" si="14"/>
        <v>1.0341369388496242</v>
      </c>
      <c r="AS25" s="754">
        <f t="shared" si="10"/>
        <v>4.3689585495057616E-2</v>
      </c>
      <c r="AT25" s="755">
        <f>IF(AFK!GM27=0,"",AFK!GM27)</f>
        <v>11</v>
      </c>
      <c r="AU25" s="756">
        <f t="shared" si="15"/>
        <v>35797</v>
      </c>
      <c r="AV25" s="756">
        <f t="shared" si="16"/>
        <v>825</v>
      </c>
      <c r="AW25" s="756">
        <f t="shared" si="11"/>
        <v>36622</v>
      </c>
      <c r="AX25" s="756">
        <f t="shared" si="12"/>
        <v>99682</v>
      </c>
      <c r="AY25" s="757">
        <f t="shared" si="13"/>
        <v>3022063</v>
      </c>
    </row>
    <row r="26" spans="1:51" ht="21.75" customHeight="1">
      <c r="B26" s="1326">
        <v>25</v>
      </c>
      <c r="C26" s="1322">
        <f t="shared" si="0"/>
        <v>0.92740707315697446</v>
      </c>
      <c r="D26" s="1322">
        <f t="shared" si="1"/>
        <v>0.85360144396187043</v>
      </c>
      <c r="E26" s="1323">
        <f>斷絲!BM32</f>
        <v>2.5833333333333335</v>
      </c>
      <c r="F26" s="1324">
        <v>0.98548344017094025</v>
      </c>
      <c r="G26" s="1324">
        <v>0.99333934294871795</v>
      </c>
      <c r="H26" s="1324">
        <v>1</v>
      </c>
      <c r="I26" s="1359">
        <v>0.99896612357549852</v>
      </c>
      <c r="J26" s="1342"/>
      <c r="K26" s="1326">
        <v>25</v>
      </c>
      <c r="L26" s="1327">
        <v>36</v>
      </c>
      <c r="M26" s="1327">
        <v>69</v>
      </c>
      <c r="N26" s="1327">
        <v>24</v>
      </c>
      <c r="O26" s="1327">
        <v>6</v>
      </c>
      <c r="P26" s="1327"/>
      <c r="S26" s="1421">
        <v>1600</v>
      </c>
      <c r="T26" s="1453">
        <f t="shared" si="17"/>
        <v>46165</v>
      </c>
      <c r="U26" s="1195">
        <v>32106</v>
      </c>
      <c r="V26" s="1195"/>
      <c r="W26" s="1195">
        <v>1989</v>
      </c>
      <c r="X26" s="1195">
        <v>0</v>
      </c>
      <c r="Y26" s="1195">
        <v>0</v>
      </c>
      <c r="Z26" s="833">
        <f t="shared" si="2"/>
        <v>34095</v>
      </c>
      <c r="AA26" s="832">
        <v>0</v>
      </c>
      <c r="AB26" s="832"/>
      <c r="AC26" s="832">
        <v>0</v>
      </c>
      <c r="AD26" s="832">
        <v>0</v>
      </c>
      <c r="AE26" s="832">
        <v>0</v>
      </c>
      <c r="AF26" s="833">
        <f t="shared" si="21"/>
        <v>0</v>
      </c>
      <c r="AG26" s="1345">
        <f t="shared" si="4"/>
        <v>3056158</v>
      </c>
      <c r="AH26" s="834">
        <f t="shared" si="20"/>
        <v>2480045</v>
      </c>
      <c r="AI26" s="832">
        <f t="shared" si="20"/>
        <v>0</v>
      </c>
      <c r="AJ26" s="832">
        <f t="shared" si="6"/>
        <v>446491</v>
      </c>
      <c r="AK26" s="832">
        <f t="shared" si="7"/>
        <v>97090</v>
      </c>
      <c r="AL26" s="835">
        <f t="shared" si="8"/>
        <v>32532</v>
      </c>
      <c r="AM26" s="834">
        <v>0</v>
      </c>
      <c r="AN26" s="835">
        <v>0</v>
      </c>
      <c r="AO26" s="1138"/>
      <c r="AP26" s="752">
        <f t="shared" si="19"/>
        <v>46165</v>
      </c>
      <c r="AQ26" s="753">
        <f t="shared" si="18"/>
        <v>1</v>
      </c>
      <c r="AR26" s="754">
        <f t="shared" si="14"/>
        <v>0.94166300043994722</v>
      </c>
      <c r="AS26" s="754">
        <f t="shared" si="10"/>
        <v>4.6927702009092243E-2</v>
      </c>
      <c r="AT26" s="755">
        <f>IF(AFK!GM28=0,"",AFK!GM28)</f>
        <v>11.5</v>
      </c>
      <c r="AU26" s="756">
        <f t="shared" si="15"/>
        <v>34095</v>
      </c>
      <c r="AV26" s="756">
        <f t="shared" si="16"/>
        <v>0</v>
      </c>
      <c r="AW26" s="756">
        <f t="shared" si="11"/>
        <v>34095</v>
      </c>
      <c r="AX26" s="756">
        <f t="shared" si="12"/>
        <v>0</v>
      </c>
      <c r="AY26" s="757">
        <f t="shared" si="13"/>
        <v>3056158</v>
      </c>
    </row>
    <row r="27" spans="1:51" ht="21.75" customHeight="1">
      <c r="B27" s="1326">
        <v>26</v>
      </c>
      <c r="C27" s="1322">
        <f t="shared" si="0"/>
        <v>1</v>
      </c>
      <c r="D27" s="1322">
        <f t="shared" si="1"/>
        <v>0.95048130736512204</v>
      </c>
      <c r="E27" s="1323">
        <f>斷絲!BM33</f>
        <v>3.5143253968253974</v>
      </c>
      <c r="F27" s="1324">
        <v>0.99687945156695157</v>
      </c>
      <c r="G27" s="1324">
        <v>0.9866786858974359</v>
      </c>
      <c r="H27" s="1324"/>
      <c r="I27" s="1359">
        <v>0.99976438492063491</v>
      </c>
      <c r="J27" s="1342"/>
      <c r="K27" s="1326">
        <v>26</v>
      </c>
      <c r="L27" s="1327"/>
      <c r="M27" s="1327"/>
      <c r="N27" s="1327"/>
      <c r="O27" s="1327"/>
      <c r="P27" s="1327"/>
      <c r="S27" s="1421">
        <v>1600</v>
      </c>
      <c r="T27" s="1453">
        <f t="shared" si="17"/>
        <v>46166</v>
      </c>
      <c r="U27" s="1195">
        <v>38657</v>
      </c>
      <c r="V27" s="1195"/>
      <c r="W27" s="1195">
        <v>1456</v>
      </c>
      <c r="X27" s="1195">
        <v>779</v>
      </c>
      <c r="Y27" s="1195">
        <v>0</v>
      </c>
      <c r="Z27" s="833">
        <f t="shared" si="2"/>
        <v>40892</v>
      </c>
      <c r="AA27" s="832">
        <v>0</v>
      </c>
      <c r="AB27" s="832"/>
      <c r="AC27" s="832">
        <v>0</v>
      </c>
      <c r="AD27" s="832">
        <v>0</v>
      </c>
      <c r="AE27" s="832">
        <v>0</v>
      </c>
      <c r="AF27" s="833">
        <f t="shared" si="21"/>
        <v>0</v>
      </c>
      <c r="AG27" s="1345">
        <f t="shared" si="4"/>
        <v>3097050</v>
      </c>
      <c r="AH27" s="834">
        <f t="shared" si="20"/>
        <v>2518702</v>
      </c>
      <c r="AI27" s="832">
        <f t="shared" si="20"/>
        <v>0</v>
      </c>
      <c r="AJ27" s="832">
        <f t="shared" si="6"/>
        <v>447947</v>
      </c>
      <c r="AK27" s="832">
        <f t="shared" si="7"/>
        <v>97869</v>
      </c>
      <c r="AL27" s="835">
        <f t="shared" si="8"/>
        <v>32532</v>
      </c>
      <c r="AM27" s="834">
        <v>0</v>
      </c>
      <c r="AN27" s="835">
        <v>0</v>
      </c>
      <c r="AO27" s="1138"/>
      <c r="AP27" s="752">
        <f t="shared" si="19"/>
        <v>46166</v>
      </c>
      <c r="AQ27" s="753">
        <f t="shared" si="18"/>
        <v>0.98094981903550815</v>
      </c>
      <c r="AR27" s="754">
        <f t="shared" si="14"/>
        <v>0.94534383253448107</v>
      </c>
      <c r="AS27" s="754">
        <f t="shared" si="10"/>
        <v>3.9127457693436368E-2</v>
      </c>
      <c r="AT27" s="755">
        <f>IF(AFK!GM29=0,"",AFK!GM29)</f>
        <v>10.5</v>
      </c>
      <c r="AU27" s="756">
        <f t="shared" si="15"/>
        <v>40892</v>
      </c>
      <c r="AV27" s="756">
        <f t="shared" si="16"/>
        <v>0</v>
      </c>
      <c r="AW27" s="756">
        <f t="shared" si="11"/>
        <v>40892</v>
      </c>
      <c r="AX27" s="756">
        <f t="shared" si="12"/>
        <v>0</v>
      </c>
      <c r="AY27" s="757">
        <f t="shared" si="13"/>
        <v>3097050</v>
      </c>
    </row>
    <row r="28" spans="1:51" ht="21.75" customHeight="1">
      <c r="B28" s="1326">
        <v>27</v>
      </c>
      <c r="C28" s="1322">
        <f t="shared" si="0"/>
        <v>1</v>
      </c>
      <c r="D28" s="1322">
        <f t="shared" si="1"/>
        <v>0.96134972562262555</v>
      </c>
      <c r="E28" s="1323">
        <f>斷絲!BM34</f>
        <v>3.9020634920634922</v>
      </c>
      <c r="F28" s="1324">
        <v>0.9951171875</v>
      </c>
      <c r="G28" s="1324">
        <v>0.9866786858974359</v>
      </c>
      <c r="H28" s="1324"/>
      <c r="I28" s="1359">
        <v>0.99941430097680084</v>
      </c>
      <c r="J28" s="1342"/>
      <c r="K28" s="1326">
        <v>27</v>
      </c>
      <c r="L28" s="1327"/>
      <c r="M28" s="1327"/>
      <c r="N28" s="1327"/>
      <c r="O28" s="1327"/>
      <c r="P28" s="1327"/>
      <c r="S28" s="1421">
        <v>1600</v>
      </c>
      <c r="T28" s="1453">
        <f t="shared" si="17"/>
        <v>46167</v>
      </c>
      <c r="U28" s="1195">
        <v>30267</v>
      </c>
      <c r="V28" s="1195"/>
      <c r="W28" s="1195">
        <v>2706</v>
      </c>
      <c r="X28" s="1195">
        <v>2574</v>
      </c>
      <c r="Y28" s="1195">
        <v>0</v>
      </c>
      <c r="Z28" s="833">
        <f t="shared" si="2"/>
        <v>35547</v>
      </c>
      <c r="AA28" s="832">
        <v>90818</v>
      </c>
      <c r="AB28" s="832"/>
      <c r="AC28" s="832">
        <v>17240</v>
      </c>
      <c r="AD28" s="832">
        <v>3801</v>
      </c>
      <c r="AE28" s="832">
        <v>0</v>
      </c>
      <c r="AF28" s="833">
        <f t="shared" si="21"/>
        <v>111859</v>
      </c>
      <c r="AG28" s="1345">
        <f t="shared" si="4"/>
        <v>3020738</v>
      </c>
      <c r="AH28" s="834">
        <f t="shared" si="20"/>
        <v>2458151</v>
      </c>
      <c r="AI28" s="832">
        <f t="shared" si="20"/>
        <v>0</v>
      </c>
      <c r="AJ28" s="832">
        <f t="shared" si="6"/>
        <v>433413</v>
      </c>
      <c r="AK28" s="832">
        <f t="shared" si="7"/>
        <v>96642</v>
      </c>
      <c r="AL28" s="835">
        <f t="shared" si="8"/>
        <v>32532</v>
      </c>
      <c r="AM28" s="834">
        <v>0</v>
      </c>
      <c r="AN28" s="835">
        <v>89</v>
      </c>
      <c r="AO28" s="1138"/>
      <c r="AP28" s="752">
        <f t="shared" si="19"/>
        <v>46167</v>
      </c>
      <c r="AQ28" s="753">
        <f t="shared" si="18"/>
        <v>0.92740707315697446</v>
      </c>
      <c r="AR28" s="754">
        <f t="shared" si="14"/>
        <v>0.85360144396187043</v>
      </c>
      <c r="AS28" s="754">
        <f t="shared" si="10"/>
        <v>4.5010830731144681E-2</v>
      </c>
      <c r="AT28" s="755">
        <f>IF(AFK!GM30=0,"",AFK!GM30)</f>
        <v>9.5</v>
      </c>
      <c r="AU28" s="756">
        <f t="shared" si="15"/>
        <v>35458</v>
      </c>
      <c r="AV28" s="756">
        <f t="shared" si="16"/>
        <v>89</v>
      </c>
      <c r="AW28" s="756">
        <f t="shared" si="11"/>
        <v>35547</v>
      </c>
      <c r="AX28" s="756">
        <f t="shared" si="12"/>
        <v>111859</v>
      </c>
      <c r="AY28" s="757">
        <f t="shared" si="13"/>
        <v>3020738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斷絲!BM35</f>
        <v/>
      </c>
      <c r="F29" s="1324"/>
      <c r="G29" s="1324"/>
      <c r="H29" s="1359"/>
      <c r="I29" s="1359"/>
      <c r="J29" s="1342"/>
      <c r="K29" s="1326">
        <v>28</v>
      </c>
      <c r="L29" s="1327">
        <v>21</v>
      </c>
      <c r="M29" s="1327">
        <v>69</v>
      </c>
      <c r="N29" s="1327">
        <v>33</v>
      </c>
      <c r="O29" s="1327">
        <v>3</v>
      </c>
      <c r="P29" s="1327"/>
      <c r="S29" s="1421">
        <v>1600</v>
      </c>
      <c r="T29" s="1453">
        <f t="shared" si="17"/>
        <v>46168</v>
      </c>
      <c r="U29" s="1195">
        <v>42488</v>
      </c>
      <c r="V29" s="1195"/>
      <c r="W29" s="1196">
        <v>2212</v>
      </c>
      <c r="X29" s="1195">
        <v>0</v>
      </c>
      <c r="Y29" s="1195">
        <v>0</v>
      </c>
      <c r="Z29" s="833">
        <f t="shared" si="2"/>
        <v>44700</v>
      </c>
      <c r="AA29" s="832">
        <v>141837</v>
      </c>
      <c r="AB29" s="832"/>
      <c r="AC29" s="832">
        <v>5362</v>
      </c>
      <c r="AD29" s="832">
        <v>4344</v>
      </c>
      <c r="AE29" s="832">
        <v>0</v>
      </c>
      <c r="AF29" s="833">
        <f t="shared" si="3"/>
        <v>151543</v>
      </c>
      <c r="AG29" s="1345">
        <f t="shared" si="4"/>
        <v>2913895</v>
      </c>
      <c r="AH29" s="834">
        <f t="shared" si="20"/>
        <v>2358802</v>
      </c>
      <c r="AI29" s="832">
        <f t="shared" si="20"/>
        <v>0</v>
      </c>
      <c r="AJ29" s="832">
        <f t="shared" si="6"/>
        <v>430263</v>
      </c>
      <c r="AK29" s="832">
        <f t="shared" si="7"/>
        <v>92298</v>
      </c>
      <c r="AL29" s="835">
        <f t="shared" si="8"/>
        <v>32532</v>
      </c>
      <c r="AM29" s="834">
        <v>30</v>
      </c>
      <c r="AN29" s="835">
        <v>0</v>
      </c>
      <c r="AO29" s="1138"/>
      <c r="AP29" s="752">
        <f t="shared" si="19"/>
        <v>46168</v>
      </c>
      <c r="AQ29" s="753">
        <f t="shared" si="18"/>
        <v>1</v>
      </c>
      <c r="AR29" s="754">
        <f t="shared" si="14"/>
        <v>0.95048130736512204</v>
      </c>
      <c r="AS29" s="754">
        <f t="shared" si="10"/>
        <v>3.5794183445190156E-2</v>
      </c>
      <c r="AT29" s="755">
        <f>IF(AFK!GM31=0,"",AFK!GM31)</f>
        <v>10</v>
      </c>
      <c r="AU29" s="756">
        <f t="shared" si="15"/>
        <v>44670</v>
      </c>
      <c r="AV29" s="756">
        <f t="shared" si="16"/>
        <v>30</v>
      </c>
      <c r="AW29" s="756">
        <f t="shared" si="11"/>
        <v>44700</v>
      </c>
      <c r="AX29" s="756">
        <f t="shared" si="12"/>
        <v>151543</v>
      </c>
      <c r="AY29" s="757">
        <f t="shared" si="13"/>
        <v>2913895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斷絲!BM36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1">
        <v>2000</v>
      </c>
      <c r="T30" s="1453">
        <f t="shared" si="17"/>
        <v>46169</v>
      </c>
      <c r="U30" s="1195">
        <v>72241</v>
      </c>
      <c r="V30" s="1195"/>
      <c r="W30" s="1195">
        <v>2926</v>
      </c>
      <c r="X30" s="1195">
        <v>0</v>
      </c>
      <c r="Y30" s="1195">
        <v>0</v>
      </c>
      <c r="Z30" s="833">
        <f t="shared" si="2"/>
        <v>75167</v>
      </c>
      <c r="AA30" s="832">
        <v>114699</v>
      </c>
      <c r="AB30" s="832"/>
      <c r="AC30" s="832">
        <v>7063</v>
      </c>
      <c r="AD30" s="832">
        <v>0</v>
      </c>
      <c r="AE30" s="832">
        <v>0</v>
      </c>
      <c r="AF30" s="833">
        <f t="shared" si="3"/>
        <v>121762</v>
      </c>
      <c r="AG30" s="1345">
        <f t="shared" si="4"/>
        <v>2867300</v>
      </c>
      <c r="AH30" s="834">
        <f t="shared" si="20"/>
        <v>2316344</v>
      </c>
      <c r="AI30" s="832">
        <f t="shared" si="20"/>
        <v>0</v>
      </c>
      <c r="AJ30" s="832">
        <f t="shared" si="6"/>
        <v>426126</v>
      </c>
      <c r="AK30" s="832">
        <f t="shared" si="7"/>
        <v>92298</v>
      </c>
      <c r="AL30" s="835">
        <f t="shared" si="8"/>
        <v>32532</v>
      </c>
      <c r="AM30" s="834">
        <f>32970+2832</f>
        <v>35802</v>
      </c>
      <c r="AN30" s="835">
        <v>1461</v>
      </c>
      <c r="AO30" s="1138"/>
      <c r="AP30" s="752">
        <f t="shared" si="19"/>
        <v>46169</v>
      </c>
      <c r="AQ30" s="753">
        <f t="shared" si="18"/>
        <v>1</v>
      </c>
      <c r="AR30" s="754">
        <f t="shared" si="14"/>
        <v>0.96134972562262555</v>
      </c>
      <c r="AS30" s="754">
        <f t="shared" si="10"/>
        <v>2.6607420809663815E-2</v>
      </c>
      <c r="AT30" s="755">
        <f>IF(AFK!GM32=0,"",AFK!GM32)</f>
        <v>10</v>
      </c>
      <c r="AU30" s="756">
        <f t="shared" si="15"/>
        <v>37904</v>
      </c>
      <c r="AV30" s="756">
        <f t="shared" si="16"/>
        <v>37263</v>
      </c>
      <c r="AW30" s="756">
        <f t="shared" si="11"/>
        <v>75167</v>
      </c>
      <c r="AX30" s="756">
        <f t="shared" si="12"/>
        <v>121762</v>
      </c>
      <c r="AY30" s="757">
        <f t="shared" si="13"/>
        <v>2867300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斷絲!BM37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3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斷絲!BM38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3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97.25</v>
      </c>
      <c r="M33" s="495">
        <f>AVERAGE(M2:M32)</f>
        <v>57</v>
      </c>
      <c r="N33" s="495">
        <f>AVERAGE(N2:N32)</f>
        <v>33.125</v>
      </c>
      <c r="O33" s="495">
        <f>AVERAGE(O2:O32)</f>
        <v>3.375</v>
      </c>
      <c r="P33" s="495" t="e">
        <f>AVERAGE(P2:P32)</f>
        <v>#DIV/0!</v>
      </c>
      <c r="S33" s="1421"/>
      <c r="T33" s="1453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4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31900</v>
      </c>
      <c r="T35" s="931" t="s">
        <v>556</v>
      </c>
      <c r="U35" s="932">
        <f>SUM(U4:U34)</f>
        <v>1439396.5</v>
      </c>
      <c r="V35" s="932">
        <f>SUM(V4:V33)</f>
        <v>0</v>
      </c>
      <c r="W35" s="932">
        <f>SUM(W4:W34)</f>
        <v>73275</v>
      </c>
      <c r="X35" s="932">
        <f>SUM(X4:X34)</f>
        <v>43694</v>
      </c>
      <c r="Y35" s="932">
        <f>SUM(Y4:Y34)</f>
        <v>3071</v>
      </c>
      <c r="Z35" s="933">
        <f>SUM(U35:Y35)</f>
        <v>1559436.5</v>
      </c>
      <c r="AA35" s="932">
        <f>SUM(AA4:AA34)</f>
        <v>1518243.5</v>
      </c>
      <c r="AB35" s="932">
        <f>SUM(AB4:AB34)</f>
        <v>0</v>
      </c>
      <c r="AC35" s="932">
        <f>SUM(AC4:AC34)</f>
        <v>76055</v>
      </c>
      <c r="AD35" s="932">
        <f>SUM(AD4:AD34)</f>
        <v>27219</v>
      </c>
      <c r="AE35" s="932">
        <f>SUM(AE4:AE34)</f>
        <v>0</v>
      </c>
      <c r="AF35" s="934">
        <f>SUM(AA35:AE35)</f>
        <v>1621517.5</v>
      </c>
      <c r="AG35" s="935">
        <f>AG3+Z35-AF35</f>
        <v>2867300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310206</v>
      </c>
      <c r="AN35" s="1142">
        <f>SUM(AN4:AN34)</f>
        <v>4107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0.9624414766888586</v>
      </c>
      <c r="AR35" s="940">
        <f t="shared" si="14"/>
        <v>0.90689036067506557</v>
      </c>
      <c r="AS35" s="956">
        <f>IF(ISERROR(S35/(Z35-AM37)),"",(S35/(Z35-AM37)))</f>
        <v>2.5619948543256953E-2</v>
      </c>
      <c r="AT35" s="941">
        <f>日報表!D184</f>
        <v>14.222222222222221</v>
      </c>
      <c r="AU35" s="942">
        <f t="shared" si="15"/>
        <v>1245123.5</v>
      </c>
      <c r="AV35" s="942">
        <f t="shared" si="16"/>
        <v>314313</v>
      </c>
      <c r="AW35" s="942">
        <f>SUM(AW4:AW34)</f>
        <v>1559436.5</v>
      </c>
      <c r="AX35" s="942">
        <f>SUM(AX4:AX34)</f>
        <v>1621517.5</v>
      </c>
      <c r="AY35" s="943">
        <f>AG35</f>
        <v>2867300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0.92302347674945406</v>
      </c>
      <c r="V36" s="945">
        <f>V35/Z35</f>
        <v>0</v>
      </c>
      <c r="W36" s="945">
        <f>W35/Z35</f>
        <v>4.6988126800930979E-2</v>
      </c>
      <c r="X36" s="945">
        <f>X35/Z35</f>
        <v>2.8019095359124915E-2</v>
      </c>
      <c r="Y36" s="945">
        <f>Y35/Z35</f>
        <v>1.9693010904900583E-3</v>
      </c>
      <c r="Z36" s="946">
        <f>SUM(U37,Z35)</f>
        <v>1559436.5</v>
      </c>
      <c r="AA36" s="945">
        <f>AA35/AF35</f>
        <v>0.9363102772557188</v>
      </c>
      <c r="AB36" s="945">
        <f>AB35/AF35</f>
        <v>0</v>
      </c>
      <c r="AC36" s="945">
        <f>AC35/AF35</f>
        <v>4.6903594934991452E-2</v>
      </c>
      <c r="AD36" s="945">
        <f>AD35/AF35</f>
        <v>1.6786127809289755E-2</v>
      </c>
      <c r="AE36" s="945">
        <f>AE35/AF35</f>
        <v>0</v>
      </c>
      <c r="AF36" s="947">
        <f>SUM(AA35:AE35)/AF35</f>
        <v>1</v>
      </c>
      <c r="AG36" s="948">
        <f>SUM(AG35,U37)</f>
        <v>2867300</v>
      </c>
      <c r="AH36" s="949">
        <f>AH35/$AG$35</f>
        <v>0.79046594357060651</v>
      </c>
      <c r="AI36" s="950" t="e">
        <f>AI34/$D$36</f>
        <v>#DIV/0!</v>
      </c>
      <c r="AJ36" s="947">
        <f>AJ35/$AG$35</f>
        <v>0.1811020820981411</v>
      </c>
      <c r="AK36" s="947">
        <f>AK35/$AG$35</f>
        <v>1.7460677292226136E-2</v>
      </c>
      <c r="AL36" s="951">
        <f>AL35/$AG$35</f>
        <v>4.0811913646984967E-3</v>
      </c>
      <c r="AM36" s="1434" t="s">
        <v>16719</v>
      </c>
      <c r="AN36" s="1435"/>
      <c r="AO36" s="1141"/>
      <c r="AP36" s="1179" t="s">
        <v>15465</v>
      </c>
      <c r="AQ36" s="1180">
        <f>AK53</f>
        <v>0.97001160355038507</v>
      </c>
      <c r="AR36" s="1181">
        <f>AK54</f>
        <v>0.92302347674945406</v>
      </c>
      <c r="AS36" s="1182">
        <f>S35/(Z36-AM37)</f>
        <v>2.5619948543256953E-2</v>
      </c>
      <c r="AT36" s="1397" t="s">
        <v>16613</v>
      </c>
      <c r="AU36" s="1398">
        <f>AT35/28</f>
        <v>0.50793650793650791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57756.907407407409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58">
        <f>SUM(AM35:AO35,AN36)</f>
        <v>314313</v>
      </c>
      <c r="AN37" s="1459"/>
      <c r="AO37" s="1460"/>
      <c r="AP37" s="1160"/>
      <c r="AQ37" s="1168" t="s">
        <v>15457</v>
      </c>
      <c r="AR37" s="1168"/>
    </row>
    <row r="38" spans="1:51" ht="21.75" customHeight="1">
      <c r="AS38" s="1506" t="s">
        <v>17353</v>
      </c>
      <c r="AT38" s="1528">
        <f>AS35</f>
        <v>2.5619948543256953E-2</v>
      </c>
    </row>
    <row r="39" spans="1:51" ht="21.75" customHeight="1">
      <c r="AS39" s="1506" t="s">
        <v>275</v>
      </c>
      <c r="AT39" s="1507">
        <f>AT35</f>
        <v>14.222222222222221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506" t="s">
        <v>17354</v>
      </c>
      <c r="AT40" s="1508">
        <f>AT39/28</f>
        <v>0.50793650793650791</v>
      </c>
    </row>
    <row r="41" spans="1:51" ht="21.75" customHeight="1">
      <c r="S41" s="730"/>
      <c r="T41" s="1453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3">
        <f t="shared" ref="T42:T71" si="22">T5</f>
        <v>46144</v>
      </c>
      <c r="U42" s="841">
        <f>_xlfn.XLOOKUP(T42,退現!$N:$N,退現!$O:$O,0)</f>
        <v>0</v>
      </c>
      <c r="V42" s="842"/>
      <c r="W42" s="843">
        <f t="shared" ref="W42:W68" si="23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3">
        <f t="shared" si="22"/>
        <v>46145</v>
      </c>
      <c r="U43" s="841">
        <f>_xlfn.XLOOKUP(T43,退現!$N:$N,退現!$O:$O,0)</f>
        <v>0</v>
      </c>
      <c r="V43" s="842"/>
      <c r="W43" s="843">
        <f t="shared" si="23"/>
        <v>-1768</v>
      </c>
      <c r="AF43" s="705" t="s">
        <v>571</v>
      </c>
      <c r="AG43" s="768">
        <f>U35</f>
        <v>1439396.5</v>
      </c>
      <c r="AH43" s="769">
        <f>-AM35</f>
        <v>-310206</v>
      </c>
      <c r="AI43" s="769"/>
      <c r="AJ43" s="770">
        <f>SUM(AG43:AH43)</f>
        <v>1129190.5</v>
      </c>
      <c r="AK43" s="771">
        <f>AJ43/AJ48</f>
        <v>0.90689036067506557</v>
      </c>
      <c r="AL43" s="772">
        <f>AG43/AG48</f>
        <v>0.92302347674945406</v>
      </c>
      <c r="AM43" s="773"/>
      <c r="AN43" s="773"/>
      <c r="AO43" s="773"/>
      <c r="AP43" s="773"/>
    </row>
    <row r="44" spans="1:51" ht="21.75" customHeight="1">
      <c r="S44" s="732"/>
      <c r="T44" s="1453">
        <f t="shared" si="22"/>
        <v>46146</v>
      </c>
      <c r="U44" s="841">
        <f>_xlfn.XLOOKUP(T44,退現!$N:$N,退現!$O:$O,0)</f>
        <v>34880</v>
      </c>
      <c r="V44" s="842"/>
      <c r="W44" s="843">
        <f t="shared" si="23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3">
        <f t="shared" si="22"/>
        <v>46147</v>
      </c>
      <c r="U45" s="841">
        <f>_xlfn.XLOOKUP(T45,退現!$N:$N,退現!$O:$O,0)</f>
        <v>3513</v>
      </c>
      <c r="V45" s="842"/>
      <c r="W45" s="843">
        <f t="shared" si="23"/>
        <v>47792</v>
      </c>
      <c r="AF45" s="705" t="s">
        <v>573</v>
      </c>
      <c r="AG45" s="768">
        <f>W35</f>
        <v>73275</v>
      </c>
      <c r="AH45" s="769">
        <f>-AN35</f>
        <v>-4107</v>
      </c>
      <c r="AI45" s="769"/>
      <c r="AJ45" s="770">
        <f>SUM(AG45:AH45)</f>
        <v>69168</v>
      </c>
      <c r="AK45" s="771">
        <f>AJ45/AJ48</f>
        <v>5.5551116013793006E-2</v>
      </c>
      <c r="AL45" s="772">
        <f>AG45/AG48</f>
        <v>4.6988126800930979E-2</v>
      </c>
      <c r="AM45" s="773"/>
      <c r="AN45" s="773"/>
      <c r="AO45" s="773"/>
      <c r="AP45" s="773"/>
    </row>
    <row r="46" spans="1:51" ht="21.75" customHeight="1">
      <c r="S46" s="732"/>
      <c r="T46" s="1453">
        <f t="shared" si="22"/>
        <v>46148</v>
      </c>
      <c r="U46" s="841">
        <f>_xlfn.XLOOKUP(T46,退現!$N:$N,退現!$O:$O,0)</f>
        <v>2046</v>
      </c>
      <c r="V46" s="842"/>
      <c r="W46" s="843">
        <f t="shared" si="23"/>
        <v>45188.5</v>
      </c>
      <c r="AF46" s="705" t="s">
        <v>574</v>
      </c>
      <c r="AG46" s="768">
        <f>X35</f>
        <v>43694</v>
      </c>
      <c r="AH46" s="769">
        <v>0</v>
      </c>
      <c r="AI46" s="769"/>
      <c r="AJ46" s="770">
        <f>SUM(AG46:AH46)</f>
        <v>43694</v>
      </c>
      <c r="AK46" s="771">
        <f>AJ46/AJ48</f>
        <v>3.5092101305613459E-2</v>
      </c>
      <c r="AL46" s="772">
        <f>AG46/AG48</f>
        <v>2.8019095359124915E-2</v>
      </c>
      <c r="AM46" s="773"/>
      <c r="AN46" s="773"/>
      <c r="AO46" s="773"/>
      <c r="AP46" s="773"/>
    </row>
    <row r="47" spans="1:51" ht="21.75" customHeight="1">
      <c r="S47" s="732"/>
      <c r="T47" s="1453">
        <f t="shared" si="22"/>
        <v>46149</v>
      </c>
      <c r="U47" s="841">
        <f>_xlfn.XLOOKUP(T47,退現!$N:$N,退現!$O:$O,0)</f>
        <v>44</v>
      </c>
      <c r="V47" s="842"/>
      <c r="W47" s="843">
        <f t="shared" si="23"/>
        <v>32521</v>
      </c>
      <c r="AF47" s="705" t="s">
        <v>575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2.4664220055279659E-3</v>
      </c>
      <c r="AL47" s="772">
        <f>AG47/AG48</f>
        <v>1.9693010904900583E-3</v>
      </c>
      <c r="AM47" s="773"/>
      <c r="AN47" s="773"/>
      <c r="AO47" s="773"/>
      <c r="AP47" s="773"/>
    </row>
    <row r="48" spans="1:51" ht="21.75" customHeight="1">
      <c r="S48" s="732"/>
      <c r="T48" s="1453">
        <f t="shared" si="22"/>
        <v>46150</v>
      </c>
      <c r="U48" s="841">
        <f>_xlfn.XLOOKUP(T48,退現!$N:$N,退現!$O:$O,0)</f>
        <v>5774</v>
      </c>
      <c r="V48" s="842"/>
      <c r="W48" s="843">
        <f t="shared" si="23"/>
        <v>52516</v>
      </c>
      <c r="AF48" s="705" t="s">
        <v>576</v>
      </c>
      <c r="AG48" s="768">
        <f>SUM(AG43:AG47)</f>
        <v>1559436.5</v>
      </c>
      <c r="AH48" s="769">
        <f>SUM(AH43:AH47)</f>
        <v>-314313</v>
      </c>
      <c r="AI48" s="769"/>
      <c r="AJ48" s="770">
        <f>SUM(AJ43:AJ47)</f>
        <v>1245123.5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53">
        <f t="shared" si="22"/>
        <v>46151</v>
      </c>
      <c r="U49" s="841">
        <f>_xlfn.XLOOKUP(T49,退現!$N:$N,退現!$O:$O,0)</f>
        <v>0</v>
      </c>
      <c r="V49" s="22"/>
      <c r="W49" s="843">
        <f t="shared" si="23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3">
        <f t="shared" si="22"/>
        <v>46152</v>
      </c>
      <c r="U50" s="841">
        <f>_xlfn.XLOOKUP(T50,退現!$N:$N,退現!$O:$O,0)</f>
        <v>0</v>
      </c>
      <c r="V50" s="22"/>
      <c r="W50" s="843">
        <f t="shared" si="23"/>
        <v>54047</v>
      </c>
      <c r="AF50" s="708"/>
      <c r="AG50" s="709"/>
      <c r="AH50" s="1614" t="s">
        <v>577</v>
      </c>
      <c r="AI50" s="710"/>
      <c r="AJ50" s="711" t="s">
        <v>578</v>
      </c>
      <c r="AK50" s="712">
        <f>SUM(AK43:AK45)</f>
        <v>0.9624414766888586</v>
      </c>
      <c r="AL50" s="713">
        <f>AK50-AK53</f>
        <v>-7.5701268615264716E-3</v>
      </c>
      <c r="AM50" s="714">
        <v>0.98</v>
      </c>
      <c r="AN50" s="1616" t="s">
        <v>579</v>
      </c>
      <c r="AO50" s="1139"/>
      <c r="AP50" s="713"/>
    </row>
    <row r="51" spans="19:42" ht="21.75" customHeight="1" thickBot="1">
      <c r="S51" s="733"/>
      <c r="T51" s="1453">
        <f t="shared" si="22"/>
        <v>46153</v>
      </c>
      <c r="U51" s="841">
        <f>_xlfn.XLOOKUP(T51,退現!$N:$N,退現!$O:$O,0)</f>
        <v>7337</v>
      </c>
      <c r="V51" s="22"/>
      <c r="W51" s="843">
        <f t="shared" si="23"/>
        <v>50789</v>
      </c>
      <c r="AF51" s="708"/>
      <c r="AG51" s="715"/>
      <c r="AH51" s="1615"/>
      <c r="AI51" s="716"/>
      <c r="AJ51" s="717" t="s">
        <v>580</v>
      </c>
      <c r="AK51" s="712">
        <f>SUM(AK43+AK44)</f>
        <v>0.90689036067506557</v>
      </c>
      <c r="AL51" s="713">
        <f>AK51-AK54</f>
        <v>-1.6133116074388498E-2</v>
      </c>
      <c r="AM51" s="718">
        <v>0.93400000000000005</v>
      </c>
      <c r="AN51" s="1617"/>
      <c r="AO51" s="1139"/>
      <c r="AP51" s="713"/>
    </row>
    <row r="52" spans="19:42" ht="21.75" customHeight="1" thickBot="1">
      <c r="S52" s="730"/>
      <c r="T52" s="1453">
        <f t="shared" si="22"/>
        <v>46154</v>
      </c>
      <c r="U52" s="841">
        <f>_xlfn.XLOOKUP(T52,退現!$N:$N,退現!$O:$O,0)</f>
        <v>31224</v>
      </c>
      <c r="V52" s="22"/>
      <c r="W52" s="843">
        <f t="shared" si="23"/>
        <v>25332</v>
      </c>
      <c r="AF52" s="719"/>
      <c r="AG52" s="704" t="s">
        <v>86</v>
      </c>
      <c r="AP52" s="704"/>
    </row>
    <row r="53" spans="19:42" ht="21.75" customHeight="1">
      <c r="S53" s="730"/>
      <c r="T53" s="1453">
        <f t="shared" si="22"/>
        <v>46155</v>
      </c>
      <c r="U53" s="841">
        <f>_xlfn.XLOOKUP(T53,退現!$N:$N,退現!$O:$O,0)</f>
        <v>38647</v>
      </c>
      <c r="V53" s="22"/>
      <c r="W53" s="843">
        <f t="shared" si="23"/>
        <v>47277</v>
      </c>
      <c r="AH53" s="1618" t="s">
        <v>581</v>
      </c>
      <c r="AI53" s="720"/>
      <c r="AJ53" s="721" t="s">
        <v>582</v>
      </c>
      <c r="AK53" s="722">
        <f>SUM(AL43:AL45)</f>
        <v>0.97001160355038507</v>
      </c>
      <c r="AL53" s="713">
        <f>AK53-AM53</f>
        <v>-5.9883964496149078E-3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3">
        <f t="shared" si="22"/>
        <v>46156</v>
      </c>
      <c r="U54" s="841">
        <f>_xlfn.XLOOKUP(T54,退現!$N:$N,退現!$O:$O,0)</f>
        <v>33</v>
      </c>
      <c r="V54" s="22"/>
      <c r="W54" s="843">
        <f t="shared" si="23"/>
        <v>91482</v>
      </c>
      <c r="AH54" s="1619"/>
      <c r="AI54" s="725"/>
      <c r="AJ54" s="726" t="s">
        <v>584</v>
      </c>
      <c r="AK54" s="722">
        <f>SUM(AL43+AL44)</f>
        <v>0.92302347674945406</v>
      </c>
      <c r="AL54" s="713">
        <f>AK54-AM54</f>
        <v>7.0234767494540273E-3</v>
      </c>
      <c r="AM54" s="727">
        <v>0.91600000000000004</v>
      </c>
      <c r="AN54" s="728"/>
      <c r="AP54" s="704"/>
    </row>
    <row r="55" spans="19:42" ht="21.75" customHeight="1">
      <c r="S55" s="730"/>
      <c r="T55" s="1453">
        <f t="shared" si="22"/>
        <v>46157</v>
      </c>
      <c r="U55" s="841">
        <f>_xlfn.XLOOKUP(T55,退現!$N:$N,退現!$O:$O,0)</f>
        <v>3108</v>
      </c>
      <c r="V55" s="22"/>
      <c r="W55" s="843">
        <f t="shared" si="23"/>
        <v>65826</v>
      </c>
      <c r="AP55" s="704"/>
    </row>
    <row r="56" spans="19:42" ht="21.75" customHeight="1">
      <c r="S56" s="730"/>
      <c r="T56" s="1453">
        <f t="shared" si="22"/>
        <v>46158</v>
      </c>
      <c r="U56" s="841">
        <f>_xlfn.XLOOKUP(T56,退現!$N:$N,退現!$O:$O,0)</f>
        <v>0</v>
      </c>
      <c r="V56" s="22"/>
      <c r="W56" s="843">
        <f t="shared" si="23"/>
        <v>53536</v>
      </c>
      <c r="AP56" s="704"/>
    </row>
    <row r="57" spans="19:42" ht="21.75" customHeight="1">
      <c r="S57" s="730"/>
      <c r="T57" s="1453">
        <f t="shared" si="22"/>
        <v>46159</v>
      </c>
      <c r="U57" s="841">
        <f>_xlfn.XLOOKUP(T57,退現!$N:$N,退現!$O:$O,0)</f>
        <v>0</v>
      </c>
      <c r="V57" s="22"/>
      <c r="W57" s="843">
        <f t="shared" si="23"/>
        <v>54627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3">
        <f t="shared" si="22"/>
        <v>46160</v>
      </c>
      <c r="U58" s="841">
        <f>_xlfn.XLOOKUP(T58,退現!$N:$N,退現!$O:$O,0)</f>
        <v>6294</v>
      </c>
      <c r="V58" s="22"/>
      <c r="W58" s="843">
        <f t="shared" si="23"/>
        <v>48101</v>
      </c>
      <c r="AF58" s="775" t="s">
        <v>587</v>
      </c>
      <c r="AG58" s="776">
        <f>Z35</f>
        <v>1559436.5</v>
      </c>
      <c r="AP58" s="704"/>
    </row>
    <row r="59" spans="19:42" ht="21.75" customHeight="1">
      <c r="S59" s="730"/>
      <c r="T59" s="1453">
        <f t="shared" si="22"/>
        <v>46161</v>
      </c>
      <c r="U59" s="841">
        <f>_xlfn.XLOOKUP(T59,退現!$N:$N,退現!$O:$O,0)</f>
        <v>32277</v>
      </c>
      <c r="V59" s="22"/>
      <c r="W59" s="843">
        <f t="shared" si="23"/>
        <v>32117</v>
      </c>
      <c r="AF59" s="775" t="s">
        <v>588</v>
      </c>
      <c r="AG59" s="777">
        <f>AF35</f>
        <v>1621517.5</v>
      </c>
      <c r="AP59" s="704"/>
    </row>
    <row r="60" spans="19:42" ht="21.75" customHeight="1">
      <c r="S60" s="730"/>
      <c r="T60" s="1453">
        <f t="shared" si="22"/>
        <v>46162</v>
      </c>
      <c r="U60" s="841">
        <f>_xlfn.XLOOKUP(T60,退現!$N:$N,退現!$O:$O,0)</f>
        <v>55300</v>
      </c>
      <c r="V60" s="22"/>
      <c r="W60" s="843">
        <f t="shared" si="23"/>
        <v>16350</v>
      </c>
      <c r="AF60" s="775" t="s">
        <v>589</v>
      </c>
      <c r="AG60" s="777">
        <f>AG35</f>
        <v>2867300</v>
      </c>
      <c r="AP60" s="704"/>
    </row>
    <row r="61" spans="19:42" ht="21.75" customHeight="1">
      <c r="S61" s="730"/>
      <c r="T61" s="1453">
        <f t="shared" si="22"/>
        <v>46163</v>
      </c>
      <c r="U61" s="841">
        <f>_xlfn.XLOOKUP(T61,退現!$N:$N,退現!$O:$O,0)</f>
        <v>27973</v>
      </c>
      <c r="V61" s="22"/>
      <c r="W61" s="843">
        <f t="shared" si="23"/>
        <v>47459</v>
      </c>
      <c r="AF61" s="775" t="s">
        <v>590</v>
      </c>
      <c r="AG61" s="778">
        <f>AM37</f>
        <v>314313</v>
      </c>
      <c r="AP61" s="704"/>
    </row>
    <row r="62" spans="19:42" ht="21.75" customHeight="1">
      <c r="S62" s="730"/>
      <c r="T62" s="1453">
        <f t="shared" si="22"/>
        <v>46164</v>
      </c>
      <c r="U62" s="841">
        <f>_xlfn.XLOOKUP(T62,退現!$N:$N,退現!$O:$O,0)</f>
        <v>30562</v>
      </c>
      <c r="V62" s="22"/>
      <c r="W62" s="843">
        <f t="shared" si="23"/>
        <v>35797</v>
      </c>
      <c r="AF62" s="775" t="s">
        <v>591</v>
      </c>
      <c r="AG62" s="778"/>
      <c r="AP62" s="704"/>
    </row>
    <row r="63" spans="19:42" ht="21.75" customHeight="1">
      <c r="S63" s="730"/>
      <c r="T63" s="1453">
        <f t="shared" si="22"/>
        <v>46165</v>
      </c>
      <c r="U63" s="841">
        <f>_xlfn.XLOOKUP(T63,退現!$N:$N,退現!$O:$O,0)</f>
        <v>0</v>
      </c>
      <c r="V63" s="22"/>
      <c r="W63" s="843">
        <f t="shared" si="23"/>
        <v>34095</v>
      </c>
      <c r="AF63" s="779" t="s">
        <v>592</v>
      </c>
      <c r="AG63" s="780"/>
      <c r="AP63" s="704"/>
    </row>
    <row r="64" spans="19:42" ht="21.75" customHeight="1">
      <c r="T64" s="1453">
        <f t="shared" si="22"/>
        <v>46166</v>
      </c>
      <c r="U64" s="841">
        <f>_xlfn.XLOOKUP(T64,退現!$N:$N,退現!$O:$O,0)</f>
        <v>0</v>
      </c>
      <c r="V64" s="22"/>
      <c r="W64" s="843">
        <f t="shared" si="23"/>
        <v>40892</v>
      </c>
    </row>
    <row r="65" spans="20:23" ht="21.75" customHeight="1">
      <c r="T65" s="1453">
        <f t="shared" si="22"/>
        <v>46167</v>
      </c>
      <c r="U65" s="841">
        <f>_xlfn.XLOOKUP(T65,退現!$N:$N,退現!$O:$O,0)</f>
        <v>18040</v>
      </c>
      <c r="V65" s="22"/>
      <c r="W65" s="843">
        <f t="shared" si="23"/>
        <v>35458</v>
      </c>
    </row>
    <row r="66" spans="20:23" ht="21.75" customHeight="1">
      <c r="T66" s="1453">
        <f t="shared" si="22"/>
        <v>46168</v>
      </c>
      <c r="U66" s="841">
        <f>_xlfn.XLOOKUP(T66,退現!$N:$N,退現!$O:$O,0)</f>
        <v>774</v>
      </c>
      <c r="V66" s="22"/>
      <c r="W66" s="843">
        <f t="shared" si="23"/>
        <v>44670</v>
      </c>
    </row>
    <row r="67" spans="20:23" ht="21.75" customHeight="1">
      <c r="T67" s="1453">
        <f t="shared" si="22"/>
        <v>46169</v>
      </c>
      <c r="U67" s="841">
        <f>_xlfn.XLOOKUP(T67,退現!$N:$N,退現!$O:$O,0)</f>
        <v>1269</v>
      </c>
      <c r="V67" s="22"/>
      <c r="W67" s="843">
        <f t="shared" si="23"/>
        <v>37904</v>
      </c>
    </row>
    <row r="68" spans="20:23" ht="21.75" customHeight="1">
      <c r="T68" s="1453">
        <f t="shared" si="22"/>
        <v>46170</v>
      </c>
      <c r="U68" s="841">
        <f>_xlfn.XLOOKUP(T68,退現!$N:$N,退現!$O:$O,0)</f>
        <v>0</v>
      </c>
      <c r="V68" s="22"/>
      <c r="W68" s="843" t="str">
        <f t="shared" si="23"/>
        <v/>
      </c>
    </row>
    <row r="69" spans="20:23" ht="21.75" customHeight="1">
      <c r="T69" s="1453">
        <f t="shared" si="22"/>
        <v>46171</v>
      </c>
      <c r="U69" s="841">
        <f>_xlfn.XLOOKUP(T69,退現!$N:$N,退現!$O:$O,0)</f>
        <v>0</v>
      </c>
      <c r="V69" s="22"/>
      <c r="W69" s="843" t="str">
        <f t="shared" ref="W69:W71" si="24">(IF(Z32="","",(Z32-(AM32+AN32))))</f>
        <v/>
      </c>
    </row>
    <row r="70" spans="20:23" ht="21.75" customHeight="1">
      <c r="T70" s="1453">
        <f t="shared" si="22"/>
        <v>46172</v>
      </c>
      <c r="U70" s="841">
        <f>_xlfn.XLOOKUP(T70,退現!$N:$N,退現!$O:$O,0)</f>
        <v>0</v>
      </c>
      <c r="V70" s="22"/>
      <c r="W70" s="843" t="str">
        <f t="shared" si="24"/>
        <v/>
      </c>
    </row>
    <row r="71" spans="20:23" ht="21.75" customHeight="1">
      <c r="T71" s="1453">
        <f t="shared" si="22"/>
        <v>46173</v>
      </c>
      <c r="U71" s="841">
        <f>_xlfn.XLOOKUP(T71,退現!$N:$N,退現!$O:$O,0)</f>
        <v>0</v>
      </c>
      <c r="V71" s="22"/>
      <c r="W71" s="843" t="str">
        <f t="shared" si="24"/>
        <v/>
      </c>
    </row>
    <row r="73" spans="20:23" ht="21.75" customHeight="1">
      <c r="T73" s="781" t="s">
        <v>593</v>
      </c>
      <c r="U73" s="782">
        <f>SUM(U41:U71)</f>
        <v>299095</v>
      </c>
      <c r="V73" s="783"/>
      <c r="W73" s="782">
        <f>SUM(W41:W71)</f>
        <v>1245123.5</v>
      </c>
    </row>
    <row r="74" spans="20:23" ht="21.75" customHeight="1">
      <c r="T74" s="784" t="s">
        <v>594</v>
      </c>
      <c r="U74" s="785">
        <f>AVERAGE(U41:U71)</f>
        <v>9648.2258064516136</v>
      </c>
      <c r="V74" s="786"/>
      <c r="W74" s="787">
        <f>AVERAGE(W41:W71)</f>
        <v>46115.685185185182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A17" activePane="bottomRight" state="frozen"/>
      <selection pane="topRight" activeCell="I1" sqref="I1"/>
      <selection pane="bottomLeft" activeCell="A14" sqref="A14"/>
      <selection pane="bottomRight" activeCell="AL37" activeCellId="1" sqref="AG37 AL37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2"/>
      <c r="BE3" s="542"/>
      <c r="BF3" s="542"/>
      <c r="BG3" s="542"/>
      <c r="BH3" s="54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2"/>
      <c r="AF4" s="542"/>
      <c r="AG4" s="546" t="s">
        <v>253</v>
      </c>
      <c r="AH4" s="545" t="s">
        <v>232</v>
      </c>
      <c r="AI4" s="542"/>
      <c r="AJ4" s="542"/>
      <c r="AK4" s="542"/>
      <c r="AL4" s="546" t="s">
        <v>254</v>
      </c>
      <c r="AM4" s="545" t="s">
        <v>243</v>
      </c>
      <c r="AN4" s="545" t="s">
        <v>241</v>
      </c>
      <c r="AO4" s="542"/>
      <c r="AP4" s="542"/>
      <c r="AQ4" s="542"/>
      <c r="AR4" s="546" t="s">
        <v>16490</v>
      </c>
      <c r="AS4" s="545" t="s">
        <v>236</v>
      </c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2"/>
      <c r="BE4" s="542"/>
      <c r="BF4" s="542"/>
      <c r="BG4" s="542"/>
      <c r="BH4" s="547" t="s">
        <v>255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2"/>
      <c r="F5" s="545" t="s">
        <v>215</v>
      </c>
      <c r="G5" s="542"/>
      <c r="H5" s="542"/>
      <c r="I5" s="545" t="s">
        <v>216</v>
      </c>
      <c r="J5" s="542"/>
      <c r="K5" s="545" t="s">
        <v>217</v>
      </c>
      <c r="L5" s="542"/>
      <c r="M5" s="545" t="s">
        <v>218</v>
      </c>
      <c r="N5" s="542"/>
      <c r="O5" s="542"/>
      <c r="P5" s="545" t="s">
        <v>219</v>
      </c>
      <c r="Q5" s="545" t="s">
        <v>220</v>
      </c>
      <c r="R5" s="545" t="s">
        <v>221</v>
      </c>
      <c r="S5" s="542"/>
      <c r="T5" s="545" t="s">
        <v>222</v>
      </c>
      <c r="U5" s="545" t="s">
        <v>223</v>
      </c>
      <c r="V5" s="545" t="s">
        <v>224</v>
      </c>
      <c r="W5" s="542"/>
      <c r="X5" s="545" t="s">
        <v>225</v>
      </c>
      <c r="Y5" s="542"/>
      <c r="Z5" s="545" t="s">
        <v>226</v>
      </c>
      <c r="AA5" s="545" t="s">
        <v>227</v>
      </c>
      <c r="AB5" s="542"/>
      <c r="AC5" s="545" t="s">
        <v>228</v>
      </c>
      <c r="AD5" s="545" t="s">
        <v>229</v>
      </c>
      <c r="AE5" s="545" t="s">
        <v>230</v>
      </c>
      <c r="AF5" s="542"/>
      <c r="AG5" s="548"/>
      <c r="AH5" s="545" t="s">
        <v>231</v>
      </c>
      <c r="AI5" s="545" t="s">
        <v>233</v>
      </c>
      <c r="AJ5" s="542"/>
      <c r="AK5" s="545" t="s">
        <v>234</v>
      </c>
      <c r="AL5" s="548"/>
      <c r="AM5" s="544"/>
      <c r="AN5" s="545" t="s">
        <v>240</v>
      </c>
      <c r="AO5" s="542"/>
      <c r="AP5" s="542"/>
      <c r="AQ5" s="545" t="s">
        <v>242</v>
      </c>
      <c r="AR5" s="548"/>
      <c r="AS5" s="545" t="s">
        <v>235</v>
      </c>
      <c r="AT5" s="542"/>
      <c r="AU5" s="545" t="s">
        <v>237</v>
      </c>
      <c r="AV5" s="542"/>
      <c r="AW5" s="545" t="s">
        <v>238</v>
      </c>
      <c r="AX5" s="542"/>
      <c r="AY5" s="545" t="s">
        <v>239</v>
      </c>
      <c r="AZ5" s="542"/>
      <c r="BA5" s="542"/>
      <c r="BB5" s="542"/>
      <c r="BC5" s="545" t="s">
        <v>389</v>
      </c>
      <c r="BD5" s="542"/>
      <c r="BE5" s="542"/>
      <c r="BF5" s="545" t="s">
        <v>418</v>
      </c>
      <c r="BG5" s="542"/>
      <c r="BH5" s="549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645</v>
      </c>
      <c r="E6" s="545" t="s">
        <v>17237</v>
      </c>
      <c r="F6" s="545" t="s">
        <v>645</v>
      </c>
      <c r="G6" s="545" t="s">
        <v>16711</v>
      </c>
      <c r="H6" s="545" t="s">
        <v>17289</v>
      </c>
      <c r="I6" s="545" t="s">
        <v>645</v>
      </c>
      <c r="J6" s="545" t="s">
        <v>17356</v>
      </c>
      <c r="K6" s="545" t="s">
        <v>16722</v>
      </c>
      <c r="L6" s="545" t="s">
        <v>17634</v>
      </c>
      <c r="M6" s="545" t="s">
        <v>645</v>
      </c>
      <c r="N6" s="545" t="s">
        <v>16714</v>
      </c>
      <c r="O6" s="545" t="s">
        <v>17287</v>
      </c>
      <c r="P6" s="545" t="s">
        <v>17288</v>
      </c>
      <c r="Q6" s="545" t="s">
        <v>645</v>
      </c>
      <c r="R6" s="545" t="s">
        <v>17263</v>
      </c>
      <c r="S6" s="545" t="s">
        <v>17355</v>
      </c>
      <c r="T6" s="545" t="s">
        <v>645</v>
      </c>
      <c r="U6" s="545" t="s">
        <v>645</v>
      </c>
      <c r="V6" s="545" t="s">
        <v>645</v>
      </c>
      <c r="W6" s="545" t="s">
        <v>17274</v>
      </c>
      <c r="X6" s="545" t="s">
        <v>645</v>
      </c>
      <c r="Y6" s="545" t="s">
        <v>17290</v>
      </c>
      <c r="Z6" s="545" t="s">
        <v>645</v>
      </c>
      <c r="AA6" s="545" t="s">
        <v>645</v>
      </c>
      <c r="AB6" s="545" t="s">
        <v>17244</v>
      </c>
      <c r="AC6" s="545" t="s">
        <v>645</v>
      </c>
      <c r="AD6" s="545" t="s">
        <v>645</v>
      </c>
      <c r="AE6" s="545" t="s">
        <v>645</v>
      </c>
      <c r="AF6" s="545" t="s">
        <v>17295</v>
      </c>
      <c r="AG6" s="548"/>
      <c r="AH6" s="545" t="s">
        <v>645</v>
      </c>
      <c r="AI6" s="545" t="s">
        <v>17258</v>
      </c>
      <c r="AJ6" s="545" t="s">
        <v>17375</v>
      </c>
      <c r="AK6" s="545" t="s">
        <v>645</v>
      </c>
      <c r="AL6" s="548"/>
      <c r="AM6" s="544"/>
      <c r="AN6" s="545" t="s">
        <v>645</v>
      </c>
      <c r="AO6" s="545" t="s">
        <v>17384</v>
      </c>
      <c r="AP6" s="545" t="s">
        <v>17385</v>
      </c>
      <c r="AQ6" s="545" t="s">
        <v>386</v>
      </c>
      <c r="AR6" s="548"/>
      <c r="AS6" s="545" t="s">
        <v>17250</v>
      </c>
      <c r="AT6" s="545" t="s">
        <v>17357</v>
      </c>
      <c r="AU6" s="545" t="s">
        <v>17257</v>
      </c>
      <c r="AV6" s="545" t="s">
        <v>17343</v>
      </c>
      <c r="AW6" s="545" t="s">
        <v>17284</v>
      </c>
      <c r="AX6" s="545" t="s">
        <v>17285</v>
      </c>
      <c r="AY6" s="545" t="s">
        <v>645</v>
      </c>
      <c r="AZ6" s="545" t="s">
        <v>17275</v>
      </c>
      <c r="BA6" s="545" t="s">
        <v>17626</v>
      </c>
      <c r="BB6" s="545" t="s">
        <v>17654</v>
      </c>
      <c r="BC6" s="545" t="s">
        <v>17270</v>
      </c>
      <c r="BD6" s="545" t="s">
        <v>17276</v>
      </c>
      <c r="BE6" s="545" t="s">
        <v>17383</v>
      </c>
      <c r="BF6" s="545" t="s">
        <v>17252</v>
      </c>
      <c r="BG6" s="545" t="s">
        <v>17359</v>
      </c>
      <c r="BH6" s="549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4"/>
      <c r="E7" s="545" t="s">
        <v>425</v>
      </c>
      <c r="F7" s="544"/>
      <c r="G7" s="545" t="s">
        <v>471</v>
      </c>
      <c r="H7" s="545" t="s">
        <v>17279</v>
      </c>
      <c r="I7" s="544"/>
      <c r="J7" s="545" t="s">
        <v>15134</v>
      </c>
      <c r="K7" s="545" t="s">
        <v>874</v>
      </c>
      <c r="L7" s="545" t="s">
        <v>1985</v>
      </c>
      <c r="M7" s="544"/>
      <c r="N7" s="545" t="s">
        <v>471</v>
      </c>
      <c r="O7" s="545" t="s">
        <v>17279</v>
      </c>
      <c r="P7" s="545" t="s">
        <v>1557</v>
      </c>
      <c r="Q7" s="544"/>
      <c r="R7" s="545" t="s">
        <v>5038</v>
      </c>
      <c r="S7" s="545" t="s">
        <v>628</v>
      </c>
      <c r="T7" s="544"/>
      <c r="U7" s="544"/>
      <c r="V7" s="544"/>
      <c r="W7" s="545" t="s">
        <v>17279</v>
      </c>
      <c r="X7" s="544"/>
      <c r="Y7" s="545" t="s">
        <v>210</v>
      </c>
      <c r="Z7" s="544"/>
      <c r="AA7" s="544"/>
      <c r="AB7" s="545" t="s">
        <v>17246</v>
      </c>
      <c r="AC7" s="544"/>
      <c r="AD7" s="544"/>
      <c r="AE7" s="544"/>
      <c r="AF7" s="545" t="s">
        <v>869</v>
      </c>
      <c r="AG7" s="548"/>
      <c r="AH7" s="544"/>
      <c r="AI7" s="545" t="s">
        <v>17253</v>
      </c>
      <c r="AJ7" s="545" t="s">
        <v>17253</v>
      </c>
      <c r="AK7" s="544"/>
      <c r="AL7" s="548"/>
      <c r="AM7" s="544"/>
      <c r="AN7" s="544"/>
      <c r="AO7" s="545" t="s">
        <v>4424</v>
      </c>
      <c r="AP7" s="545" t="s">
        <v>16561</v>
      </c>
      <c r="AQ7" s="544"/>
      <c r="AR7" s="548"/>
      <c r="AS7" s="545" t="s">
        <v>17253</v>
      </c>
      <c r="AT7" s="545" t="s">
        <v>17253</v>
      </c>
      <c r="AU7" s="545" t="s">
        <v>17253</v>
      </c>
      <c r="AV7" s="545" t="s">
        <v>17253</v>
      </c>
      <c r="AW7" s="545" t="s">
        <v>17253</v>
      </c>
      <c r="AX7" s="545" t="s">
        <v>17253</v>
      </c>
      <c r="AY7" s="544"/>
      <c r="AZ7" s="545" t="s">
        <v>682</v>
      </c>
      <c r="BA7" s="545" t="s">
        <v>17253</v>
      </c>
      <c r="BB7" s="545" t="s">
        <v>17655</v>
      </c>
      <c r="BC7" s="545" t="s">
        <v>17260</v>
      </c>
      <c r="BD7" s="545" t="s">
        <v>17253</v>
      </c>
      <c r="BE7" s="545" t="s">
        <v>17253</v>
      </c>
      <c r="BF7" s="545" t="s">
        <v>17253</v>
      </c>
      <c r="BG7" s="545" t="s">
        <v>17253</v>
      </c>
      <c r="BH7" s="549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4"/>
      <c r="E8" s="545" t="s">
        <v>17233</v>
      </c>
      <c r="F8" s="544"/>
      <c r="G8" s="545" t="s">
        <v>16712</v>
      </c>
      <c r="H8" s="545" t="s">
        <v>17297</v>
      </c>
      <c r="I8" s="544"/>
      <c r="J8" s="545" t="s">
        <v>17376</v>
      </c>
      <c r="K8" s="545" t="s">
        <v>16725</v>
      </c>
      <c r="L8" s="545" t="s">
        <v>17646</v>
      </c>
      <c r="M8" s="544"/>
      <c r="N8" s="545" t="s">
        <v>16712</v>
      </c>
      <c r="O8" s="545" t="s">
        <v>17280</v>
      </c>
      <c r="P8" s="545" t="s">
        <v>16724</v>
      </c>
      <c r="Q8" s="544"/>
      <c r="R8" s="545" t="s">
        <v>17264</v>
      </c>
      <c r="S8" s="545" t="s">
        <v>17264</v>
      </c>
      <c r="T8" s="544"/>
      <c r="U8" s="544"/>
      <c r="V8" s="544"/>
      <c r="W8" s="545" t="s">
        <v>17280</v>
      </c>
      <c r="X8" s="544"/>
      <c r="Y8" s="545" t="s">
        <v>17292</v>
      </c>
      <c r="Z8" s="544"/>
      <c r="AA8" s="544"/>
      <c r="AB8" s="545" t="s">
        <v>17236</v>
      </c>
      <c r="AC8" s="544"/>
      <c r="AD8" s="544"/>
      <c r="AE8" s="544"/>
      <c r="AF8" s="545" t="s">
        <v>17296</v>
      </c>
      <c r="AG8" s="548"/>
      <c r="AH8" s="544"/>
      <c r="AI8" s="545" t="s">
        <v>17259</v>
      </c>
      <c r="AJ8" s="545" t="s">
        <v>17344</v>
      </c>
      <c r="AK8" s="544"/>
      <c r="AL8" s="548"/>
      <c r="AM8" s="544"/>
      <c r="AN8" s="544"/>
      <c r="AO8" s="545" t="s">
        <v>17394</v>
      </c>
      <c r="AP8" s="545" t="s">
        <v>17395</v>
      </c>
      <c r="AQ8" s="544"/>
      <c r="AR8" s="548"/>
      <c r="AS8" s="545" t="s">
        <v>17251</v>
      </c>
      <c r="AT8" s="545" t="s">
        <v>17358</v>
      </c>
      <c r="AU8" s="545" t="s">
        <v>17259</v>
      </c>
      <c r="AV8" s="545" t="s">
        <v>17344</v>
      </c>
      <c r="AW8" s="545" t="s">
        <v>17293</v>
      </c>
      <c r="AX8" s="545" t="s">
        <v>17293</v>
      </c>
      <c r="AY8" s="544"/>
      <c r="AZ8" s="545" t="s">
        <v>17281</v>
      </c>
      <c r="BA8" s="545" t="s">
        <v>17293</v>
      </c>
      <c r="BB8" s="545" t="s">
        <v>17656</v>
      </c>
      <c r="BC8" s="545" t="s">
        <v>17273</v>
      </c>
      <c r="BD8" s="545" t="s">
        <v>17251</v>
      </c>
      <c r="BE8" s="545" t="s">
        <v>17358</v>
      </c>
      <c r="BF8" s="545" t="s">
        <v>17251</v>
      </c>
      <c r="BG8" s="545" t="s">
        <v>17358</v>
      </c>
      <c r="BH8" s="549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4"/>
      <c r="E9" s="545">
        <v>780</v>
      </c>
      <c r="F9" s="544"/>
      <c r="G9" s="545">
        <v>700</v>
      </c>
      <c r="H9" s="545">
        <v>700</v>
      </c>
      <c r="I9" s="544"/>
      <c r="J9" s="545">
        <v>600</v>
      </c>
      <c r="K9" s="545">
        <v>600</v>
      </c>
      <c r="L9" s="545">
        <v>600</v>
      </c>
      <c r="M9" s="544"/>
      <c r="N9" s="545">
        <v>700</v>
      </c>
      <c r="O9" s="545">
        <v>700</v>
      </c>
      <c r="P9" s="545">
        <v>630</v>
      </c>
      <c r="Q9" s="544"/>
      <c r="R9" s="545">
        <v>600</v>
      </c>
      <c r="S9" s="545">
        <v>600</v>
      </c>
      <c r="T9" s="544"/>
      <c r="U9" s="544"/>
      <c r="V9" s="544"/>
      <c r="W9" s="545">
        <v>700</v>
      </c>
      <c r="X9" s="544"/>
      <c r="Y9" s="545">
        <v>650</v>
      </c>
      <c r="Z9" s="544"/>
      <c r="AA9" s="544"/>
      <c r="AB9" s="545">
        <v>700</v>
      </c>
      <c r="AC9" s="544"/>
      <c r="AD9" s="544"/>
      <c r="AE9" s="544"/>
      <c r="AF9" s="545">
        <v>600</v>
      </c>
      <c r="AG9" s="548"/>
      <c r="AH9" s="544"/>
      <c r="AI9" s="545">
        <v>600</v>
      </c>
      <c r="AJ9" s="545">
        <v>600</v>
      </c>
      <c r="AK9" s="544"/>
      <c r="AL9" s="548"/>
      <c r="AM9" s="544"/>
      <c r="AN9" s="544"/>
      <c r="AO9" s="545">
        <v>500</v>
      </c>
      <c r="AP9" s="545">
        <v>600</v>
      </c>
      <c r="AQ9" s="544"/>
      <c r="AR9" s="548"/>
      <c r="AS9" s="545">
        <v>700</v>
      </c>
      <c r="AT9" s="545">
        <v>700</v>
      </c>
      <c r="AU9" s="545">
        <v>700</v>
      </c>
      <c r="AV9" s="545">
        <v>700</v>
      </c>
      <c r="AW9" s="545">
        <v>670</v>
      </c>
      <c r="AX9" s="545">
        <v>670</v>
      </c>
      <c r="AY9" s="544"/>
      <c r="AZ9" s="545">
        <v>600</v>
      </c>
      <c r="BA9" s="545">
        <v>650</v>
      </c>
      <c r="BB9" s="545">
        <v>550</v>
      </c>
      <c r="BC9" s="545">
        <v>550</v>
      </c>
      <c r="BD9" s="545">
        <v>700</v>
      </c>
      <c r="BE9" s="545">
        <v>700</v>
      </c>
      <c r="BF9" s="545">
        <v>700</v>
      </c>
      <c r="BG9" s="545">
        <v>700</v>
      </c>
      <c r="BH9" s="54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4"/>
      <c r="E10" s="545" t="s">
        <v>1332</v>
      </c>
      <c r="F10" s="544"/>
      <c r="G10" s="545" t="s">
        <v>959</v>
      </c>
      <c r="H10" s="545" t="s">
        <v>1237</v>
      </c>
      <c r="I10" s="544"/>
      <c r="J10" s="545" t="s">
        <v>661</v>
      </c>
      <c r="K10" s="545" t="s">
        <v>16053</v>
      </c>
      <c r="L10" s="545" t="s">
        <v>1778</v>
      </c>
      <c r="M10" s="544"/>
      <c r="N10" s="545" t="s">
        <v>16716</v>
      </c>
      <c r="O10" s="545" t="s">
        <v>747</v>
      </c>
      <c r="P10" s="545" t="s">
        <v>634</v>
      </c>
      <c r="Q10" s="544"/>
      <c r="R10" s="545" t="s">
        <v>977</v>
      </c>
      <c r="S10" s="545" t="s">
        <v>480</v>
      </c>
      <c r="T10" s="544"/>
      <c r="U10" s="544"/>
      <c r="V10" s="544"/>
      <c r="W10" s="545" t="s">
        <v>16545</v>
      </c>
      <c r="X10" s="544"/>
      <c r="Y10" s="545" t="s">
        <v>3307</v>
      </c>
      <c r="Z10" s="544"/>
      <c r="AA10" s="544"/>
      <c r="AB10" s="545" t="s">
        <v>17249</v>
      </c>
      <c r="AC10" s="544"/>
      <c r="AD10" s="544"/>
      <c r="AE10" s="544"/>
      <c r="AF10" s="545" t="s">
        <v>459</v>
      </c>
      <c r="AG10" s="548"/>
      <c r="AH10" s="544"/>
      <c r="AI10" s="545" t="s">
        <v>17269</v>
      </c>
      <c r="AJ10" s="545" t="s">
        <v>1470</v>
      </c>
      <c r="AK10" s="544"/>
      <c r="AL10" s="548"/>
      <c r="AM10" s="544"/>
      <c r="AN10" s="544"/>
      <c r="AO10" s="545" t="s">
        <v>1088</v>
      </c>
      <c r="AP10" s="545" t="s">
        <v>491</v>
      </c>
      <c r="AQ10" s="544"/>
      <c r="AR10" s="548"/>
      <c r="AS10" s="545" t="s">
        <v>629</v>
      </c>
      <c r="AT10" s="545" t="s">
        <v>814</v>
      </c>
      <c r="AU10" s="545" t="s">
        <v>666</v>
      </c>
      <c r="AV10" s="545" t="s">
        <v>876</v>
      </c>
      <c r="AW10" s="545" t="s">
        <v>662</v>
      </c>
      <c r="AX10" s="545" t="s">
        <v>735</v>
      </c>
      <c r="AY10" s="544"/>
      <c r="AZ10" s="545" t="s">
        <v>625</v>
      </c>
      <c r="BA10" s="545" t="s">
        <v>749</v>
      </c>
      <c r="BB10" s="545" t="s">
        <v>629</v>
      </c>
      <c r="BC10" s="545" t="s">
        <v>812</v>
      </c>
      <c r="BD10" s="545" t="s">
        <v>911</v>
      </c>
      <c r="BE10" s="545" t="s">
        <v>805</v>
      </c>
      <c r="BF10" s="545" t="s">
        <v>843</v>
      </c>
      <c r="BG10" s="545" t="s">
        <v>944</v>
      </c>
      <c r="BH10" s="549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/>
      <c r="E11" s="551">
        <v>1</v>
      </c>
      <c r="F11" s="551"/>
      <c r="G11" s="551">
        <v>1</v>
      </c>
      <c r="H11" s="551">
        <v>1</v>
      </c>
      <c r="I11" s="551"/>
      <c r="J11" s="551"/>
      <c r="K11" s="551">
        <v>0.99175681089743595</v>
      </c>
      <c r="L11" s="551"/>
      <c r="M11" s="551"/>
      <c r="N11" s="551">
        <v>1</v>
      </c>
      <c r="O11" s="551">
        <v>0.99704193376068373</v>
      </c>
      <c r="P11" s="551">
        <v>0.978515625</v>
      </c>
      <c r="Q11" s="551"/>
      <c r="R11" s="551">
        <v>0.99497195512820513</v>
      </c>
      <c r="S11" s="551"/>
      <c r="T11" s="551"/>
      <c r="U11" s="551"/>
      <c r="V11" s="551"/>
      <c r="W11" s="551">
        <v>0.98674879807692306</v>
      </c>
      <c r="X11" s="551"/>
      <c r="Y11" s="551">
        <v>0.99528245192307696</v>
      </c>
      <c r="Z11" s="551"/>
      <c r="AA11" s="551"/>
      <c r="AB11" s="551">
        <v>0.99566639957264957</v>
      </c>
      <c r="AC11" s="551"/>
      <c r="AD11" s="551"/>
      <c r="AE11" s="551"/>
      <c r="AF11" s="551"/>
      <c r="AG11" s="552">
        <v>0.99454399766899759</v>
      </c>
      <c r="AH11" s="551"/>
      <c r="AI11" s="551">
        <v>0.98960670405982909</v>
      </c>
      <c r="AJ11" s="551"/>
      <c r="AK11" s="551"/>
      <c r="AL11" s="552">
        <v>0.98960670405982909</v>
      </c>
      <c r="AM11" s="551"/>
      <c r="AN11" s="551"/>
      <c r="AO11" s="551"/>
      <c r="AP11" s="551"/>
      <c r="AQ11" s="551"/>
      <c r="AR11" s="552"/>
      <c r="AS11" s="551">
        <v>0.99918536324786322</v>
      </c>
      <c r="AT11" s="551"/>
      <c r="AU11" s="551">
        <v>0.98763020833333337</v>
      </c>
      <c r="AV11" s="551"/>
      <c r="AW11" s="551">
        <v>1</v>
      </c>
      <c r="AX11" s="551">
        <v>1</v>
      </c>
      <c r="AY11" s="551"/>
      <c r="AZ11" s="551">
        <v>0.99322248931623935</v>
      </c>
      <c r="BA11" s="551"/>
      <c r="BB11" s="551"/>
      <c r="BC11" s="551">
        <v>0.99708867521367517</v>
      </c>
      <c r="BD11" s="551">
        <v>1</v>
      </c>
      <c r="BE11" s="551"/>
      <c r="BF11" s="551">
        <v>0.97113715277777779</v>
      </c>
      <c r="BG11" s="551"/>
      <c r="BH11" s="553">
        <v>0.99353298611111107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/>
      <c r="E12" s="629">
        <v>1</v>
      </c>
      <c r="F12" s="629"/>
      <c r="G12" s="629"/>
      <c r="H12" s="629">
        <v>1</v>
      </c>
      <c r="I12" s="629"/>
      <c r="J12" s="629"/>
      <c r="K12" s="629">
        <v>0.99450454059829063</v>
      </c>
      <c r="L12" s="629"/>
      <c r="M12" s="629"/>
      <c r="N12" s="629"/>
      <c r="O12" s="629">
        <v>0.9911258012820513</v>
      </c>
      <c r="P12" s="629">
        <v>0.990234375</v>
      </c>
      <c r="Q12" s="629"/>
      <c r="R12" s="629">
        <v>1</v>
      </c>
      <c r="S12" s="629"/>
      <c r="T12" s="629"/>
      <c r="U12" s="629"/>
      <c r="V12" s="629"/>
      <c r="W12" s="629">
        <v>0.99411057692307692</v>
      </c>
      <c r="X12" s="629"/>
      <c r="Y12" s="629">
        <v>0.99685496794871797</v>
      </c>
      <c r="Z12" s="629"/>
      <c r="AA12" s="629"/>
      <c r="AB12" s="629">
        <v>1</v>
      </c>
      <c r="AC12" s="629"/>
      <c r="AD12" s="629"/>
      <c r="AE12" s="629"/>
      <c r="AF12" s="629"/>
      <c r="AG12" s="630">
        <v>0.99631447352801517</v>
      </c>
      <c r="AH12" s="629"/>
      <c r="AI12" s="629">
        <v>0.99055154914529919</v>
      </c>
      <c r="AJ12" s="629"/>
      <c r="AK12" s="629"/>
      <c r="AL12" s="630">
        <v>0.99055154914529919</v>
      </c>
      <c r="AM12" s="629"/>
      <c r="AN12" s="629"/>
      <c r="AO12" s="629"/>
      <c r="AP12" s="629"/>
      <c r="AQ12" s="629"/>
      <c r="AR12" s="630"/>
      <c r="AS12" s="629">
        <v>0.99918536324786322</v>
      </c>
      <c r="AT12" s="629"/>
      <c r="AU12" s="629">
        <v>0.97196180555555556</v>
      </c>
      <c r="AV12" s="629"/>
      <c r="AW12" s="629">
        <v>1</v>
      </c>
      <c r="AX12" s="629">
        <v>0.9984708867521368</v>
      </c>
      <c r="AY12" s="629"/>
      <c r="AZ12" s="629">
        <v>0.99128605769230771</v>
      </c>
      <c r="BA12" s="629"/>
      <c r="BB12" s="629"/>
      <c r="BC12" s="629">
        <v>1</v>
      </c>
      <c r="BD12" s="629">
        <v>1</v>
      </c>
      <c r="BE12" s="629"/>
      <c r="BF12" s="629">
        <v>0.98433159722222219</v>
      </c>
      <c r="BG12" s="629"/>
      <c r="BH12" s="631">
        <v>0.9931544638087606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/>
      <c r="E13" s="629">
        <v>1</v>
      </c>
      <c r="F13" s="629"/>
      <c r="G13" s="629"/>
      <c r="H13" s="629">
        <v>1</v>
      </c>
      <c r="I13" s="629"/>
      <c r="J13" s="629"/>
      <c r="K13" s="629">
        <v>0.98900908119658115</v>
      </c>
      <c r="L13" s="629"/>
      <c r="M13" s="629"/>
      <c r="N13" s="629"/>
      <c r="O13" s="629">
        <v>0.99704193376068373</v>
      </c>
      <c r="P13" s="629">
        <v>1</v>
      </c>
      <c r="Q13" s="629"/>
      <c r="R13" s="629">
        <v>1</v>
      </c>
      <c r="S13" s="629"/>
      <c r="T13" s="629"/>
      <c r="U13" s="629"/>
      <c r="V13" s="629"/>
      <c r="W13" s="629">
        <v>0.99116586538461537</v>
      </c>
      <c r="X13" s="629"/>
      <c r="Y13" s="629">
        <v>1</v>
      </c>
      <c r="Z13" s="629"/>
      <c r="AA13" s="629"/>
      <c r="AB13" s="629">
        <v>1</v>
      </c>
      <c r="AC13" s="629"/>
      <c r="AD13" s="629"/>
      <c r="AE13" s="629"/>
      <c r="AF13" s="629">
        <v>0.99722222222222223</v>
      </c>
      <c r="AG13" s="630">
        <v>0.99744391025641033</v>
      </c>
      <c r="AH13" s="629"/>
      <c r="AI13" s="629">
        <v>0.99433092948717949</v>
      </c>
      <c r="AJ13" s="629"/>
      <c r="AK13" s="629"/>
      <c r="AL13" s="630">
        <v>0.99433092948717949</v>
      </c>
      <c r="AM13" s="629"/>
      <c r="AN13" s="629"/>
      <c r="AO13" s="629"/>
      <c r="AP13" s="629"/>
      <c r="AQ13" s="629"/>
      <c r="AR13" s="630"/>
      <c r="AS13" s="629">
        <v>1</v>
      </c>
      <c r="AT13" s="629"/>
      <c r="AU13" s="629">
        <v>0.99835069444444446</v>
      </c>
      <c r="AV13" s="629"/>
      <c r="AW13" s="629">
        <v>1</v>
      </c>
      <c r="AX13" s="629">
        <v>1</v>
      </c>
      <c r="AY13" s="629"/>
      <c r="AZ13" s="629">
        <v>0.99322248931623935</v>
      </c>
      <c r="BA13" s="629"/>
      <c r="BB13" s="629"/>
      <c r="BC13" s="629">
        <v>1</v>
      </c>
      <c r="BD13" s="629">
        <v>1</v>
      </c>
      <c r="BE13" s="629"/>
      <c r="BF13" s="629">
        <v>0.97773437500000004</v>
      </c>
      <c r="BG13" s="629"/>
      <c r="BH13" s="631">
        <v>0.99616344484508546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/>
      <c r="E14" s="629">
        <v>0.99729567307692313</v>
      </c>
      <c r="F14" s="629"/>
      <c r="G14" s="629"/>
      <c r="H14" s="629">
        <v>1</v>
      </c>
      <c r="I14" s="629"/>
      <c r="J14" s="629"/>
      <c r="K14" s="629">
        <v>1</v>
      </c>
      <c r="L14" s="629"/>
      <c r="M14" s="629"/>
      <c r="N14" s="629"/>
      <c r="O14" s="629">
        <v>1</v>
      </c>
      <c r="P14" s="629">
        <v>0.970703125</v>
      </c>
      <c r="Q14" s="629"/>
      <c r="R14" s="629">
        <v>0.99329594017094014</v>
      </c>
      <c r="S14" s="629"/>
      <c r="T14" s="629"/>
      <c r="U14" s="629"/>
      <c r="V14" s="629"/>
      <c r="W14" s="629">
        <v>1</v>
      </c>
      <c r="X14" s="629"/>
      <c r="Y14" s="629">
        <v>0.99842748397435899</v>
      </c>
      <c r="Z14" s="629"/>
      <c r="AA14" s="629"/>
      <c r="AB14" s="629">
        <v>1</v>
      </c>
      <c r="AC14" s="629"/>
      <c r="AD14" s="629"/>
      <c r="AE14" s="629"/>
      <c r="AF14" s="629">
        <v>1</v>
      </c>
      <c r="AG14" s="630">
        <v>0.99597222222222226</v>
      </c>
      <c r="AH14" s="629"/>
      <c r="AI14" s="629">
        <v>0.9952757745726496</v>
      </c>
      <c r="AJ14" s="629"/>
      <c r="AK14" s="629"/>
      <c r="AL14" s="630">
        <v>0.9952757745726496</v>
      </c>
      <c r="AM14" s="629"/>
      <c r="AN14" s="629"/>
      <c r="AO14" s="629"/>
      <c r="AP14" s="629"/>
      <c r="AQ14" s="629"/>
      <c r="AR14" s="630"/>
      <c r="AS14" s="629">
        <v>1</v>
      </c>
      <c r="AT14" s="629"/>
      <c r="AU14" s="629"/>
      <c r="AV14" s="629"/>
      <c r="AW14" s="629">
        <v>1</v>
      </c>
      <c r="AX14" s="629">
        <v>1</v>
      </c>
      <c r="AY14" s="629"/>
      <c r="AZ14" s="629">
        <v>0.99612713675213671</v>
      </c>
      <c r="BA14" s="629"/>
      <c r="BB14" s="629"/>
      <c r="BC14" s="629">
        <v>1</v>
      </c>
      <c r="BD14" s="629">
        <v>1</v>
      </c>
      <c r="BE14" s="629"/>
      <c r="BF14" s="629">
        <v>0.93815104166666663</v>
      </c>
      <c r="BG14" s="629"/>
      <c r="BH14" s="631">
        <v>0.9906111683455433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/>
      <c r="E15" s="629">
        <v>0.98647836538461542</v>
      </c>
      <c r="F15" s="629"/>
      <c r="G15" s="629"/>
      <c r="H15" s="629">
        <v>1</v>
      </c>
      <c r="I15" s="629"/>
      <c r="J15" s="629"/>
      <c r="K15" s="629">
        <v>0.99450454059829063</v>
      </c>
      <c r="L15" s="629"/>
      <c r="M15" s="629"/>
      <c r="N15" s="629"/>
      <c r="O15" s="629">
        <v>1</v>
      </c>
      <c r="P15" s="629">
        <v>0.9921875</v>
      </c>
      <c r="Q15" s="629"/>
      <c r="R15" s="629">
        <v>0.99161992521367526</v>
      </c>
      <c r="S15" s="629"/>
      <c r="T15" s="629"/>
      <c r="U15" s="629"/>
      <c r="V15" s="629"/>
      <c r="W15" s="629">
        <v>0.99705528846153846</v>
      </c>
      <c r="X15" s="629"/>
      <c r="Y15" s="629">
        <v>0.99056490384615381</v>
      </c>
      <c r="Z15" s="629"/>
      <c r="AA15" s="629"/>
      <c r="AB15" s="629">
        <v>1</v>
      </c>
      <c r="AC15" s="629"/>
      <c r="AD15" s="629"/>
      <c r="AE15" s="629"/>
      <c r="AF15" s="629">
        <v>1</v>
      </c>
      <c r="AG15" s="630">
        <v>0.99524105235042737</v>
      </c>
      <c r="AH15" s="629"/>
      <c r="AI15" s="629"/>
      <c r="AJ15" s="629"/>
      <c r="AK15" s="629"/>
      <c r="AL15" s="630"/>
      <c r="AM15" s="629"/>
      <c r="AN15" s="629"/>
      <c r="AO15" s="629"/>
      <c r="AP15" s="629"/>
      <c r="AQ15" s="629"/>
      <c r="AR15" s="630"/>
      <c r="AS15" s="629"/>
      <c r="AT15" s="629"/>
      <c r="AU15" s="629"/>
      <c r="AV15" s="629"/>
      <c r="AW15" s="629">
        <v>0.99844417735042734</v>
      </c>
      <c r="AX15" s="629">
        <v>0.9992354433760684</v>
      </c>
      <c r="AY15" s="629"/>
      <c r="AZ15" s="629"/>
      <c r="BA15" s="629"/>
      <c r="BB15" s="629"/>
      <c r="BC15" s="629">
        <v>0.99854433760683758</v>
      </c>
      <c r="BD15" s="629">
        <v>1</v>
      </c>
      <c r="BE15" s="629"/>
      <c r="BF15" s="629"/>
      <c r="BG15" s="629"/>
      <c r="BH15" s="631">
        <v>0.9990559895833333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/>
      <c r="E16" s="629">
        <v>0.98918269230769229</v>
      </c>
      <c r="F16" s="629"/>
      <c r="G16" s="629"/>
      <c r="H16" s="629">
        <v>1</v>
      </c>
      <c r="I16" s="629"/>
      <c r="J16" s="629"/>
      <c r="K16" s="629">
        <v>1</v>
      </c>
      <c r="L16" s="629"/>
      <c r="M16" s="629"/>
      <c r="N16" s="629"/>
      <c r="O16" s="629">
        <v>0.99704193376068373</v>
      </c>
      <c r="P16" s="629">
        <v>0.990234375</v>
      </c>
      <c r="Q16" s="629"/>
      <c r="R16" s="629"/>
      <c r="S16" s="629"/>
      <c r="T16" s="629"/>
      <c r="U16" s="629"/>
      <c r="V16" s="629"/>
      <c r="W16" s="629">
        <v>1</v>
      </c>
      <c r="X16" s="629"/>
      <c r="Y16" s="629">
        <v>0.99685496794871797</v>
      </c>
      <c r="Z16" s="629"/>
      <c r="AA16" s="629"/>
      <c r="AB16" s="629">
        <v>1</v>
      </c>
      <c r="AC16" s="629"/>
      <c r="AD16" s="629"/>
      <c r="AE16" s="629"/>
      <c r="AF16" s="629">
        <v>0.99722222222222223</v>
      </c>
      <c r="AG16" s="630">
        <v>0.996726243471035</v>
      </c>
      <c r="AH16" s="629"/>
      <c r="AI16" s="629"/>
      <c r="AJ16" s="629"/>
      <c r="AK16" s="629"/>
      <c r="AL16" s="630"/>
      <c r="AM16" s="629"/>
      <c r="AN16" s="629"/>
      <c r="AO16" s="629"/>
      <c r="AP16" s="629"/>
      <c r="AQ16" s="629"/>
      <c r="AR16" s="630"/>
      <c r="AS16" s="629"/>
      <c r="AT16" s="629"/>
      <c r="AU16" s="629"/>
      <c r="AV16" s="629">
        <v>0.99096554487179489</v>
      </c>
      <c r="AW16" s="629">
        <v>0.99766626602564101</v>
      </c>
      <c r="AX16" s="629">
        <v>0.9992354433760684</v>
      </c>
      <c r="AY16" s="629"/>
      <c r="AZ16" s="629"/>
      <c r="BA16" s="629"/>
      <c r="BB16" s="629"/>
      <c r="BC16" s="629">
        <v>0.99708867521367517</v>
      </c>
      <c r="BD16" s="629">
        <v>0.9991820245726496</v>
      </c>
      <c r="BE16" s="629"/>
      <c r="BF16" s="629"/>
      <c r="BG16" s="629"/>
      <c r="BH16" s="631">
        <v>0.99682759081196581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/>
      <c r="E17" s="629">
        <v>0.99729567307692313</v>
      </c>
      <c r="F17" s="629"/>
      <c r="G17" s="629"/>
      <c r="H17" s="629"/>
      <c r="I17" s="629"/>
      <c r="J17" s="629"/>
      <c r="K17" s="629">
        <v>1</v>
      </c>
      <c r="L17" s="629"/>
      <c r="M17" s="629"/>
      <c r="N17" s="629"/>
      <c r="O17" s="629">
        <v>1</v>
      </c>
      <c r="P17" s="629">
        <v>0.998046875</v>
      </c>
      <c r="Q17" s="629"/>
      <c r="R17" s="629"/>
      <c r="S17" s="629">
        <v>0.99664797008547013</v>
      </c>
      <c r="T17" s="629"/>
      <c r="U17" s="629"/>
      <c r="V17" s="629"/>
      <c r="W17" s="629">
        <v>1</v>
      </c>
      <c r="X17" s="629"/>
      <c r="Y17" s="629">
        <v>0.99056490384615381</v>
      </c>
      <c r="Z17" s="629"/>
      <c r="AA17" s="629"/>
      <c r="AB17" s="629">
        <v>1</v>
      </c>
      <c r="AC17" s="629"/>
      <c r="AD17" s="629"/>
      <c r="AE17" s="629"/>
      <c r="AF17" s="629">
        <v>1</v>
      </c>
      <c r="AG17" s="630">
        <v>0.99806171355650519</v>
      </c>
      <c r="AH17" s="629"/>
      <c r="AI17" s="629"/>
      <c r="AJ17" s="629"/>
      <c r="AK17" s="629"/>
      <c r="AL17" s="630"/>
      <c r="AM17" s="629"/>
      <c r="AN17" s="629"/>
      <c r="AO17" s="629"/>
      <c r="AP17" s="629"/>
      <c r="AQ17" s="629"/>
      <c r="AR17" s="630"/>
      <c r="AS17" s="629"/>
      <c r="AT17" s="629"/>
      <c r="AU17" s="629"/>
      <c r="AV17" s="629">
        <v>0.99507211538461537</v>
      </c>
      <c r="AW17" s="629">
        <v>1</v>
      </c>
      <c r="AX17" s="629">
        <v>1</v>
      </c>
      <c r="AY17" s="629"/>
      <c r="AZ17" s="629"/>
      <c r="BA17" s="629"/>
      <c r="BB17" s="629"/>
      <c r="BC17" s="629">
        <v>1</v>
      </c>
      <c r="BD17" s="629">
        <v>1</v>
      </c>
      <c r="BE17" s="629"/>
      <c r="BF17" s="629"/>
      <c r="BG17" s="629"/>
      <c r="BH17" s="631">
        <v>0.99901442307692301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/>
      <c r="E18" s="629">
        <v>1</v>
      </c>
      <c r="F18" s="629"/>
      <c r="G18" s="629"/>
      <c r="H18" s="629"/>
      <c r="I18" s="629"/>
      <c r="J18" s="629">
        <v>1</v>
      </c>
      <c r="K18" s="629">
        <v>0.99725227029914532</v>
      </c>
      <c r="L18" s="629"/>
      <c r="M18" s="629"/>
      <c r="N18" s="629"/>
      <c r="O18" s="629"/>
      <c r="P18" s="629">
        <v>1</v>
      </c>
      <c r="Q18" s="629"/>
      <c r="R18" s="629"/>
      <c r="S18" s="629">
        <v>1</v>
      </c>
      <c r="T18" s="629"/>
      <c r="U18" s="629"/>
      <c r="V18" s="629"/>
      <c r="W18" s="629">
        <v>1</v>
      </c>
      <c r="X18" s="629"/>
      <c r="Y18" s="629">
        <v>0.97641225961538458</v>
      </c>
      <c r="Z18" s="629"/>
      <c r="AA18" s="629"/>
      <c r="AB18" s="629">
        <v>0.99783319978632479</v>
      </c>
      <c r="AC18" s="629"/>
      <c r="AD18" s="629"/>
      <c r="AE18" s="629"/>
      <c r="AF18" s="629">
        <v>0.99861111111111112</v>
      </c>
      <c r="AG18" s="630">
        <v>0.99667876009021839</v>
      </c>
      <c r="AH18" s="629"/>
      <c r="AI18" s="629"/>
      <c r="AJ18" s="629"/>
      <c r="AK18" s="629"/>
      <c r="AL18" s="630"/>
      <c r="AM18" s="629"/>
      <c r="AN18" s="629"/>
      <c r="AO18" s="629"/>
      <c r="AP18" s="629"/>
      <c r="AQ18" s="629"/>
      <c r="AR18" s="630"/>
      <c r="AS18" s="629"/>
      <c r="AT18" s="629">
        <v>0.99754607371794868</v>
      </c>
      <c r="AU18" s="629"/>
      <c r="AV18" s="629">
        <v>0.99589342948717952</v>
      </c>
      <c r="AW18" s="629">
        <v>0.99922208867521367</v>
      </c>
      <c r="AX18" s="629">
        <v>1</v>
      </c>
      <c r="AY18" s="629"/>
      <c r="AZ18" s="629"/>
      <c r="BA18" s="629"/>
      <c r="BB18" s="629"/>
      <c r="BC18" s="629">
        <v>1</v>
      </c>
      <c r="BD18" s="629">
        <v>1</v>
      </c>
      <c r="BE18" s="629"/>
      <c r="BF18" s="629"/>
      <c r="BG18" s="629">
        <v>0.9934294871794872</v>
      </c>
      <c r="BH18" s="631">
        <v>0.99801301129426123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/>
      <c r="E19" s="629">
        <v>0.99729567307692313</v>
      </c>
      <c r="F19" s="629"/>
      <c r="G19" s="629"/>
      <c r="H19" s="629"/>
      <c r="I19" s="629"/>
      <c r="J19" s="629">
        <v>0.99660790598290594</v>
      </c>
      <c r="K19" s="629">
        <v>0.99725227029914532</v>
      </c>
      <c r="L19" s="629"/>
      <c r="M19" s="629"/>
      <c r="N19" s="629"/>
      <c r="O19" s="629"/>
      <c r="P19" s="629">
        <v>1</v>
      </c>
      <c r="Q19" s="629"/>
      <c r="R19" s="629"/>
      <c r="S19" s="629">
        <v>0.99832398504273501</v>
      </c>
      <c r="T19" s="629"/>
      <c r="U19" s="629"/>
      <c r="V19" s="629"/>
      <c r="W19" s="629">
        <v>0.99558293269230769</v>
      </c>
      <c r="X19" s="629"/>
      <c r="Y19" s="629">
        <v>0.98584735576923077</v>
      </c>
      <c r="Z19" s="629"/>
      <c r="AA19" s="629"/>
      <c r="AB19" s="629">
        <v>0.99133279914529915</v>
      </c>
      <c r="AC19" s="629"/>
      <c r="AD19" s="629"/>
      <c r="AE19" s="629"/>
      <c r="AF19" s="629">
        <v>0.99930555555555556</v>
      </c>
      <c r="AG19" s="630">
        <v>0.99572760861823362</v>
      </c>
      <c r="AH19" s="629"/>
      <c r="AI19" s="629"/>
      <c r="AJ19" s="629">
        <v>0.98192107371794868</v>
      </c>
      <c r="AK19" s="629"/>
      <c r="AL19" s="630">
        <v>0.98192107371794868</v>
      </c>
      <c r="AM19" s="629"/>
      <c r="AN19" s="629"/>
      <c r="AO19" s="629"/>
      <c r="AP19" s="629"/>
      <c r="AQ19" s="629"/>
      <c r="AR19" s="630"/>
      <c r="AS19" s="629"/>
      <c r="AT19" s="629">
        <v>1</v>
      </c>
      <c r="AU19" s="629"/>
      <c r="AV19" s="629">
        <v>1</v>
      </c>
      <c r="AW19" s="629">
        <v>1</v>
      </c>
      <c r="AX19" s="629">
        <v>1</v>
      </c>
      <c r="AY19" s="629"/>
      <c r="AZ19" s="629"/>
      <c r="BA19" s="629"/>
      <c r="BB19" s="629"/>
      <c r="BC19" s="629">
        <v>0.99708867521367517</v>
      </c>
      <c r="BD19" s="629"/>
      <c r="BE19" s="629"/>
      <c r="BF19" s="629"/>
      <c r="BG19" s="629">
        <v>0.99014423076923075</v>
      </c>
      <c r="BH19" s="631">
        <v>0.99787215099715088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/>
      <c r="E20" s="629">
        <v>1</v>
      </c>
      <c r="F20" s="629"/>
      <c r="G20" s="629"/>
      <c r="H20" s="629">
        <v>1</v>
      </c>
      <c r="I20" s="629"/>
      <c r="J20" s="629">
        <v>0.99491185897435896</v>
      </c>
      <c r="K20" s="629">
        <v>1</v>
      </c>
      <c r="L20" s="629"/>
      <c r="M20" s="629"/>
      <c r="N20" s="629"/>
      <c r="O20" s="629"/>
      <c r="P20" s="629">
        <v>1</v>
      </c>
      <c r="Q20" s="629"/>
      <c r="R20" s="629"/>
      <c r="S20" s="629">
        <v>0.98826789529914527</v>
      </c>
      <c r="T20" s="629"/>
      <c r="U20" s="629"/>
      <c r="V20" s="629"/>
      <c r="W20" s="629">
        <v>1</v>
      </c>
      <c r="X20" s="629"/>
      <c r="Y20" s="629">
        <v>0.99370993589743595</v>
      </c>
      <c r="Z20" s="629"/>
      <c r="AA20" s="629"/>
      <c r="AB20" s="629">
        <v>0.99349959935897436</v>
      </c>
      <c r="AC20" s="629"/>
      <c r="AD20" s="629"/>
      <c r="AE20" s="629"/>
      <c r="AF20" s="629">
        <v>0.99861111111111112</v>
      </c>
      <c r="AG20" s="630">
        <v>0.9969000400641026</v>
      </c>
      <c r="AH20" s="629"/>
      <c r="AI20" s="629"/>
      <c r="AJ20" s="629">
        <v>0.97811498397435892</v>
      </c>
      <c r="AK20" s="629"/>
      <c r="AL20" s="630">
        <v>0.97811498397435892</v>
      </c>
      <c r="AM20" s="629"/>
      <c r="AN20" s="629"/>
      <c r="AO20" s="629"/>
      <c r="AP20" s="629"/>
      <c r="AQ20" s="629"/>
      <c r="AR20" s="630"/>
      <c r="AS20" s="629"/>
      <c r="AT20" s="629">
        <v>1</v>
      </c>
      <c r="AU20" s="629"/>
      <c r="AV20" s="629">
        <v>1</v>
      </c>
      <c r="AW20" s="629">
        <v>0.99922208867521367</v>
      </c>
      <c r="AX20" s="629">
        <v>1</v>
      </c>
      <c r="AY20" s="629"/>
      <c r="AZ20" s="629"/>
      <c r="BA20" s="629"/>
      <c r="BB20" s="629"/>
      <c r="BC20" s="629">
        <v>0.99854433760683758</v>
      </c>
      <c r="BD20" s="629"/>
      <c r="BE20" s="629"/>
      <c r="BF20" s="629"/>
      <c r="BG20" s="629">
        <v>0.99917868589743586</v>
      </c>
      <c r="BH20" s="631">
        <v>0.9994908520299145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/>
      <c r="E21" s="629">
        <v>0.99729567307692313</v>
      </c>
      <c r="F21" s="629"/>
      <c r="G21" s="629"/>
      <c r="H21" s="629">
        <v>1</v>
      </c>
      <c r="I21" s="629"/>
      <c r="J21" s="629">
        <v>0.99660790598290594</v>
      </c>
      <c r="K21" s="629">
        <v>1</v>
      </c>
      <c r="L21" s="629"/>
      <c r="M21" s="629"/>
      <c r="N21" s="629"/>
      <c r="O21" s="629"/>
      <c r="P21" s="629">
        <v>0.99609375</v>
      </c>
      <c r="Q21" s="629"/>
      <c r="R21" s="629"/>
      <c r="S21" s="629">
        <v>1</v>
      </c>
      <c r="T21" s="629"/>
      <c r="U21" s="629"/>
      <c r="V21" s="629"/>
      <c r="W21" s="629">
        <v>0.98527644230769229</v>
      </c>
      <c r="X21" s="629"/>
      <c r="Y21" s="629">
        <v>0.99685496794871797</v>
      </c>
      <c r="Z21" s="629"/>
      <c r="AA21" s="629"/>
      <c r="AB21" s="629">
        <v>0.99783319978632479</v>
      </c>
      <c r="AC21" s="629"/>
      <c r="AD21" s="629"/>
      <c r="AE21" s="629"/>
      <c r="AF21" s="629">
        <v>0.99722222222222223</v>
      </c>
      <c r="AG21" s="630">
        <v>0.99671841613247858</v>
      </c>
      <c r="AH21" s="629"/>
      <c r="AI21" s="629"/>
      <c r="AJ21" s="629">
        <v>0.98572716346153844</v>
      </c>
      <c r="AK21" s="629"/>
      <c r="AL21" s="630">
        <v>0.98572716346153844</v>
      </c>
      <c r="AM21" s="629"/>
      <c r="AN21" s="629"/>
      <c r="AO21" s="629"/>
      <c r="AP21" s="629"/>
      <c r="AQ21" s="629"/>
      <c r="AR21" s="630"/>
      <c r="AS21" s="629"/>
      <c r="AT21" s="629">
        <v>0.99672809829059827</v>
      </c>
      <c r="AU21" s="629"/>
      <c r="AV21" s="629">
        <v>0.99507211538461537</v>
      </c>
      <c r="AW21" s="629">
        <v>1</v>
      </c>
      <c r="AX21" s="629">
        <v>1</v>
      </c>
      <c r="AY21" s="629"/>
      <c r="AZ21" s="629"/>
      <c r="BA21" s="629"/>
      <c r="BB21" s="629"/>
      <c r="BC21" s="629">
        <v>0.9949051816239316</v>
      </c>
      <c r="BD21" s="629"/>
      <c r="BE21" s="629"/>
      <c r="BF21" s="629"/>
      <c r="BG21" s="629">
        <v>0.99425080128205123</v>
      </c>
      <c r="BH21" s="631">
        <v>0.99682603276353277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/>
      <c r="E22" s="629">
        <v>0.99459134615384615</v>
      </c>
      <c r="F22" s="629"/>
      <c r="G22" s="629"/>
      <c r="H22" s="629">
        <v>0.99558293269230769</v>
      </c>
      <c r="I22" s="629"/>
      <c r="J22" s="629">
        <v>0.99321581196581199</v>
      </c>
      <c r="K22" s="629">
        <v>0.99725227029914532</v>
      </c>
      <c r="L22" s="629"/>
      <c r="M22" s="629"/>
      <c r="N22" s="629"/>
      <c r="O22" s="629"/>
      <c r="P22" s="629">
        <v>0.994140625</v>
      </c>
      <c r="Q22" s="629"/>
      <c r="R22" s="629"/>
      <c r="S22" s="629">
        <v>0.99497195512820513</v>
      </c>
      <c r="T22" s="629"/>
      <c r="U22" s="629"/>
      <c r="V22" s="629"/>
      <c r="W22" s="629">
        <v>0.99411057692307692</v>
      </c>
      <c r="X22" s="629"/>
      <c r="Y22" s="629">
        <v>0.99370993589743595</v>
      </c>
      <c r="Z22" s="629"/>
      <c r="AA22" s="629"/>
      <c r="AB22" s="629">
        <v>0.99783319978632479</v>
      </c>
      <c r="AC22" s="629"/>
      <c r="AD22" s="629"/>
      <c r="AE22" s="629"/>
      <c r="AF22" s="629">
        <v>0.99583333333333335</v>
      </c>
      <c r="AG22" s="630">
        <v>0.99512419871794877</v>
      </c>
      <c r="AH22" s="629"/>
      <c r="AI22" s="629"/>
      <c r="AJ22" s="629">
        <v>0.98192107371794868</v>
      </c>
      <c r="AK22" s="629"/>
      <c r="AL22" s="630">
        <v>0.98192107371794868</v>
      </c>
      <c r="AM22" s="629"/>
      <c r="AN22" s="629"/>
      <c r="AO22" s="629">
        <v>1</v>
      </c>
      <c r="AP22" s="629">
        <v>0.97969530949634753</v>
      </c>
      <c r="AQ22" s="629"/>
      <c r="AR22" s="630">
        <v>0.98984765474817382</v>
      </c>
      <c r="AS22" s="629"/>
      <c r="AT22" s="629">
        <v>0.99427417200854706</v>
      </c>
      <c r="AU22" s="629"/>
      <c r="AV22" s="629">
        <v>0.9934294871794872</v>
      </c>
      <c r="AW22" s="629">
        <v>0.98755341880341885</v>
      </c>
      <c r="AX22" s="629">
        <v>0.9992354433760684</v>
      </c>
      <c r="AY22" s="629"/>
      <c r="AZ22" s="629"/>
      <c r="BA22" s="629"/>
      <c r="BB22" s="629"/>
      <c r="BC22" s="629">
        <v>0.99708867521367517</v>
      </c>
      <c r="BD22" s="629"/>
      <c r="BE22" s="629">
        <v>0.99917868589743586</v>
      </c>
      <c r="BF22" s="629"/>
      <c r="BG22" s="629"/>
      <c r="BH22" s="631">
        <v>0.99512664707977194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/>
      <c r="E23" s="629">
        <v>1</v>
      </c>
      <c r="F23" s="629"/>
      <c r="G23" s="629"/>
      <c r="H23" s="629">
        <v>1</v>
      </c>
      <c r="I23" s="629"/>
      <c r="J23" s="629">
        <v>1</v>
      </c>
      <c r="K23" s="629">
        <v>0.99175681089743595</v>
      </c>
      <c r="L23" s="629"/>
      <c r="M23" s="629"/>
      <c r="N23" s="629"/>
      <c r="O23" s="629"/>
      <c r="P23" s="629">
        <v>1</v>
      </c>
      <c r="Q23" s="629"/>
      <c r="R23" s="629"/>
      <c r="S23" s="629">
        <v>1</v>
      </c>
      <c r="T23" s="629"/>
      <c r="U23" s="629"/>
      <c r="V23" s="629"/>
      <c r="W23" s="629">
        <v>1</v>
      </c>
      <c r="X23" s="629"/>
      <c r="Y23" s="629">
        <v>0.98741987179487178</v>
      </c>
      <c r="Z23" s="629"/>
      <c r="AA23" s="629"/>
      <c r="AB23" s="629">
        <v>0.99349959935897436</v>
      </c>
      <c r="AC23" s="629"/>
      <c r="AD23" s="629"/>
      <c r="AE23" s="629"/>
      <c r="AF23" s="629">
        <v>0.99583333333333335</v>
      </c>
      <c r="AG23" s="630">
        <v>0.99685096153846153</v>
      </c>
      <c r="AH23" s="629"/>
      <c r="AI23" s="629"/>
      <c r="AJ23" s="629">
        <v>0.96859975961538458</v>
      </c>
      <c r="AK23" s="629"/>
      <c r="AL23" s="630">
        <v>0.96859975961538458</v>
      </c>
      <c r="AM23" s="629"/>
      <c r="AN23" s="629"/>
      <c r="AO23" s="629">
        <v>1</v>
      </c>
      <c r="AP23" s="629">
        <v>1</v>
      </c>
      <c r="AQ23" s="629"/>
      <c r="AR23" s="630">
        <v>1</v>
      </c>
      <c r="AS23" s="629"/>
      <c r="AT23" s="629">
        <v>0.99591012286324787</v>
      </c>
      <c r="AU23" s="629"/>
      <c r="AV23" s="629">
        <v>0.99835737179487183</v>
      </c>
      <c r="AW23" s="629">
        <v>1</v>
      </c>
      <c r="AX23" s="629">
        <v>0.9992354433760684</v>
      </c>
      <c r="AY23" s="629"/>
      <c r="AZ23" s="629"/>
      <c r="BA23" s="629"/>
      <c r="BB23" s="629"/>
      <c r="BC23" s="629">
        <v>1</v>
      </c>
      <c r="BD23" s="629"/>
      <c r="BE23" s="629">
        <v>1</v>
      </c>
      <c r="BF23" s="629"/>
      <c r="BG23" s="629"/>
      <c r="BH23" s="631">
        <v>0.99891715633903144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/>
      <c r="E24" s="629">
        <v>1</v>
      </c>
      <c r="F24" s="629"/>
      <c r="G24" s="629"/>
      <c r="H24" s="629">
        <v>1</v>
      </c>
      <c r="I24" s="629"/>
      <c r="J24" s="629">
        <v>0.99830395299145303</v>
      </c>
      <c r="K24" s="629">
        <v>1</v>
      </c>
      <c r="L24" s="629"/>
      <c r="M24" s="629"/>
      <c r="N24" s="629"/>
      <c r="O24" s="629"/>
      <c r="P24" s="629">
        <v>0.998046875</v>
      </c>
      <c r="Q24" s="629"/>
      <c r="R24" s="629"/>
      <c r="S24" s="629">
        <v>1</v>
      </c>
      <c r="T24" s="629"/>
      <c r="U24" s="629"/>
      <c r="V24" s="629"/>
      <c r="W24" s="629">
        <v>0.9896935096153846</v>
      </c>
      <c r="X24" s="629"/>
      <c r="Y24" s="629">
        <v>0.99842748397435899</v>
      </c>
      <c r="Z24" s="629"/>
      <c r="AA24" s="629"/>
      <c r="AB24" s="629">
        <v>1</v>
      </c>
      <c r="AC24" s="629"/>
      <c r="AD24" s="629"/>
      <c r="AE24" s="629"/>
      <c r="AF24" s="629">
        <v>1</v>
      </c>
      <c r="AG24" s="630">
        <v>0.99844718215811956</v>
      </c>
      <c r="AH24" s="629"/>
      <c r="AI24" s="629"/>
      <c r="AJ24" s="629">
        <v>0.98477564102564097</v>
      </c>
      <c r="AK24" s="629"/>
      <c r="AL24" s="630">
        <v>0.98477564102564097</v>
      </c>
      <c r="AM24" s="629"/>
      <c r="AN24" s="629"/>
      <c r="AO24" s="629">
        <v>1</v>
      </c>
      <c r="AP24" s="629">
        <v>1</v>
      </c>
      <c r="AQ24" s="629"/>
      <c r="AR24" s="630">
        <v>1</v>
      </c>
      <c r="AS24" s="629"/>
      <c r="AT24" s="629">
        <v>0.99672809829059827</v>
      </c>
      <c r="AU24" s="629"/>
      <c r="AV24" s="629">
        <v>0.99917868589743586</v>
      </c>
      <c r="AW24" s="629">
        <v>1</v>
      </c>
      <c r="AX24" s="629">
        <v>1</v>
      </c>
      <c r="AY24" s="629"/>
      <c r="AZ24" s="629"/>
      <c r="BA24" s="629"/>
      <c r="BB24" s="629"/>
      <c r="BC24" s="629"/>
      <c r="BD24" s="629"/>
      <c r="BE24" s="629">
        <v>0.99917868589743586</v>
      </c>
      <c r="BF24" s="629"/>
      <c r="BG24" s="629">
        <v>0.9934294871794872</v>
      </c>
      <c r="BH24" s="631">
        <v>0.9980858262108262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/>
      <c r="E25" s="629">
        <v>1</v>
      </c>
      <c r="F25" s="629"/>
      <c r="G25" s="629"/>
      <c r="H25" s="629">
        <v>1</v>
      </c>
      <c r="I25" s="629"/>
      <c r="J25" s="629">
        <v>0.99491185897435896</v>
      </c>
      <c r="K25" s="629">
        <v>1</v>
      </c>
      <c r="L25" s="629"/>
      <c r="M25" s="629"/>
      <c r="N25" s="629"/>
      <c r="O25" s="629"/>
      <c r="P25" s="629">
        <v>0.998046875</v>
      </c>
      <c r="Q25" s="629"/>
      <c r="R25" s="629"/>
      <c r="S25" s="629">
        <v>0.99832398504273501</v>
      </c>
      <c r="T25" s="629"/>
      <c r="U25" s="629"/>
      <c r="V25" s="629"/>
      <c r="W25" s="629">
        <v>1</v>
      </c>
      <c r="X25" s="629"/>
      <c r="Y25" s="629"/>
      <c r="Z25" s="629"/>
      <c r="AA25" s="629"/>
      <c r="AB25" s="629"/>
      <c r="AC25" s="629"/>
      <c r="AD25" s="629"/>
      <c r="AE25" s="629"/>
      <c r="AF25" s="629">
        <v>1</v>
      </c>
      <c r="AG25" s="630">
        <v>0.99891033987713662</v>
      </c>
      <c r="AH25" s="629"/>
      <c r="AI25" s="629"/>
      <c r="AJ25" s="629">
        <v>0.98763020833333337</v>
      </c>
      <c r="AK25" s="629"/>
      <c r="AL25" s="630">
        <v>0.98763020833333337</v>
      </c>
      <c r="AM25" s="629"/>
      <c r="AN25" s="629"/>
      <c r="AO25" s="629">
        <v>1</v>
      </c>
      <c r="AP25" s="629">
        <v>1</v>
      </c>
      <c r="AQ25" s="629"/>
      <c r="AR25" s="630">
        <v>1</v>
      </c>
      <c r="AS25" s="629"/>
      <c r="AT25" s="629">
        <v>1</v>
      </c>
      <c r="AU25" s="629"/>
      <c r="AV25" s="629">
        <v>0.99835737179487183</v>
      </c>
      <c r="AW25" s="629">
        <v>1</v>
      </c>
      <c r="AX25" s="629">
        <v>0.9984708867521368</v>
      </c>
      <c r="AY25" s="629"/>
      <c r="AZ25" s="629"/>
      <c r="BA25" s="629"/>
      <c r="BB25" s="629"/>
      <c r="BC25" s="629"/>
      <c r="BD25" s="629"/>
      <c r="BE25" s="629">
        <v>1</v>
      </c>
      <c r="BF25" s="629"/>
      <c r="BG25" s="629">
        <v>0.99507211538461537</v>
      </c>
      <c r="BH25" s="631">
        <v>0.99865006232193732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/>
      <c r="E26" s="629">
        <v>1</v>
      </c>
      <c r="F26" s="629"/>
      <c r="G26" s="629"/>
      <c r="H26" s="629">
        <v>1</v>
      </c>
      <c r="I26" s="629"/>
      <c r="J26" s="629">
        <v>0.99321581196581199</v>
      </c>
      <c r="K26" s="629">
        <v>0.99450454059829063</v>
      </c>
      <c r="L26" s="629"/>
      <c r="M26" s="629"/>
      <c r="N26" s="629"/>
      <c r="O26" s="629"/>
      <c r="P26" s="629">
        <v>0.98828125</v>
      </c>
      <c r="Q26" s="629"/>
      <c r="R26" s="629"/>
      <c r="S26" s="629">
        <v>1</v>
      </c>
      <c r="T26" s="629"/>
      <c r="U26" s="629"/>
      <c r="V26" s="629"/>
      <c r="W26" s="629">
        <v>0.99705528846153846</v>
      </c>
      <c r="X26" s="629"/>
      <c r="Y26" s="629"/>
      <c r="Z26" s="629"/>
      <c r="AA26" s="629"/>
      <c r="AB26" s="629"/>
      <c r="AC26" s="629"/>
      <c r="AD26" s="629"/>
      <c r="AE26" s="629"/>
      <c r="AF26" s="629"/>
      <c r="AG26" s="630">
        <v>0.99615098443223449</v>
      </c>
      <c r="AH26" s="629"/>
      <c r="AI26" s="629"/>
      <c r="AJ26" s="629">
        <v>0.98763020833333337</v>
      </c>
      <c r="AK26" s="629"/>
      <c r="AL26" s="630">
        <v>0.98763020833333337</v>
      </c>
      <c r="AM26" s="629"/>
      <c r="AN26" s="629"/>
      <c r="AO26" s="629">
        <v>1</v>
      </c>
      <c r="AP26" s="629">
        <v>0.95939061899269507</v>
      </c>
      <c r="AQ26" s="629"/>
      <c r="AR26" s="630">
        <v>0.97969530949634753</v>
      </c>
      <c r="AS26" s="629"/>
      <c r="AT26" s="629">
        <v>1</v>
      </c>
      <c r="AU26" s="629"/>
      <c r="AV26" s="629">
        <v>1</v>
      </c>
      <c r="AW26" s="629">
        <v>1</v>
      </c>
      <c r="AX26" s="629">
        <v>1</v>
      </c>
      <c r="AY26" s="629"/>
      <c r="AZ26" s="629"/>
      <c r="BA26" s="629"/>
      <c r="BB26" s="629"/>
      <c r="BC26" s="629"/>
      <c r="BD26" s="629"/>
      <c r="BE26" s="629">
        <v>0.99589342948717952</v>
      </c>
      <c r="BF26" s="629"/>
      <c r="BG26" s="629">
        <v>0.99425080128205123</v>
      </c>
      <c r="BH26" s="631">
        <v>0.99835737179487183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/>
      <c r="E27" s="629">
        <v>1</v>
      </c>
      <c r="F27" s="629"/>
      <c r="G27" s="629"/>
      <c r="H27" s="629">
        <v>1</v>
      </c>
      <c r="I27" s="629"/>
      <c r="J27" s="629">
        <v>1</v>
      </c>
      <c r="K27" s="629">
        <v>1</v>
      </c>
      <c r="L27" s="629"/>
      <c r="M27" s="629"/>
      <c r="N27" s="629"/>
      <c r="O27" s="629"/>
      <c r="P27" s="629">
        <v>0.994140625</v>
      </c>
      <c r="Q27" s="629"/>
      <c r="R27" s="629"/>
      <c r="S27" s="629">
        <v>1</v>
      </c>
      <c r="T27" s="629"/>
      <c r="U27" s="629"/>
      <c r="V27" s="629"/>
      <c r="W27" s="629">
        <v>1</v>
      </c>
      <c r="X27" s="629"/>
      <c r="Y27" s="629"/>
      <c r="Z27" s="629"/>
      <c r="AA27" s="629"/>
      <c r="AB27" s="629"/>
      <c r="AC27" s="629"/>
      <c r="AD27" s="629"/>
      <c r="AE27" s="629"/>
      <c r="AF27" s="629"/>
      <c r="AG27" s="630">
        <v>0.9991629464285714</v>
      </c>
      <c r="AH27" s="629"/>
      <c r="AI27" s="629"/>
      <c r="AJ27" s="629">
        <v>0.98953325320512819</v>
      </c>
      <c r="AK27" s="629"/>
      <c r="AL27" s="630">
        <v>0.98953325320512819</v>
      </c>
      <c r="AM27" s="629"/>
      <c r="AN27" s="629"/>
      <c r="AO27" s="629">
        <v>1</v>
      </c>
      <c r="AP27" s="629">
        <v>1</v>
      </c>
      <c r="AQ27" s="629"/>
      <c r="AR27" s="630">
        <v>1</v>
      </c>
      <c r="AS27" s="629"/>
      <c r="AT27" s="629">
        <v>0.99754607371794868</v>
      </c>
      <c r="AU27" s="629"/>
      <c r="AV27" s="629">
        <v>0.99917868589743586</v>
      </c>
      <c r="AW27" s="629">
        <v>0.99611044337606836</v>
      </c>
      <c r="AX27" s="629">
        <v>1</v>
      </c>
      <c r="AY27" s="629"/>
      <c r="AZ27" s="629"/>
      <c r="BA27" s="629"/>
      <c r="BB27" s="629"/>
      <c r="BC27" s="629"/>
      <c r="BD27" s="629"/>
      <c r="BE27" s="629">
        <v>1</v>
      </c>
      <c r="BF27" s="629"/>
      <c r="BG27" s="629">
        <v>0.99917868589743586</v>
      </c>
      <c r="BH27" s="631">
        <v>0.99866898148148131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/>
      <c r="G28" s="629"/>
      <c r="H28" s="629">
        <v>1</v>
      </c>
      <c r="I28" s="629"/>
      <c r="J28" s="629"/>
      <c r="K28" s="629">
        <v>1</v>
      </c>
      <c r="L28" s="629"/>
      <c r="M28" s="629"/>
      <c r="N28" s="629"/>
      <c r="O28" s="629"/>
      <c r="P28" s="629"/>
      <c r="Q28" s="629"/>
      <c r="R28" s="629"/>
      <c r="S28" s="629">
        <v>1</v>
      </c>
      <c r="T28" s="629"/>
      <c r="U28" s="629"/>
      <c r="V28" s="629"/>
      <c r="W28" s="629">
        <v>1</v>
      </c>
      <c r="X28" s="629"/>
      <c r="Y28" s="629"/>
      <c r="Z28" s="629"/>
      <c r="AA28" s="629"/>
      <c r="AB28" s="629"/>
      <c r="AC28" s="629"/>
      <c r="AD28" s="629"/>
      <c r="AE28" s="629"/>
      <c r="AF28" s="629"/>
      <c r="AG28" s="630">
        <v>1</v>
      </c>
      <c r="AH28" s="629"/>
      <c r="AI28" s="629"/>
      <c r="AJ28" s="629">
        <v>0.99238782051282048</v>
      </c>
      <c r="AK28" s="629"/>
      <c r="AL28" s="630">
        <v>0.99238782051282048</v>
      </c>
      <c r="AM28" s="629"/>
      <c r="AN28" s="629"/>
      <c r="AO28" s="629">
        <v>0.97156542355504294</v>
      </c>
      <c r="AP28" s="629">
        <v>1</v>
      </c>
      <c r="AQ28" s="629"/>
      <c r="AR28" s="630">
        <v>0.98578271177752153</v>
      </c>
      <c r="AS28" s="629"/>
      <c r="AT28" s="629">
        <v>0.99754607371794868</v>
      </c>
      <c r="AU28" s="629"/>
      <c r="AV28" s="629">
        <v>0.96961137820512822</v>
      </c>
      <c r="AW28" s="629">
        <v>0.99688835470085468</v>
      </c>
      <c r="AX28" s="629">
        <v>0.9984708867521368</v>
      </c>
      <c r="AY28" s="629"/>
      <c r="AZ28" s="629"/>
      <c r="BA28" s="629"/>
      <c r="BB28" s="629"/>
      <c r="BC28" s="629"/>
      <c r="BD28" s="629"/>
      <c r="BE28" s="629">
        <v>0.99753605769230769</v>
      </c>
      <c r="BF28" s="629"/>
      <c r="BG28" s="629">
        <v>0.99589342948717952</v>
      </c>
      <c r="BH28" s="631">
        <v>0.99265769675925941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46161</v>
      </c>
      <c r="B29" s="629"/>
      <c r="C29" s="629"/>
      <c r="D29" s="629"/>
      <c r="E29" s="629">
        <v>1</v>
      </c>
      <c r="F29" s="629"/>
      <c r="G29" s="629"/>
      <c r="H29" s="629">
        <v>1</v>
      </c>
      <c r="I29" s="629"/>
      <c r="J29" s="629"/>
      <c r="K29" s="629">
        <v>1</v>
      </c>
      <c r="L29" s="629"/>
      <c r="M29" s="629"/>
      <c r="N29" s="629"/>
      <c r="O29" s="629"/>
      <c r="P29" s="629"/>
      <c r="Q29" s="629"/>
      <c r="R29" s="629"/>
      <c r="S29" s="629">
        <v>0.99832398504273501</v>
      </c>
      <c r="T29" s="629"/>
      <c r="U29" s="629"/>
      <c r="V29" s="629"/>
      <c r="W29" s="629">
        <v>1</v>
      </c>
      <c r="X29" s="629"/>
      <c r="Y29" s="629"/>
      <c r="Z29" s="629"/>
      <c r="AA29" s="629"/>
      <c r="AB29" s="629"/>
      <c r="AC29" s="629"/>
      <c r="AD29" s="629"/>
      <c r="AE29" s="629"/>
      <c r="AF29" s="629"/>
      <c r="AG29" s="630">
        <v>0.99966479700854693</v>
      </c>
      <c r="AH29" s="629"/>
      <c r="AI29" s="629"/>
      <c r="AJ29" s="629">
        <v>0.99333934294871795</v>
      </c>
      <c r="AK29" s="629"/>
      <c r="AL29" s="630">
        <v>0.99333934294871795</v>
      </c>
      <c r="AM29" s="629"/>
      <c r="AN29" s="629"/>
      <c r="AO29" s="629">
        <v>1</v>
      </c>
      <c r="AP29" s="629">
        <v>1</v>
      </c>
      <c r="AQ29" s="629"/>
      <c r="AR29" s="630">
        <v>1</v>
      </c>
      <c r="AS29" s="629"/>
      <c r="AT29" s="629">
        <v>0.99427417200854706</v>
      </c>
      <c r="AU29" s="629"/>
      <c r="AV29" s="629">
        <v>0.98685897435897441</v>
      </c>
      <c r="AW29" s="629">
        <v>1</v>
      </c>
      <c r="AX29" s="629">
        <v>0.99464810363247869</v>
      </c>
      <c r="AY29" s="629"/>
      <c r="AZ29" s="629"/>
      <c r="BA29" s="629"/>
      <c r="BB29" s="629"/>
      <c r="BC29" s="629"/>
      <c r="BD29" s="629"/>
      <c r="BE29" s="629">
        <v>1</v>
      </c>
      <c r="BF29" s="629"/>
      <c r="BG29" s="629">
        <v>0.99835737179487183</v>
      </c>
      <c r="BH29" s="631">
        <v>0.9956897702991454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46162</v>
      </c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>
        <v>1</v>
      </c>
      <c r="Q30" s="629"/>
      <c r="R30" s="629"/>
      <c r="S30" s="629">
        <v>0.99832398504273501</v>
      </c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30">
        <v>0.9991619925213675</v>
      </c>
      <c r="AH30" s="629"/>
      <c r="AI30" s="629"/>
      <c r="AJ30" s="629">
        <v>0.99524238782051277</v>
      </c>
      <c r="AK30" s="629"/>
      <c r="AL30" s="630">
        <v>0.99524238782051277</v>
      </c>
      <c r="AM30" s="629"/>
      <c r="AN30" s="629"/>
      <c r="AO30" s="629">
        <v>1</v>
      </c>
      <c r="AP30" s="629">
        <v>1</v>
      </c>
      <c r="AQ30" s="629"/>
      <c r="AR30" s="630">
        <v>1</v>
      </c>
      <c r="AS30" s="629"/>
      <c r="AT30" s="629">
        <v>0.99836404914529919</v>
      </c>
      <c r="AU30" s="629"/>
      <c r="AV30" s="629">
        <v>0.99753605769230769</v>
      </c>
      <c r="AW30" s="629">
        <v>1</v>
      </c>
      <c r="AX30" s="629">
        <v>0.9992354433760684</v>
      </c>
      <c r="AY30" s="629"/>
      <c r="AZ30" s="629"/>
      <c r="BA30" s="629"/>
      <c r="BB30" s="629"/>
      <c r="BC30" s="629"/>
      <c r="BD30" s="629"/>
      <c r="BE30" s="629">
        <v>1</v>
      </c>
      <c r="BF30" s="629"/>
      <c r="BG30" s="629">
        <v>0.99917868589743586</v>
      </c>
      <c r="BH30" s="631">
        <v>0.9990523726851851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8">
        <v>46163</v>
      </c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>
        <v>0.982421875</v>
      </c>
      <c r="Q31" s="629"/>
      <c r="R31" s="629"/>
      <c r="S31" s="629">
        <v>0.99497195512820513</v>
      </c>
      <c r="T31" s="629"/>
      <c r="U31" s="629"/>
      <c r="V31" s="629"/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30">
        <v>0.98869691506410251</v>
      </c>
      <c r="AH31" s="629"/>
      <c r="AI31" s="629"/>
      <c r="AJ31" s="629">
        <v>0.99238782051282048</v>
      </c>
      <c r="AK31" s="629"/>
      <c r="AL31" s="630">
        <v>0.99238782051282048</v>
      </c>
      <c r="AM31" s="629"/>
      <c r="AN31" s="629"/>
      <c r="AO31" s="629">
        <v>1</v>
      </c>
      <c r="AP31" s="629">
        <v>1</v>
      </c>
      <c r="AQ31" s="629"/>
      <c r="AR31" s="630">
        <v>1</v>
      </c>
      <c r="AS31" s="629"/>
      <c r="AT31" s="629">
        <v>0.99182024572649574</v>
      </c>
      <c r="AU31" s="629"/>
      <c r="AV31" s="629"/>
      <c r="AW31" s="629">
        <v>1</v>
      </c>
      <c r="AX31" s="629">
        <v>0.9984708867521368</v>
      </c>
      <c r="AY31" s="629"/>
      <c r="AZ31" s="629"/>
      <c r="BA31" s="629"/>
      <c r="BB31" s="629"/>
      <c r="BC31" s="629"/>
      <c r="BD31" s="629"/>
      <c r="BE31" s="629">
        <v>0.99671474358974355</v>
      </c>
      <c r="BF31" s="629"/>
      <c r="BG31" s="629">
        <v>0.99425080128205123</v>
      </c>
      <c r="BH31" s="631">
        <v>0.99625133547008549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8">
        <v>46164</v>
      </c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>
        <v>0.984375</v>
      </c>
      <c r="Q32" s="629"/>
      <c r="R32" s="629"/>
      <c r="S32" s="629">
        <v>1</v>
      </c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30">
        <v>0.9921875</v>
      </c>
      <c r="AH32" s="629"/>
      <c r="AI32" s="629"/>
      <c r="AJ32" s="629">
        <v>0.9866786858974359</v>
      </c>
      <c r="AK32" s="629"/>
      <c r="AL32" s="630">
        <v>0.9866786858974359</v>
      </c>
      <c r="AM32" s="629"/>
      <c r="AN32" s="629"/>
      <c r="AO32" s="629">
        <v>1</v>
      </c>
      <c r="AP32" s="629">
        <v>1</v>
      </c>
      <c r="AQ32" s="629"/>
      <c r="AR32" s="630">
        <v>1</v>
      </c>
      <c r="AS32" s="629"/>
      <c r="AT32" s="629">
        <v>0.99427417200854706</v>
      </c>
      <c r="AU32" s="629"/>
      <c r="AV32" s="629"/>
      <c r="AW32" s="629">
        <v>1</v>
      </c>
      <c r="AX32" s="629">
        <v>0.9984708867521368</v>
      </c>
      <c r="AY32" s="629"/>
      <c r="AZ32" s="629"/>
      <c r="BA32" s="629"/>
      <c r="BB32" s="629"/>
      <c r="BC32" s="629"/>
      <c r="BD32" s="629"/>
      <c r="BE32" s="629">
        <v>0.99917868589743586</v>
      </c>
      <c r="BF32" s="629"/>
      <c r="BG32" s="629">
        <v>0.98768028846153844</v>
      </c>
      <c r="BH32" s="631">
        <v>0.99592080662393168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8">
        <v>46165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>
        <v>1</v>
      </c>
      <c r="Q33" s="629"/>
      <c r="R33" s="629"/>
      <c r="S33" s="629">
        <v>0.99664797008547013</v>
      </c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30">
        <v>0.99832398504273501</v>
      </c>
      <c r="AH33" s="629"/>
      <c r="AI33" s="629"/>
      <c r="AJ33" s="629">
        <v>0.99333934294871795</v>
      </c>
      <c r="AK33" s="629"/>
      <c r="AL33" s="630">
        <v>0.99333934294871795</v>
      </c>
      <c r="AM33" s="629"/>
      <c r="AN33" s="629"/>
      <c r="AO33" s="629">
        <v>1</v>
      </c>
      <c r="AP33" s="629">
        <v>1</v>
      </c>
      <c r="AQ33" s="629"/>
      <c r="AR33" s="630">
        <v>1</v>
      </c>
      <c r="AS33" s="629"/>
      <c r="AT33" s="629">
        <v>0.98527644230769229</v>
      </c>
      <c r="AU33" s="629"/>
      <c r="AV33" s="629">
        <v>1</v>
      </c>
      <c r="AW33" s="629">
        <v>0.99766626602564101</v>
      </c>
      <c r="AX33" s="629">
        <v>1</v>
      </c>
      <c r="AY33" s="629"/>
      <c r="AZ33" s="629"/>
      <c r="BA33" s="629">
        <v>0.99606036324786329</v>
      </c>
      <c r="BB33" s="629"/>
      <c r="BC33" s="629"/>
      <c r="BD33" s="629"/>
      <c r="BE33" s="629">
        <v>0.99917868589743586</v>
      </c>
      <c r="BF33" s="629"/>
      <c r="BG33" s="629">
        <v>0.98768028846153844</v>
      </c>
      <c r="BH33" s="631">
        <v>0.99512314942002433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8">
        <v>46166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>
        <v>0.984375</v>
      </c>
      <c r="Q34" s="629"/>
      <c r="R34" s="629"/>
      <c r="S34" s="629">
        <v>0.99832398504273501</v>
      </c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30">
        <v>0.9913494925213675</v>
      </c>
      <c r="AH34" s="629"/>
      <c r="AI34" s="629"/>
      <c r="AJ34" s="629">
        <v>0.99238782051282048</v>
      </c>
      <c r="AK34" s="629"/>
      <c r="AL34" s="630">
        <v>0.99238782051282048</v>
      </c>
      <c r="AM34" s="629"/>
      <c r="AN34" s="629"/>
      <c r="AO34" s="629"/>
      <c r="AP34" s="629">
        <v>1</v>
      </c>
      <c r="AQ34" s="629"/>
      <c r="AR34" s="630">
        <v>1</v>
      </c>
      <c r="AS34" s="629"/>
      <c r="AT34" s="629">
        <v>1</v>
      </c>
      <c r="AU34" s="629"/>
      <c r="AV34" s="629">
        <v>1</v>
      </c>
      <c r="AW34" s="629">
        <v>1</v>
      </c>
      <c r="AX34" s="629">
        <v>1</v>
      </c>
      <c r="AY34" s="629"/>
      <c r="AZ34" s="629"/>
      <c r="BA34" s="629">
        <v>0.99684829059829061</v>
      </c>
      <c r="BB34" s="629"/>
      <c r="BC34" s="629"/>
      <c r="BD34" s="629"/>
      <c r="BE34" s="629">
        <v>1</v>
      </c>
      <c r="BF34" s="629"/>
      <c r="BG34" s="629">
        <v>0.99589342948717952</v>
      </c>
      <c r="BH34" s="631">
        <v>0.99896310286935286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8">
        <v>46167</v>
      </c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29"/>
      <c r="P35" s="629">
        <v>0.984375</v>
      </c>
      <c r="Q35" s="629"/>
      <c r="R35" s="629"/>
      <c r="S35" s="629">
        <v>0.98659188034188039</v>
      </c>
      <c r="T35" s="629"/>
      <c r="U35" s="629"/>
      <c r="V35" s="629"/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30">
        <v>0.98548344017094025</v>
      </c>
      <c r="AH35" s="629"/>
      <c r="AI35" s="629"/>
      <c r="AJ35" s="629">
        <v>0.99333934294871795</v>
      </c>
      <c r="AK35" s="629"/>
      <c r="AL35" s="630">
        <v>0.99333934294871795</v>
      </c>
      <c r="AM35" s="629"/>
      <c r="AN35" s="629"/>
      <c r="AO35" s="629"/>
      <c r="AP35" s="629">
        <v>1</v>
      </c>
      <c r="AQ35" s="629"/>
      <c r="AR35" s="630">
        <v>1</v>
      </c>
      <c r="AS35" s="629"/>
      <c r="AT35" s="629"/>
      <c r="AU35" s="629"/>
      <c r="AV35" s="629">
        <v>0.99917534722222223</v>
      </c>
      <c r="AW35" s="629">
        <v>0.99844417735042734</v>
      </c>
      <c r="AX35" s="629">
        <v>0.99617721688034189</v>
      </c>
      <c r="AY35" s="629"/>
      <c r="AZ35" s="629"/>
      <c r="BA35" s="629">
        <v>1</v>
      </c>
      <c r="BB35" s="629"/>
      <c r="BC35" s="629"/>
      <c r="BD35" s="629"/>
      <c r="BE35" s="629">
        <v>1</v>
      </c>
      <c r="BF35" s="629"/>
      <c r="BG35" s="629">
        <v>1</v>
      </c>
      <c r="BH35" s="631">
        <v>0.99896612357549852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628">
        <v>46168</v>
      </c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>
        <v>0.99454460470085471</v>
      </c>
      <c r="M36" s="629"/>
      <c r="N36" s="629"/>
      <c r="O36" s="629"/>
      <c r="P36" s="629">
        <v>0.99609375</v>
      </c>
      <c r="Q36" s="629"/>
      <c r="R36" s="629"/>
      <c r="S36" s="629">
        <v>1</v>
      </c>
      <c r="T36" s="629"/>
      <c r="U36" s="629"/>
      <c r="V36" s="629"/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30">
        <v>0.99687945156695157</v>
      </c>
      <c r="AH36" s="629"/>
      <c r="AI36" s="629"/>
      <c r="AJ36" s="629">
        <v>0.9866786858974359</v>
      </c>
      <c r="AK36" s="629"/>
      <c r="AL36" s="630">
        <v>0.9866786858974359</v>
      </c>
      <c r="AM36" s="629"/>
      <c r="AN36" s="629"/>
      <c r="AO36" s="629"/>
      <c r="AP36" s="629"/>
      <c r="AQ36" s="629"/>
      <c r="AR36" s="630"/>
      <c r="AS36" s="629"/>
      <c r="AT36" s="629">
        <v>1</v>
      </c>
      <c r="AU36" s="629"/>
      <c r="AV36" s="629">
        <v>0.99835069444444446</v>
      </c>
      <c r="AW36" s="629">
        <v>1</v>
      </c>
      <c r="AX36" s="629">
        <v>1</v>
      </c>
      <c r="AY36" s="629"/>
      <c r="AZ36" s="629"/>
      <c r="BA36" s="629">
        <v>1</v>
      </c>
      <c r="BB36" s="629"/>
      <c r="BC36" s="629"/>
      <c r="BD36" s="629"/>
      <c r="BE36" s="629">
        <v>1</v>
      </c>
      <c r="BF36" s="629"/>
      <c r="BG36" s="629">
        <v>1</v>
      </c>
      <c r="BH36" s="631">
        <v>0.99976438492063491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 s="628">
        <v>46169</v>
      </c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>
        <v>1</v>
      </c>
      <c r="M37" s="629"/>
      <c r="N37" s="629"/>
      <c r="O37" s="629"/>
      <c r="P37" s="629">
        <v>0.990234375</v>
      </c>
      <c r="Q37" s="629"/>
      <c r="R37" s="629"/>
      <c r="S37" s="629"/>
      <c r="T37" s="629"/>
      <c r="U37" s="629"/>
      <c r="V37" s="629"/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30">
        <v>0.9951171875</v>
      </c>
      <c r="AH37" s="629"/>
      <c r="AI37" s="629"/>
      <c r="AJ37" s="629">
        <v>0.9866786858974359</v>
      </c>
      <c r="AK37" s="629"/>
      <c r="AL37" s="630">
        <v>0.9866786858974359</v>
      </c>
      <c r="AM37" s="629"/>
      <c r="AN37" s="629"/>
      <c r="AO37" s="629"/>
      <c r="AP37" s="629"/>
      <c r="AQ37" s="629"/>
      <c r="AR37" s="630"/>
      <c r="AS37" s="629"/>
      <c r="AT37" s="629">
        <v>0.99754607371794868</v>
      </c>
      <c r="AU37" s="629"/>
      <c r="AV37" s="629">
        <v>0.99917534722222223</v>
      </c>
      <c r="AW37" s="629">
        <v>1</v>
      </c>
      <c r="AX37" s="629">
        <v>1</v>
      </c>
      <c r="AY37" s="629"/>
      <c r="AZ37" s="629"/>
      <c r="BA37" s="629">
        <v>1</v>
      </c>
      <c r="BB37" s="629"/>
      <c r="BC37" s="629"/>
      <c r="BD37" s="629"/>
      <c r="BE37" s="629">
        <v>0.99917868589743586</v>
      </c>
      <c r="BF37" s="629"/>
      <c r="BG37" s="629">
        <v>1</v>
      </c>
      <c r="BH37" s="631">
        <v>0.99941430097680084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 s="554" t="s">
        <v>70</v>
      </c>
      <c r="B38" s="555"/>
      <c r="C38" s="555"/>
      <c r="D38" s="555"/>
      <c r="E38" s="555">
        <v>0.99774639423076927</v>
      </c>
      <c r="F38" s="555"/>
      <c r="G38" s="555">
        <v>1</v>
      </c>
      <c r="H38" s="555">
        <v>0.99972393329326925</v>
      </c>
      <c r="I38" s="555"/>
      <c r="J38" s="555">
        <v>0.99677751068376064</v>
      </c>
      <c r="K38" s="555">
        <v>0.99725227029914532</v>
      </c>
      <c r="L38" s="555">
        <v>0.9972723023504273</v>
      </c>
      <c r="M38" s="555"/>
      <c r="N38" s="555">
        <v>1</v>
      </c>
      <c r="O38" s="555">
        <v>0.9974645146520148</v>
      </c>
      <c r="P38" s="555">
        <v>0.99242187500000001</v>
      </c>
      <c r="Q38" s="555"/>
      <c r="R38" s="555">
        <v>0.99597756410256399</v>
      </c>
      <c r="S38" s="555">
        <v>0.99748597756410251</v>
      </c>
      <c r="T38" s="555"/>
      <c r="U38" s="555"/>
      <c r="V38" s="555"/>
      <c r="W38" s="555">
        <v>0.99635785678137656</v>
      </c>
      <c r="X38" s="555"/>
      <c r="Y38" s="555">
        <v>0.99292367788461511</v>
      </c>
      <c r="Z38" s="555"/>
      <c r="AA38" s="555"/>
      <c r="AB38" s="555">
        <v>0.99767842834249088</v>
      </c>
      <c r="AC38" s="555"/>
      <c r="AD38" s="555"/>
      <c r="AE38" s="555"/>
      <c r="AF38" s="555">
        <v>0.99845085470085471</v>
      </c>
      <c r="AG38" s="556">
        <v>0.99655775327480467</v>
      </c>
      <c r="AH38" s="555"/>
      <c r="AI38" s="555">
        <v>0.99244123931623929</v>
      </c>
      <c r="AJ38" s="555">
        <v>0.98727964743589725</v>
      </c>
      <c r="AK38" s="555"/>
      <c r="AL38" s="556">
        <v>0.98817731558900024</v>
      </c>
      <c r="AM38" s="555"/>
      <c r="AN38" s="555"/>
      <c r="AO38" s="555">
        <v>0.99763045196292011</v>
      </c>
      <c r="AP38" s="555">
        <v>0.99564899489207448</v>
      </c>
      <c r="AQ38" s="555"/>
      <c r="AR38" s="556">
        <v>0.99656351354015704</v>
      </c>
      <c r="AS38" s="555">
        <v>0.99959268162393156</v>
      </c>
      <c r="AT38" s="555">
        <v>0.99672809829059839</v>
      </c>
      <c r="AU38" s="555">
        <v>0.98598090277777783</v>
      </c>
      <c r="AV38" s="555">
        <v>0.99581063034188033</v>
      </c>
      <c r="AW38" s="555">
        <v>0.99893397336973722</v>
      </c>
      <c r="AX38" s="555">
        <v>0.9992354433760684</v>
      </c>
      <c r="AY38" s="555"/>
      <c r="AZ38" s="555">
        <v>0.99346454326923073</v>
      </c>
      <c r="BA38" s="555">
        <v>0.99858173076923085</v>
      </c>
      <c r="BB38" s="555"/>
      <c r="BC38" s="555">
        <v>0.99848835059171581</v>
      </c>
      <c r="BD38" s="555">
        <v>0.99989775307158124</v>
      </c>
      <c r="BE38" s="555">
        <v>0.99912735376602557</v>
      </c>
      <c r="BF38" s="555">
        <v>0.96783854166666672</v>
      </c>
      <c r="BG38" s="555">
        <v>0.99543714387464377</v>
      </c>
      <c r="BH38" s="557">
        <v>0.99691959516178286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0.99774639423076927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0.99774639423076927</v>
      </c>
      <c r="AD3" s="1128">
        <v>0.99299999999999999</v>
      </c>
      <c r="AE3" s="1131">
        <f t="shared" ref="AE3:AE10" si="3">IFERROR(AVERAGEIF(X3:AC3,"&lt;&gt;0"),"")</f>
        <v>0.99748066312163275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0.9997401725113122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0.9997401725113122</v>
      </c>
      <c r="AD4" s="1128">
        <v>0.99299999999999999</v>
      </c>
      <c r="AE4" s="1131">
        <f t="shared" si="3"/>
        <v>0.99812987322769153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0.99677751068376064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0.99677751068376064</v>
      </c>
      <c r="AD5" s="1128">
        <v>0.99299999999999999</v>
      </c>
      <c r="AE5" s="1131">
        <f t="shared" si="3"/>
        <v>0.99796368158664517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0.99774639423076927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0.9972541781135531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0.9972541781135531</v>
      </c>
      <c r="AD6" s="1128">
        <v>0.99299999999999999</v>
      </c>
      <c r="AE6" s="1131">
        <f t="shared" si="3"/>
        <v>0.99752039717883434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0.9997401725113122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0.99677751068376064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0.99242187500000001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0.99242187500000001</v>
      </c>
      <c r="AD8" s="1128">
        <v>0.99299999999999999</v>
      </c>
      <c r="AE8" s="1131">
        <f t="shared" si="3"/>
        <v>0.99193198171900476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0.9972541781135531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0.99718429487179483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0.99718429487179483</v>
      </c>
      <c r="AD10" s="1128">
        <v>0.99299999999999999</v>
      </c>
      <c r="AE10" s="1131">
        <f t="shared" si="3"/>
        <v>0.99527100289501469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0.99242187500000001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0.99718429487179483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0.99635785678137656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0.99292367788461511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0.99635785678137656</v>
      </c>
      <c r="AD15" s="1128">
        <v>0.99299999999999999</v>
      </c>
      <c r="AE15" s="1131">
        <f t="shared" si="13"/>
        <v>0.99698066455784684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0.99635785678137656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0.99767842834249088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0.99292367788461511</v>
      </c>
      <c r="AD16" s="1128">
        <v>0.99299999999999999</v>
      </c>
      <c r="AE16" s="1131">
        <f t="shared" si="13"/>
        <v>0.99562456388114484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0.99292367788461511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0.99767842834249088</v>
      </c>
      <c r="AD18" s="1128">
        <v>0.99299999999999999</v>
      </c>
      <c r="AE18" s="1131">
        <f t="shared" si="13"/>
        <v>0.99725934883217138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0.99767842834249088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0.99845085470085471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0.99675606304009456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0.99845085470085471</v>
      </c>
      <c r="AD21" s="1128">
        <v>0.99299999999999999</v>
      </c>
      <c r="AE21" s="1131">
        <f t="shared" si="13"/>
        <v>0.99812000589832628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0.99845085470085471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0.99675606304009456</v>
      </c>
      <c r="AD22" s="1128">
        <v>0.99299999999999999</v>
      </c>
      <c r="AE22" s="1131">
        <f t="shared" si="13"/>
        <v>0.99613905336779063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0.98817731558900046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0.99656351354015704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0.98817731558900046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0.98817731558900046</v>
      </c>
      <c r="AD26" s="1128">
        <v>0.99099999999999999</v>
      </c>
      <c r="AE26" s="1131">
        <f t="shared" si="29"/>
        <v>0.99027172417457754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0.99722628669639524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0.99452849196395399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0.98817731558900046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0.98817731558900046</v>
      </c>
      <c r="AD28" s="1128">
        <v>0.99099999999999999</v>
      </c>
      <c r="AE28" s="1131">
        <f t="shared" si="29"/>
        <v>0.98939155952364777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0.99908470837290286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0.99656351354015704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0.99656351354015704</v>
      </c>
      <c r="AD29" s="1128">
        <v>0.99199999999999999</v>
      </c>
      <c r="AE29" s="1131">
        <f t="shared" si="29"/>
        <v>0.99885450451338575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0.99630742521367521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0.99656351354015704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0.99656351354015704</v>
      </c>
      <c r="AD30" s="1128">
        <v>0.99199999999999999</v>
      </c>
      <c r="AE30" s="1131">
        <f t="shared" si="29"/>
        <v>0.99885450451338575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0.99906941196003685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0.99041921620046613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0.99622904788113509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0.99722628669639524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0.99722628669639524</v>
      </c>
      <c r="AD33" s="1128">
        <v>0.997</v>
      </c>
      <c r="AE33" s="1131">
        <f t="shared" ref="AE33:AE39" si="44">IFERROR(AVERAGEIF(X33:AC33,"&lt;&gt;0"),"")</f>
        <v>0.99655170052289799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0.99452849196395399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0.99452849196395399</v>
      </c>
      <c r="AD34" s="1128">
        <v>0.997</v>
      </c>
      <c r="AE34" s="1131">
        <f t="shared" si="44"/>
        <v>0.99647439489485257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0.99908470837290286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0.99908470837290286</v>
      </c>
      <c r="AD35" s="1128">
        <v>0.997</v>
      </c>
      <c r="AE35" s="1131">
        <f t="shared" si="44"/>
        <v>0.99737834246682089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0.99630742521367521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0.99630742521367521</v>
      </c>
      <c r="AD36" s="1128">
        <v>0.997</v>
      </c>
      <c r="AE36" s="1131">
        <f t="shared" si="44"/>
        <v>0.99448278215597663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0.99906941196003685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0.99906941196003685</v>
      </c>
      <c r="AD37" s="1128">
        <v>0.997</v>
      </c>
      <c r="AE37" s="1131">
        <f t="shared" si="44"/>
        <v>0.99706315258958977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0.99041921620046613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0.99041921620046613</v>
      </c>
      <c r="AD38" s="1128">
        <v>0.997</v>
      </c>
      <c r="AE38" s="1131">
        <f t="shared" si="44"/>
        <v>0.99390767142665926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0.99610592340123849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0.99610592340123849</v>
      </c>
      <c r="AD39" s="1128">
        <v>0.997</v>
      </c>
      <c r="AE39" s="1131">
        <f t="shared" si="44"/>
        <v>0.99597634067613283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94.301041666666663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632">
        <v>46161</v>
      </c>
      <c r="B24" s="633"/>
      <c r="C24" s="634">
        <v>94.14</v>
      </c>
      <c r="D24" s="634">
        <v>75.09</v>
      </c>
      <c r="E24" s="634"/>
      <c r="F24" s="634">
        <v>88.484999999999999</v>
      </c>
      <c r="G24" s="634"/>
      <c r="H24" s="634"/>
      <c r="I24" s="634"/>
      <c r="J24" s="634">
        <v>81.643749999999997</v>
      </c>
      <c r="K24" s="634"/>
      <c r="L24" s="634"/>
      <c r="M24" s="634">
        <v>88.27</v>
      </c>
      <c r="N24" s="634"/>
      <c r="O24" s="634"/>
      <c r="P24" s="634"/>
      <c r="Q24" s="634"/>
      <c r="R24" s="634"/>
      <c r="S24" s="634"/>
      <c r="T24" s="635">
        <v>85.525750000000002</v>
      </c>
      <c r="U24" s="633"/>
      <c r="V24" s="634">
        <v>67.775000000000006</v>
      </c>
      <c r="W24" s="634"/>
      <c r="X24" s="635">
        <v>67.775000000000006</v>
      </c>
      <c r="Y24" s="633">
        <v>31.273333333333333</v>
      </c>
      <c r="Z24" s="634"/>
      <c r="AA24" s="635">
        <v>31.273333333333333</v>
      </c>
      <c r="AB24" s="633">
        <v>92.237499999999997</v>
      </c>
      <c r="AC24" s="634">
        <v>92.125</v>
      </c>
      <c r="AD24" s="634">
        <v>92.8125</v>
      </c>
      <c r="AE24" s="634"/>
      <c r="AF24" s="634">
        <v>85.012500000000003</v>
      </c>
      <c r="AG24" s="634">
        <v>93.962500000000006</v>
      </c>
      <c r="AH24" s="635">
        <v>91.493749999999991</v>
      </c>
      <c r="AI24" s="636">
        <v>79.065208333333331</v>
      </c>
    </row>
    <row r="25" spans="1:35">
      <c r="A25" s="632">
        <v>46162</v>
      </c>
      <c r="B25" s="633"/>
      <c r="C25" s="634"/>
      <c r="D25" s="634"/>
      <c r="E25" s="634"/>
      <c r="F25" s="634"/>
      <c r="G25" s="634"/>
      <c r="H25" s="634">
        <v>92.567499999999995</v>
      </c>
      <c r="I25" s="634"/>
      <c r="J25" s="634">
        <v>81.543750000000003</v>
      </c>
      <c r="K25" s="634"/>
      <c r="L25" s="634"/>
      <c r="M25" s="634"/>
      <c r="N25" s="634"/>
      <c r="O25" s="634"/>
      <c r="P25" s="634"/>
      <c r="Q25" s="634"/>
      <c r="R25" s="634"/>
      <c r="S25" s="634"/>
      <c r="T25" s="635">
        <v>87.055624999999992</v>
      </c>
      <c r="U25" s="633"/>
      <c r="V25" s="634">
        <v>66.099999999999994</v>
      </c>
      <c r="W25" s="634"/>
      <c r="X25" s="635">
        <v>66.099999999999994</v>
      </c>
      <c r="Y25" s="633">
        <v>27.76</v>
      </c>
      <c r="Z25" s="634"/>
      <c r="AA25" s="635">
        <v>27.76</v>
      </c>
      <c r="AB25" s="633">
        <v>89.825000000000003</v>
      </c>
      <c r="AC25" s="634">
        <v>85.2</v>
      </c>
      <c r="AD25" s="634">
        <v>90.048749999999998</v>
      </c>
      <c r="AE25" s="634"/>
      <c r="AF25" s="634">
        <v>87.55</v>
      </c>
      <c r="AG25" s="634">
        <v>94.887500000000003</v>
      </c>
      <c r="AH25" s="635">
        <v>89.593333333333348</v>
      </c>
      <c r="AI25" s="636">
        <v>75.753749999999997</v>
      </c>
    </row>
    <row r="26" spans="1:35">
      <c r="A26" s="632">
        <v>46163</v>
      </c>
      <c r="B26" s="633"/>
      <c r="C26" s="634"/>
      <c r="D26" s="634"/>
      <c r="E26" s="634"/>
      <c r="F26" s="634"/>
      <c r="G26" s="634"/>
      <c r="H26" s="634">
        <v>96.143749999999997</v>
      </c>
      <c r="I26" s="634"/>
      <c r="J26" s="634">
        <v>81.863749999999996</v>
      </c>
      <c r="K26" s="634"/>
      <c r="L26" s="634"/>
      <c r="M26" s="634"/>
      <c r="N26" s="634"/>
      <c r="O26" s="634"/>
      <c r="P26" s="634"/>
      <c r="Q26" s="634"/>
      <c r="R26" s="634"/>
      <c r="S26" s="634"/>
      <c r="T26" s="635">
        <v>89.003749999999997</v>
      </c>
      <c r="U26" s="633"/>
      <c r="V26" s="634">
        <v>65.674999999999997</v>
      </c>
      <c r="W26" s="634"/>
      <c r="X26" s="635">
        <v>65.674999999999997</v>
      </c>
      <c r="Y26" s="633">
        <v>30.442499999999999</v>
      </c>
      <c r="Z26" s="634"/>
      <c r="AA26" s="635">
        <v>30.442499999999999</v>
      </c>
      <c r="AB26" s="633">
        <v>88.1875</v>
      </c>
      <c r="AC26" s="634"/>
      <c r="AD26" s="634">
        <v>89.375</v>
      </c>
      <c r="AE26" s="634"/>
      <c r="AF26" s="634">
        <v>92.125</v>
      </c>
      <c r="AG26" s="634">
        <v>96.174999999999997</v>
      </c>
      <c r="AH26" s="635">
        <v>91.047499999999999</v>
      </c>
      <c r="AI26" s="636">
        <v>75.980499999999992</v>
      </c>
    </row>
    <row r="27" spans="1:35">
      <c r="A27" s="632">
        <v>46164</v>
      </c>
      <c r="B27" s="633"/>
      <c r="C27" s="634"/>
      <c r="D27" s="634"/>
      <c r="E27" s="634"/>
      <c r="F27" s="634"/>
      <c r="G27" s="634"/>
      <c r="H27" s="634">
        <v>95.651250000000005</v>
      </c>
      <c r="I27" s="634"/>
      <c r="J27" s="634">
        <v>82.393749999999997</v>
      </c>
      <c r="K27" s="634"/>
      <c r="L27" s="634"/>
      <c r="M27" s="634"/>
      <c r="N27" s="634"/>
      <c r="O27" s="634"/>
      <c r="P27" s="634"/>
      <c r="Q27" s="634"/>
      <c r="R27" s="634"/>
      <c r="S27" s="634"/>
      <c r="T27" s="635">
        <v>89.022500000000008</v>
      </c>
      <c r="U27" s="633"/>
      <c r="V27" s="634">
        <v>65.599999999999994</v>
      </c>
      <c r="W27" s="634"/>
      <c r="X27" s="635">
        <v>65.599999999999994</v>
      </c>
      <c r="Y27" s="633">
        <v>29.965</v>
      </c>
      <c r="Z27" s="634"/>
      <c r="AA27" s="635">
        <v>29.965</v>
      </c>
      <c r="AB27" s="633">
        <v>75.400000000000006</v>
      </c>
      <c r="AC27" s="634"/>
      <c r="AD27" s="634">
        <v>78.712500000000006</v>
      </c>
      <c r="AE27" s="634"/>
      <c r="AF27" s="634">
        <v>87.05</v>
      </c>
      <c r="AG27" s="634">
        <v>95.474999999999994</v>
      </c>
      <c r="AH27" s="635">
        <v>83.070000000000007</v>
      </c>
      <c r="AI27" s="636">
        <v>71.892499999999998</v>
      </c>
    </row>
    <row r="28" spans="1:35">
      <c r="A28" s="632">
        <v>46165</v>
      </c>
      <c r="B28" s="633"/>
      <c r="C28" s="634"/>
      <c r="D28" s="634"/>
      <c r="E28" s="634"/>
      <c r="F28" s="634"/>
      <c r="G28" s="634"/>
      <c r="H28" s="634">
        <v>94.701250000000002</v>
      </c>
      <c r="I28" s="634"/>
      <c r="J28" s="634">
        <v>81.587500000000006</v>
      </c>
      <c r="K28" s="634"/>
      <c r="L28" s="634"/>
      <c r="M28" s="634"/>
      <c r="N28" s="634"/>
      <c r="O28" s="634"/>
      <c r="P28" s="634"/>
      <c r="Q28" s="634"/>
      <c r="R28" s="634"/>
      <c r="S28" s="634"/>
      <c r="T28" s="635">
        <v>88.144374999999997</v>
      </c>
      <c r="U28" s="633"/>
      <c r="V28" s="634">
        <v>64.650000000000006</v>
      </c>
      <c r="W28" s="634"/>
      <c r="X28" s="635">
        <v>64.650000000000006</v>
      </c>
      <c r="Y28" s="633">
        <v>24.15</v>
      </c>
      <c r="Z28" s="634"/>
      <c r="AA28" s="635">
        <v>24.15</v>
      </c>
      <c r="AB28" s="633">
        <v>80.087500000000006</v>
      </c>
      <c r="AC28" s="634">
        <v>72.8</v>
      </c>
      <c r="AD28" s="634">
        <v>84.712500000000006</v>
      </c>
      <c r="AE28" s="634">
        <v>92.825000000000003</v>
      </c>
      <c r="AF28" s="634">
        <v>90.974999999999994</v>
      </c>
      <c r="AG28" s="634">
        <v>93.862499999999997</v>
      </c>
      <c r="AH28" s="635">
        <v>85.710714285714275</v>
      </c>
      <c r="AI28" s="636">
        <v>74.101145833333334</v>
      </c>
    </row>
    <row r="29" spans="1:35">
      <c r="A29" s="632">
        <v>46166</v>
      </c>
      <c r="B29" s="633"/>
      <c r="C29" s="634"/>
      <c r="D29" s="634"/>
      <c r="E29" s="634"/>
      <c r="F29" s="634"/>
      <c r="G29" s="634"/>
      <c r="H29" s="634">
        <v>95.553749999999994</v>
      </c>
      <c r="I29" s="634"/>
      <c r="J29" s="634">
        <v>80.905000000000001</v>
      </c>
      <c r="K29" s="634"/>
      <c r="L29" s="634"/>
      <c r="M29" s="634"/>
      <c r="N29" s="634"/>
      <c r="O29" s="634"/>
      <c r="P29" s="634"/>
      <c r="Q29" s="634"/>
      <c r="R29" s="634"/>
      <c r="S29" s="634"/>
      <c r="T29" s="635">
        <v>88.229375000000005</v>
      </c>
      <c r="U29" s="633"/>
      <c r="V29" s="634">
        <v>65.875</v>
      </c>
      <c r="W29" s="634"/>
      <c r="X29" s="635">
        <v>65.875</v>
      </c>
      <c r="Y29" s="633">
        <v>18.6875</v>
      </c>
      <c r="Z29" s="634"/>
      <c r="AA29" s="635">
        <v>18.6875</v>
      </c>
      <c r="AB29" s="633">
        <v>78.768333333333331</v>
      </c>
      <c r="AC29" s="634">
        <v>85.01</v>
      </c>
      <c r="AD29" s="634">
        <v>92.373750000000001</v>
      </c>
      <c r="AE29" s="634">
        <v>95.15</v>
      </c>
      <c r="AF29" s="634">
        <v>92.237499999999997</v>
      </c>
      <c r="AG29" s="634">
        <v>96.2</v>
      </c>
      <c r="AH29" s="635">
        <v>90.301904761904765</v>
      </c>
      <c r="AI29" s="636">
        <v>81.194053030303039</v>
      </c>
    </row>
    <row r="30" spans="1:35">
      <c r="A30" s="632">
        <v>46167</v>
      </c>
      <c r="B30" s="633"/>
      <c r="C30" s="634"/>
      <c r="D30" s="634"/>
      <c r="E30" s="634"/>
      <c r="F30" s="634"/>
      <c r="G30" s="634"/>
      <c r="H30" s="634">
        <v>96.717500000000001</v>
      </c>
      <c r="I30" s="634"/>
      <c r="J30" s="634">
        <v>82.253749999999997</v>
      </c>
      <c r="K30" s="634"/>
      <c r="L30" s="634"/>
      <c r="M30" s="634"/>
      <c r="N30" s="634"/>
      <c r="O30" s="634"/>
      <c r="P30" s="634"/>
      <c r="Q30" s="634"/>
      <c r="R30" s="634"/>
      <c r="S30" s="634"/>
      <c r="T30" s="635">
        <v>89.485624999999999</v>
      </c>
      <c r="U30" s="633"/>
      <c r="V30" s="634">
        <v>66.424999999999997</v>
      </c>
      <c r="W30" s="634"/>
      <c r="X30" s="635">
        <v>66.424999999999997</v>
      </c>
      <c r="Y30" s="633"/>
      <c r="Z30" s="634"/>
      <c r="AA30" s="635"/>
      <c r="AB30" s="633"/>
      <c r="AC30" s="634">
        <v>90.98</v>
      </c>
      <c r="AD30" s="634">
        <v>88.791499999999985</v>
      </c>
      <c r="AE30" s="634">
        <v>92.325000000000003</v>
      </c>
      <c r="AF30" s="634">
        <v>90.85</v>
      </c>
      <c r="AG30" s="634">
        <v>92.8125</v>
      </c>
      <c r="AH30" s="635">
        <v>90.758416666666662</v>
      </c>
      <c r="AI30" s="636">
        <v>87.771861111111122</v>
      </c>
    </row>
    <row r="31" spans="1:35">
      <c r="A31" s="632">
        <v>46168</v>
      </c>
      <c r="B31" s="633"/>
      <c r="C31" s="634"/>
      <c r="D31" s="634"/>
      <c r="E31" s="634"/>
      <c r="F31" s="634">
        <v>92.943749999999994</v>
      </c>
      <c r="G31" s="634"/>
      <c r="H31" s="634">
        <v>96.478750000000005</v>
      </c>
      <c r="I31" s="634"/>
      <c r="J31" s="634">
        <v>82.665000000000006</v>
      </c>
      <c r="K31" s="634"/>
      <c r="L31" s="634"/>
      <c r="M31" s="634"/>
      <c r="N31" s="634"/>
      <c r="O31" s="634"/>
      <c r="P31" s="634"/>
      <c r="Q31" s="634"/>
      <c r="R31" s="634"/>
      <c r="S31" s="634"/>
      <c r="T31" s="635">
        <v>90.69583333333334</v>
      </c>
      <c r="U31" s="633"/>
      <c r="V31" s="634">
        <v>64.849999999999994</v>
      </c>
      <c r="W31" s="634"/>
      <c r="X31" s="635">
        <v>64.849999999999994</v>
      </c>
      <c r="Y31" s="633"/>
      <c r="Z31" s="634"/>
      <c r="AA31" s="635"/>
      <c r="AB31" s="633">
        <v>81.875</v>
      </c>
      <c r="AC31" s="634">
        <v>75.5</v>
      </c>
      <c r="AD31" s="634">
        <v>86.286249999999995</v>
      </c>
      <c r="AE31" s="634">
        <v>81.5</v>
      </c>
      <c r="AF31" s="634">
        <v>81.025000000000006</v>
      </c>
      <c r="AG31" s="634">
        <v>90.137500000000003</v>
      </c>
      <c r="AH31" s="635">
        <v>83.23</v>
      </c>
      <c r="AI31" s="636">
        <v>83.595227272727271</v>
      </c>
    </row>
    <row r="32" spans="1:35">
      <c r="A32" s="632">
        <v>46169</v>
      </c>
      <c r="B32" s="633"/>
      <c r="C32" s="634"/>
      <c r="D32" s="634"/>
      <c r="E32" s="634"/>
      <c r="F32" s="634">
        <v>86.072500000000005</v>
      </c>
      <c r="G32" s="634"/>
      <c r="H32" s="634">
        <v>93.346249999999998</v>
      </c>
      <c r="I32" s="634"/>
      <c r="J32" s="634"/>
      <c r="K32" s="634"/>
      <c r="L32" s="634"/>
      <c r="M32" s="634"/>
      <c r="N32" s="634"/>
      <c r="O32" s="634"/>
      <c r="P32" s="634"/>
      <c r="Q32" s="634"/>
      <c r="R32" s="634"/>
      <c r="S32" s="634"/>
      <c r="T32" s="635">
        <v>89.709374999999994</v>
      </c>
      <c r="U32" s="633"/>
      <c r="V32" s="634">
        <v>63.3</v>
      </c>
      <c r="W32" s="634"/>
      <c r="X32" s="635">
        <v>63.3</v>
      </c>
      <c r="Y32" s="633"/>
      <c r="Z32" s="634"/>
      <c r="AA32" s="635"/>
      <c r="AB32" s="633">
        <v>81.837500000000006</v>
      </c>
      <c r="AC32" s="634">
        <v>83</v>
      </c>
      <c r="AD32" s="634">
        <v>85.412499999999994</v>
      </c>
      <c r="AE32" s="634">
        <v>80.325000000000003</v>
      </c>
      <c r="AF32" s="634">
        <v>86.912499999999994</v>
      </c>
      <c r="AG32" s="634">
        <v>91.45</v>
      </c>
      <c r="AH32" s="635">
        <v>84.907142857142858</v>
      </c>
      <c r="AI32" s="636">
        <v>83.706874999999997</v>
      </c>
    </row>
    <row r="33" spans="1:35">
      <c r="A33" s="574" t="s">
        <v>70</v>
      </c>
      <c r="B33" s="575"/>
      <c r="C33" s="576">
        <v>86.951527777777798</v>
      </c>
      <c r="D33" s="576">
        <v>79.792592592592584</v>
      </c>
      <c r="E33" s="576">
        <v>91.383250000000004</v>
      </c>
      <c r="F33" s="576">
        <v>85.763630952380936</v>
      </c>
      <c r="G33" s="576">
        <v>89.844642857142858</v>
      </c>
      <c r="H33" s="576">
        <v>96.225600000000028</v>
      </c>
      <c r="I33" s="576"/>
      <c r="J33" s="576">
        <v>83.14800000000001</v>
      </c>
      <c r="K33" s="576"/>
      <c r="L33" s="576"/>
      <c r="M33" s="576">
        <v>88.530648496240588</v>
      </c>
      <c r="N33" s="576">
        <v>90.830153061224493</v>
      </c>
      <c r="O33" s="576"/>
      <c r="P33" s="576">
        <v>78.461636904761917</v>
      </c>
      <c r="Q33" s="576"/>
      <c r="R33" s="576"/>
      <c r="S33" s="576">
        <v>87.212986111111107</v>
      </c>
      <c r="T33" s="577">
        <v>87.039555360395511</v>
      </c>
      <c r="U33" s="575"/>
      <c r="V33" s="576">
        <v>70.533695652173904</v>
      </c>
      <c r="W33" s="576"/>
      <c r="X33" s="577">
        <v>70.533695652173904</v>
      </c>
      <c r="Y33" s="575">
        <v>27.199484126984121</v>
      </c>
      <c r="Z33" s="576"/>
      <c r="AA33" s="577">
        <v>27.199484126984128</v>
      </c>
      <c r="AB33" s="575">
        <v>85.660781250000014</v>
      </c>
      <c r="AC33" s="576">
        <v>89.222373188405797</v>
      </c>
      <c r="AD33" s="576">
        <v>89.278898148148158</v>
      </c>
      <c r="AE33" s="576">
        <v>81.976851851851862</v>
      </c>
      <c r="AF33" s="576">
        <v>83.811283783783793</v>
      </c>
      <c r="AG33" s="576">
        <v>93.485533126293987</v>
      </c>
      <c r="AH33" s="577">
        <v>87.753001540616239</v>
      </c>
      <c r="AI33" s="578">
        <v>83.223458588221149</v>
      </c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8">
        <v>46161</v>
      </c>
      <c r="B25" s="583"/>
      <c r="C25" s="479">
        <v>31818.873599999999</v>
      </c>
      <c r="D25" s="583">
        <v>8</v>
      </c>
      <c r="E25" s="479">
        <v>148505.01120000001</v>
      </c>
      <c r="F25" s="583">
        <v>5</v>
      </c>
      <c r="G25" s="479">
        <v>92607.494399999996</v>
      </c>
      <c r="H25" s="583">
        <v>24</v>
      </c>
      <c r="I25" s="479">
        <v>0</v>
      </c>
      <c r="J25" s="583">
        <v>37</v>
      </c>
      <c r="K25" s="584">
        <v>272931.37920000002</v>
      </c>
    </row>
    <row r="26" spans="1:11">
      <c r="A26" s="538">
        <v>46162</v>
      </c>
      <c r="B26" s="583"/>
      <c r="C26" s="479">
        <v>31818.873599999999</v>
      </c>
      <c r="D26" s="583">
        <v>8</v>
      </c>
      <c r="E26" s="479">
        <v>148505.01120000001</v>
      </c>
      <c r="F26" s="583">
        <v>5</v>
      </c>
      <c r="G26" s="479">
        <v>92607.494399999996</v>
      </c>
      <c r="H26" s="583">
        <v>24</v>
      </c>
      <c r="I26" s="479">
        <v>0</v>
      </c>
      <c r="J26" s="583">
        <v>37</v>
      </c>
      <c r="K26" s="584">
        <v>272931.37920000002</v>
      </c>
    </row>
    <row r="27" spans="1:11">
      <c r="A27" s="538">
        <v>46163</v>
      </c>
      <c r="B27" s="583"/>
      <c r="C27" s="479">
        <v>31818.873599999999</v>
      </c>
      <c r="D27" s="583">
        <v>8</v>
      </c>
      <c r="E27" s="479">
        <v>148505.01120000001</v>
      </c>
      <c r="F27" s="583">
        <v>5</v>
      </c>
      <c r="G27" s="479">
        <v>92607.494399999996</v>
      </c>
      <c r="H27" s="583">
        <v>24</v>
      </c>
      <c r="I27" s="479">
        <v>0</v>
      </c>
      <c r="J27" s="583">
        <v>37</v>
      </c>
      <c r="K27" s="584">
        <v>272931.37920000002</v>
      </c>
    </row>
    <row r="28" spans="1:11">
      <c r="A28" s="538">
        <v>46164</v>
      </c>
      <c r="B28" s="583"/>
      <c r="C28" s="479">
        <v>31818.873599999999</v>
      </c>
      <c r="D28" s="583">
        <v>9</v>
      </c>
      <c r="E28" s="479">
        <v>160832.5632</v>
      </c>
      <c r="F28" s="583">
        <v>5</v>
      </c>
      <c r="G28" s="479">
        <v>92607.494399999996</v>
      </c>
      <c r="H28" s="583">
        <v>23</v>
      </c>
      <c r="I28" s="479">
        <v>0</v>
      </c>
      <c r="J28" s="583">
        <v>37</v>
      </c>
      <c r="K28" s="584">
        <v>285258.93120000005</v>
      </c>
    </row>
    <row r="29" spans="1:11">
      <c r="A29" s="538">
        <v>46165</v>
      </c>
      <c r="B29" s="583"/>
      <c r="C29" s="479">
        <v>31818.873599999999</v>
      </c>
      <c r="D29" s="583">
        <v>9</v>
      </c>
      <c r="E29" s="479">
        <v>160832.5632</v>
      </c>
      <c r="F29" s="583">
        <v>5</v>
      </c>
      <c r="G29" s="479">
        <v>92607.494399999996</v>
      </c>
      <c r="H29" s="583">
        <v>23</v>
      </c>
      <c r="I29" s="479">
        <v>0</v>
      </c>
      <c r="J29" s="583">
        <v>37</v>
      </c>
      <c r="K29" s="584">
        <v>285258.93120000005</v>
      </c>
    </row>
    <row r="30" spans="1:11">
      <c r="A30" s="538">
        <v>46166</v>
      </c>
      <c r="B30" s="583"/>
      <c r="C30" s="479">
        <v>31818.873599999999</v>
      </c>
      <c r="D30" s="583">
        <v>7</v>
      </c>
      <c r="E30" s="479">
        <v>127268.7552</v>
      </c>
      <c r="F30" s="583">
        <v>5</v>
      </c>
      <c r="G30" s="479">
        <v>92607.494399999996</v>
      </c>
      <c r="H30" s="583">
        <v>25</v>
      </c>
      <c r="I30" s="479">
        <v>0</v>
      </c>
      <c r="J30" s="583">
        <v>37</v>
      </c>
      <c r="K30" s="584">
        <v>251695.12320000003</v>
      </c>
    </row>
    <row r="31" spans="1:11">
      <c r="A31" s="538">
        <v>46167</v>
      </c>
      <c r="B31" s="583"/>
      <c r="C31" s="479">
        <v>31818.873599999999</v>
      </c>
      <c r="D31" s="583">
        <v>6</v>
      </c>
      <c r="E31" s="479">
        <v>106928.2944</v>
      </c>
      <c r="F31" s="583">
        <v>5</v>
      </c>
      <c r="G31" s="479">
        <v>87884.8704</v>
      </c>
      <c r="H31" s="583">
        <v>26</v>
      </c>
      <c r="I31" s="479">
        <v>0</v>
      </c>
      <c r="J31" s="583">
        <v>37</v>
      </c>
      <c r="K31" s="584">
        <v>226632.03840000002</v>
      </c>
    </row>
    <row r="32" spans="1:11">
      <c r="A32" s="538">
        <v>46168</v>
      </c>
      <c r="B32" s="583"/>
      <c r="C32" s="479">
        <v>31818.873599999999</v>
      </c>
      <c r="D32" s="583">
        <v>6</v>
      </c>
      <c r="E32" s="479">
        <v>106928.2944</v>
      </c>
      <c r="F32" s="583">
        <v>5</v>
      </c>
      <c r="G32" s="479">
        <v>87884.8704</v>
      </c>
      <c r="H32" s="583">
        <v>26</v>
      </c>
      <c r="I32" s="479">
        <v>0</v>
      </c>
      <c r="J32" s="583">
        <v>37</v>
      </c>
      <c r="K32" s="584">
        <v>226632.03840000002</v>
      </c>
    </row>
    <row r="33" spans="1:11">
      <c r="A33" s="538">
        <v>46169</v>
      </c>
      <c r="B33" s="583"/>
      <c r="C33" s="479">
        <v>33284.390400000004</v>
      </c>
      <c r="D33" s="583">
        <v>6</v>
      </c>
      <c r="E33" s="479">
        <v>107351.8272</v>
      </c>
      <c r="F33" s="583">
        <v>5</v>
      </c>
      <c r="G33" s="479">
        <v>89773.92</v>
      </c>
      <c r="H33" s="583">
        <v>26</v>
      </c>
      <c r="I33" s="479">
        <v>0</v>
      </c>
      <c r="J33" s="583">
        <v>37</v>
      </c>
      <c r="K33" s="584">
        <v>230410.13760000002</v>
      </c>
    </row>
    <row r="34" spans="1:11">
      <c r="A34" s="539" t="s">
        <v>70</v>
      </c>
      <c r="B34" s="585"/>
      <c r="C34" s="586">
        <v>1223100.0000000007</v>
      </c>
      <c r="D34" s="585">
        <v>284</v>
      </c>
      <c r="E34" s="586">
        <v>5262964.2432000022</v>
      </c>
      <c r="F34" s="585">
        <v>139</v>
      </c>
      <c r="G34" s="586">
        <v>2909444.3135999963</v>
      </c>
      <c r="H34" s="585">
        <v>581</v>
      </c>
      <c r="I34" s="586">
        <v>0</v>
      </c>
      <c r="J34" s="585">
        <v>1004</v>
      </c>
      <c r="K34" s="587">
        <v>9395508.5568000041</v>
      </c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1066" activePane="bottomRight" state="frozen"/>
      <selection pane="topRight" activeCell="L1" sqref="L1"/>
      <selection pane="bottomLeft" activeCell="A10" sqref="A10"/>
      <selection pane="bottomRight" activeCell="AL1032" sqref="AL1032:AS1070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17376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17376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17375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17376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17375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17376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17375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17376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17375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17383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17393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17384</v>
      </c>
      <c r="E433" s="176" t="s">
        <v>4424</v>
      </c>
      <c r="F433" s="176" t="s">
        <v>17394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17385</v>
      </c>
      <c r="E434" s="176" t="s">
        <v>16561</v>
      </c>
      <c r="F434" s="176" t="s">
        <v>17395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17376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17375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17383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17384</v>
      </c>
      <c r="E473" s="176" t="s">
        <v>4424</v>
      </c>
      <c r="F473" s="176" t="s">
        <v>17394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17385</v>
      </c>
      <c r="E474" s="176" t="s">
        <v>16561</v>
      </c>
      <c r="F474" s="176" t="s">
        <v>17395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17376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17375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17383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17384</v>
      </c>
      <c r="E513" s="176" t="s">
        <v>4424</v>
      </c>
      <c r="F513" s="176" t="s">
        <v>17394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17385</v>
      </c>
      <c r="E514" s="176" t="s">
        <v>16561</v>
      </c>
      <c r="F514" s="176" t="s">
        <v>17395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17237</v>
      </c>
      <c r="E525" s="176" t="s">
        <v>425</v>
      </c>
      <c r="F525" s="176" t="s">
        <v>17233</v>
      </c>
      <c r="G525" s="176">
        <v>780</v>
      </c>
      <c r="H525" s="176" t="s">
        <v>1332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16623</v>
      </c>
      <c r="AI525" s="176" t="s">
        <v>16623</v>
      </c>
      <c r="AJ525" s="176" t="s">
        <v>15482</v>
      </c>
      <c r="AK525" s="176" t="s">
        <v>15482</v>
      </c>
      <c r="AL525" s="1231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17289</v>
      </c>
      <c r="D526" s="176" t="s">
        <v>646</v>
      </c>
      <c r="E526" s="176" t="s">
        <v>17279</v>
      </c>
      <c r="F526" s="176" t="s">
        <v>17297</v>
      </c>
      <c r="G526" s="176">
        <v>700</v>
      </c>
      <c r="H526" s="176" t="s">
        <v>1237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645</v>
      </c>
      <c r="Q526" s="176">
        <v>8357</v>
      </c>
      <c r="R526" s="176">
        <v>10</v>
      </c>
      <c r="S526" s="176">
        <v>0</v>
      </c>
      <c r="T526" s="176" t="s">
        <v>645</v>
      </c>
      <c r="U526" s="176">
        <v>8331</v>
      </c>
      <c r="V526" s="176">
        <v>36</v>
      </c>
      <c r="W526" s="176">
        <v>0</v>
      </c>
      <c r="X526" s="176" t="s">
        <v>645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16623</v>
      </c>
      <c r="AI526" s="176" t="s">
        <v>16623</v>
      </c>
      <c r="AJ526" s="176" t="s">
        <v>15482</v>
      </c>
      <c r="AK526" s="176" t="s">
        <v>15482</v>
      </c>
      <c r="AL526" s="1231" t="s">
        <v>251</v>
      </c>
      <c r="AM526" s="176" t="s">
        <v>466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17356</v>
      </c>
      <c r="E527" s="176" t="s">
        <v>15134</v>
      </c>
      <c r="F527" s="176" t="s">
        <v>17376</v>
      </c>
      <c r="G527" s="176">
        <v>600</v>
      </c>
      <c r="H527" s="176" t="s">
        <v>661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645</v>
      </c>
      <c r="N527" s="176">
        <v>5</v>
      </c>
      <c r="O527" s="176">
        <v>0</v>
      </c>
      <c r="P527" s="176">
        <v>9347</v>
      </c>
      <c r="Q527" s="176" t="s">
        <v>645</v>
      </c>
      <c r="R527" s="176">
        <v>4</v>
      </c>
      <c r="S527" s="176">
        <v>0</v>
      </c>
      <c r="T527" s="176">
        <v>9301</v>
      </c>
      <c r="U527" s="176" t="s">
        <v>645</v>
      </c>
      <c r="V527" s="176">
        <v>8</v>
      </c>
      <c r="W527" s="176">
        <v>1</v>
      </c>
      <c r="X527" s="176">
        <v>9243</v>
      </c>
      <c r="Y527" s="176" t="s">
        <v>645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644</v>
      </c>
      <c r="AI527" s="176" t="s">
        <v>644</v>
      </c>
      <c r="AJ527" s="176" t="s">
        <v>748</v>
      </c>
      <c r="AK527" s="176" t="s">
        <v>748</v>
      </c>
      <c r="AL527" s="1231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16722</v>
      </c>
      <c r="E528" s="176" t="s">
        <v>874</v>
      </c>
      <c r="F528" s="176" t="s">
        <v>16725</v>
      </c>
      <c r="G528" s="176">
        <v>600</v>
      </c>
      <c r="H528" s="176" t="s">
        <v>16053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644</v>
      </c>
      <c r="AI528" s="176" t="s">
        <v>644</v>
      </c>
      <c r="AJ528" s="176" t="s">
        <v>748</v>
      </c>
      <c r="AK528" s="176" t="s">
        <v>748</v>
      </c>
      <c r="AL528" s="1231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17288</v>
      </c>
      <c r="D530" s="176" t="s">
        <v>17291</v>
      </c>
      <c r="E530" s="176" t="s">
        <v>1557</v>
      </c>
      <c r="F530" s="176" t="s">
        <v>16724</v>
      </c>
      <c r="G530" s="176">
        <v>630</v>
      </c>
      <c r="H530" s="176" t="s">
        <v>634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16623</v>
      </c>
      <c r="AI530" s="176" t="s">
        <v>16623</v>
      </c>
      <c r="AJ530" s="176" t="s">
        <v>15482</v>
      </c>
      <c r="AK530" s="176" t="s">
        <v>15482</v>
      </c>
      <c r="AL530" s="1231" t="s">
        <v>251</v>
      </c>
      <c r="AM530" s="176" t="s">
        <v>1036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645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645</v>
      </c>
      <c r="P531" s="176" t="s">
        <v>645</v>
      </c>
      <c r="T531" s="176" t="s">
        <v>645</v>
      </c>
      <c r="X531" s="176" t="s">
        <v>645</v>
      </c>
      <c r="Z531" s="176" t="s">
        <v>420</v>
      </c>
      <c r="AA531" s="176" t="s">
        <v>645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654</v>
      </c>
      <c r="AI531" s="176" t="s">
        <v>654</v>
      </c>
      <c r="AJ531" s="176" t="s">
        <v>654</v>
      </c>
      <c r="AK531" s="176" t="s">
        <v>654</v>
      </c>
      <c r="AL531" s="123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17355</v>
      </c>
      <c r="E532" s="176" t="s">
        <v>628</v>
      </c>
      <c r="F532" s="176" t="s">
        <v>17264</v>
      </c>
      <c r="G532" s="176">
        <v>600</v>
      </c>
      <c r="H532" s="176" t="s">
        <v>480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16623</v>
      </c>
      <c r="AI532" s="176" t="s">
        <v>16623</v>
      </c>
      <c r="AJ532" s="176" t="s">
        <v>15482</v>
      </c>
      <c r="AK532" s="176" t="s">
        <v>15482</v>
      </c>
      <c r="AL532" s="1231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645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645</v>
      </c>
      <c r="P533" s="176" t="s">
        <v>645</v>
      </c>
      <c r="T533" s="176" t="s">
        <v>645</v>
      </c>
      <c r="X533" s="176" t="s">
        <v>645</v>
      </c>
      <c r="Z533" s="176" t="s">
        <v>420</v>
      </c>
      <c r="AA533" s="176" t="s">
        <v>645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654</v>
      </c>
      <c r="AI533" s="176" t="s">
        <v>654</v>
      </c>
      <c r="AJ533" s="176" t="s">
        <v>654</v>
      </c>
      <c r="AK533" s="176" t="s">
        <v>654</v>
      </c>
      <c r="AL533" s="1231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645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645</v>
      </c>
      <c r="P534" s="176" t="s">
        <v>645</v>
      </c>
      <c r="T534" s="176" t="s">
        <v>645</v>
      </c>
      <c r="X534" s="176" t="s">
        <v>645</v>
      </c>
      <c r="Z534" s="176" t="s">
        <v>420</v>
      </c>
      <c r="AA534" s="176" t="s">
        <v>645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654</v>
      </c>
      <c r="AI534" s="176" t="s">
        <v>654</v>
      </c>
      <c r="AJ534" s="176" t="s">
        <v>654</v>
      </c>
      <c r="AK534" s="176" t="s">
        <v>654</v>
      </c>
      <c r="AL534" s="123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17274</v>
      </c>
      <c r="D535" s="176" t="s">
        <v>646</v>
      </c>
      <c r="E535" s="176" t="s">
        <v>17279</v>
      </c>
      <c r="F535" s="176" t="s">
        <v>17280</v>
      </c>
      <c r="G535" s="176">
        <v>700</v>
      </c>
      <c r="H535" s="176" t="s">
        <v>16545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644</v>
      </c>
      <c r="AI535" s="176" t="s">
        <v>644</v>
      </c>
      <c r="AJ535" s="176" t="s">
        <v>748</v>
      </c>
      <c r="AK535" s="176" t="s">
        <v>748</v>
      </c>
      <c r="AL535" s="1231" t="s">
        <v>251</v>
      </c>
      <c r="AM535" s="176" t="s">
        <v>466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17290</v>
      </c>
      <c r="E536" s="176" t="s">
        <v>210</v>
      </c>
      <c r="F536" s="176" t="s">
        <v>17292</v>
      </c>
      <c r="G536" s="176">
        <v>650</v>
      </c>
      <c r="H536" s="176" t="s">
        <v>3307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640</v>
      </c>
      <c r="X536" s="176" t="s">
        <v>645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650</v>
      </c>
      <c r="AI536" s="176" t="s">
        <v>650</v>
      </c>
      <c r="AJ536" s="176" t="s">
        <v>15482</v>
      </c>
      <c r="AK536" s="176" t="s">
        <v>15482</v>
      </c>
      <c r="AL536" s="1231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645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645</v>
      </c>
      <c r="P537" s="176" t="s">
        <v>645</v>
      </c>
      <c r="T537" s="176" t="s">
        <v>645</v>
      </c>
      <c r="X537" s="176" t="s">
        <v>645</v>
      </c>
      <c r="Z537" s="176" t="s">
        <v>420</v>
      </c>
      <c r="AA537" s="176" t="s">
        <v>645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654</v>
      </c>
      <c r="AI537" s="176" t="s">
        <v>654</v>
      </c>
      <c r="AJ537" s="176" t="s">
        <v>654</v>
      </c>
      <c r="AK537" s="176" t="s">
        <v>654</v>
      </c>
      <c r="AL537" s="123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17244</v>
      </c>
      <c r="E538" s="176" t="s">
        <v>17246</v>
      </c>
      <c r="F538" s="176" t="s">
        <v>17236</v>
      </c>
      <c r="G538" s="176">
        <v>700</v>
      </c>
      <c r="H538" s="176" t="s">
        <v>17249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649</v>
      </c>
      <c r="AI538" s="176" t="s">
        <v>649</v>
      </c>
      <c r="AJ538" s="176" t="s">
        <v>748</v>
      </c>
      <c r="AK538" s="176" t="s">
        <v>748</v>
      </c>
      <c r="AL538" s="1231" t="s">
        <v>251</v>
      </c>
      <c r="AM538" s="176" t="s">
        <v>639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645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645</v>
      </c>
      <c r="P539" s="176" t="s">
        <v>645</v>
      </c>
      <c r="T539" s="176" t="s">
        <v>645</v>
      </c>
      <c r="X539" s="176" t="s">
        <v>645</v>
      </c>
      <c r="Z539" s="176" t="s">
        <v>420</v>
      </c>
      <c r="AA539" s="176" t="s">
        <v>645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654</v>
      </c>
      <c r="AI539" s="176" t="s">
        <v>654</v>
      </c>
      <c r="AJ539" s="176" t="s">
        <v>654</v>
      </c>
      <c r="AK539" s="176" t="s">
        <v>654</v>
      </c>
      <c r="AL539" s="1231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17295</v>
      </c>
      <c r="E541" s="176" t="s">
        <v>869</v>
      </c>
      <c r="F541" s="176" t="s">
        <v>17296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644</v>
      </c>
      <c r="AI541" s="176" t="s">
        <v>644</v>
      </c>
      <c r="AJ541" s="176" t="s">
        <v>748</v>
      </c>
      <c r="AK541" s="176" t="s">
        <v>748</v>
      </c>
      <c r="AL541" s="1231" t="s">
        <v>251</v>
      </c>
      <c r="AM541" s="176" t="s">
        <v>657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645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645</v>
      </c>
      <c r="P542" s="176" t="s">
        <v>645</v>
      </c>
      <c r="T542" s="176" t="s">
        <v>645</v>
      </c>
      <c r="X542" s="176" t="s">
        <v>645</v>
      </c>
      <c r="Z542" s="176" t="s">
        <v>420</v>
      </c>
      <c r="AA542" s="176" t="s">
        <v>645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654</v>
      </c>
      <c r="AI542" s="176" t="s">
        <v>654</v>
      </c>
      <c r="AJ542" s="176" t="s">
        <v>654</v>
      </c>
      <c r="AK542" s="176" t="s">
        <v>654</v>
      </c>
      <c r="AL542" s="123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17375</v>
      </c>
      <c r="D543" s="176" t="s">
        <v>646</v>
      </c>
      <c r="E543" s="176" t="s">
        <v>17253</v>
      </c>
      <c r="F543" s="176" t="s">
        <v>17344</v>
      </c>
      <c r="G543" s="176">
        <v>600</v>
      </c>
      <c r="H543" s="176" t="s">
        <v>1470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650</v>
      </c>
      <c r="AI543" s="176" t="s">
        <v>650</v>
      </c>
      <c r="AJ543" s="176" t="s">
        <v>844</v>
      </c>
      <c r="AK543" s="176" t="s">
        <v>844</v>
      </c>
      <c r="AL543" s="1231" t="s">
        <v>251</v>
      </c>
      <c r="AM543" s="176" t="s">
        <v>657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645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645</v>
      </c>
      <c r="P544" s="176" t="s">
        <v>645</v>
      </c>
      <c r="T544" s="176" t="s">
        <v>645</v>
      </c>
      <c r="X544" s="176" t="s">
        <v>645</v>
      </c>
      <c r="Z544" s="176" t="s">
        <v>420</v>
      </c>
      <c r="AA544" s="176" t="s">
        <v>645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654</v>
      </c>
      <c r="AI544" s="176" t="s">
        <v>654</v>
      </c>
      <c r="AJ544" s="176" t="s">
        <v>654</v>
      </c>
      <c r="AK544" s="176" t="s">
        <v>654</v>
      </c>
      <c r="AL544" s="123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17357</v>
      </c>
      <c r="D545" s="176" t="s">
        <v>646</v>
      </c>
      <c r="E545" s="176" t="s">
        <v>17253</v>
      </c>
      <c r="F545" s="176" t="s">
        <v>17358</v>
      </c>
      <c r="G545" s="176">
        <v>700</v>
      </c>
      <c r="H545" s="176" t="s">
        <v>814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15435</v>
      </c>
      <c r="AI545" s="176" t="s">
        <v>15435</v>
      </c>
      <c r="AJ545" s="176" t="s">
        <v>653</v>
      </c>
      <c r="AK545" s="176" t="s">
        <v>653</v>
      </c>
      <c r="AL545" s="1231" t="s">
        <v>252</v>
      </c>
      <c r="AM545" s="176" t="s">
        <v>466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17343</v>
      </c>
      <c r="D546" s="176" t="s">
        <v>646</v>
      </c>
      <c r="E546" s="176" t="s">
        <v>17253</v>
      </c>
      <c r="F546" s="176" t="s">
        <v>17344</v>
      </c>
      <c r="G546" s="176">
        <v>700</v>
      </c>
      <c r="H546" s="176" t="s">
        <v>876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15435</v>
      </c>
      <c r="AI546" s="176" t="s">
        <v>15435</v>
      </c>
      <c r="AJ546" s="176" t="s">
        <v>653</v>
      </c>
      <c r="AK546" s="176" t="s">
        <v>653</v>
      </c>
      <c r="AL546" s="1231" t="s">
        <v>251</v>
      </c>
      <c r="AM546" s="176" t="s">
        <v>466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17285</v>
      </c>
      <c r="E547" s="176" t="s">
        <v>17253</v>
      </c>
      <c r="F547" s="176" t="s">
        <v>17293</v>
      </c>
      <c r="G547" s="176">
        <v>670</v>
      </c>
      <c r="H547" s="176" t="s">
        <v>735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15435</v>
      </c>
      <c r="AI547" s="176" t="s">
        <v>15435</v>
      </c>
      <c r="AJ547" s="176" t="s">
        <v>653</v>
      </c>
      <c r="AK547" s="176" t="s">
        <v>653</v>
      </c>
      <c r="AL547" s="1231" t="s">
        <v>251</v>
      </c>
      <c r="AM547" s="176" t="s">
        <v>466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17284</v>
      </c>
      <c r="E548" s="176" t="s">
        <v>17253</v>
      </c>
      <c r="F548" s="176" t="s">
        <v>17293</v>
      </c>
      <c r="G548" s="176">
        <v>670</v>
      </c>
      <c r="H548" s="176" t="s">
        <v>662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15435</v>
      </c>
      <c r="AI548" s="176" t="s">
        <v>15435</v>
      </c>
      <c r="AJ548" s="176" t="s">
        <v>868</v>
      </c>
      <c r="AK548" s="176" t="s">
        <v>868</v>
      </c>
      <c r="AM548" s="176" t="s">
        <v>466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645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645</v>
      </c>
      <c r="P549" s="176" t="s">
        <v>645</v>
      </c>
      <c r="T549" s="176" t="s">
        <v>645</v>
      </c>
      <c r="X549" s="176" t="s">
        <v>645</v>
      </c>
      <c r="Z549" s="176" t="s">
        <v>420</v>
      </c>
      <c r="AA549" s="176" t="s">
        <v>645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654</v>
      </c>
      <c r="AI549" s="176" t="s">
        <v>654</v>
      </c>
      <c r="AJ549" s="176" t="s">
        <v>654</v>
      </c>
      <c r="AK549" s="176" t="s">
        <v>654</v>
      </c>
      <c r="AL549" s="1231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17270</v>
      </c>
      <c r="D550" s="176" t="s">
        <v>646</v>
      </c>
      <c r="E550" s="176" t="s">
        <v>17260</v>
      </c>
      <c r="F550" s="176" t="s">
        <v>17273</v>
      </c>
      <c r="G550" s="176">
        <v>550</v>
      </c>
      <c r="H550" s="176" t="s">
        <v>812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645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651</v>
      </c>
      <c r="AI550" s="176" t="s">
        <v>651</v>
      </c>
      <c r="AJ550" s="176" t="s">
        <v>868</v>
      </c>
      <c r="AK550" s="176" t="s">
        <v>868</v>
      </c>
      <c r="AL550" s="1231" t="s">
        <v>252</v>
      </c>
      <c r="AM550" s="176" t="s">
        <v>657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17383</v>
      </c>
      <c r="D551" s="176" t="s">
        <v>646</v>
      </c>
      <c r="E551" s="176" t="s">
        <v>17253</v>
      </c>
      <c r="F551" s="176" t="s">
        <v>17358</v>
      </c>
      <c r="G551" s="176">
        <v>700</v>
      </c>
      <c r="H551" s="176" t="s">
        <v>805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651</v>
      </c>
      <c r="AI551" s="176" t="s">
        <v>651</v>
      </c>
      <c r="AJ551" s="176" t="s">
        <v>868</v>
      </c>
      <c r="AK551" s="176" t="s">
        <v>868</v>
      </c>
      <c r="AM551" s="176" t="s">
        <v>466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17359</v>
      </c>
      <c r="D552" s="176" t="s">
        <v>646</v>
      </c>
      <c r="E552" s="176" t="s">
        <v>17253</v>
      </c>
      <c r="F552" s="176" t="s">
        <v>17358</v>
      </c>
      <c r="G552" s="176">
        <v>700</v>
      </c>
      <c r="H552" s="176" t="s">
        <v>944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651</v>
      </c>
      <c r="AI552" s="176" t="s">
        <v>651</v>
      </c>
      <c r="AJ552" s="176" t="s">
        <v>868</v>
      </c>
      <c r="AK552" s="176" t="s">
        <v>868</v>
      </c>
      <c r="AL552" s="1231" t="s">
        <v>252</v>
      </c>
      <c r="AM552" s="176" t="s">
        <v>466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17384</v>
      </c>
      <c r="E553" s="176" t="s">
        <v>4424</v>
      </c>
      <c r="F553" s="176" t="s">
        <v>17394</v>
      </c>
      <c r="G553" s="176">
        <v>500</v>
      </c>
      <c r="H553" s="176" t="s">
        <v>1088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649</v>
      </c>
      <c r="AI553" s="176" t="s">
        <v>649</v>
      </c>
      <c r="AJ553" s="176" t="s">
        <v>862</v>
      </c>
      <c r="AK553" s="176" t="s">
        <v>862</v>
      </c>
      <c r="AL553" s="1231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17385</v>
      </c>
      <c r="E554" s="176" t="s">
        <v>16561</v>
      </c>
      <c r="F554" s="176" t="s">
        <v>17395</v>
      </c>
      <c r="G554" s="176">
        <v>600</v>
      </c>
      <c r="H554" s="176" t="s">
        <v>491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649</v>
      </c>
      <c r="AI554" s="176" t="s">
        <v>649</v>
      </c>
      <c r="AJ554" s="176" t="s">
        <v>862</v>
      </c>
      <c r="AK554" s="176" t="s">
        <v>862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649</v>
      </c>
      <c r="AI555" s="176" t="s">
        <v>649</v>
      </c>
      <c r="AJ555" s="176" t="s">
        <v>862</v>
      </c>
      <c r="AK555" s="176" t="s">
        <v>862</v>
      </c>
      <c r="AL555" s="123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16531</v>
      </c>
      <c r="C556" s="176" t="s">
        <v>16707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645</v>
      </c>
      <c r="P556" s="176" t="s">
        <v>645</v>
      </c>
      <c r="T556" s="176" t="s">
        <v>645</v>
      </c>
      <c r="X556" s="176" t="s">
        <v>645</v>
      </c>
      <c r="Z556" s="176" t="s">
        <v>420</v>
      </c>
      <c r="AA556" s="176" t="s">
        <v>645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654</v>
      </c>
      <c r="AI556" s="176" t="s">
        <v>654</v>
      </c>
      <c r="AJ556" s="176" t="s">
        <v>654</v>
      </c>
      <c r="AK556" s="176" t="s">
        <v>654</v>
      </c>
      <c r="AL556" s="1231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16707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16707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645</v>
      </c>
      <c r="P558" s="176" t="s">
        <v>645</v>
      </c>
      <c r="T558" s="176" t="s">
        <v>645</v>
      </c>
      <c r="X558" s="176" t="s">
        <v>645</v>
      </c>
      <c r="Z558" s="176" t="s">
        <v>420</v>
      </c>
      <c r="AA558" s="176" t="s">
        <v>645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654</v>
      </c>
      <c r="AI558" s="176" t="s">
        <v>654</v>
      </c>
      <c r="AJ558" s="176" t="s">
        <v>654</v>
      </c>
      <c r="AK558" s="176" t="s">
        <v>654</v>
      </c>
      <c r="AL558" s="1231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16707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645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16707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645</v>
      </c>
      <c r="P560" s="176" t="s">
        <v>645</v>
      </c>
      <c r="T560" s="176" t="s">
        <v>645</v>
      </c>
      <c r="X560" s="176" t="s">
        <v>645</v>
      </c>
      <c r="Z560" s="176" t="s">
        <v>420</v>
      </c>
      <c r="AA560" s="176" t="s">
        <v>645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654</v>
      </c>
      <c r="AI560" s="176" t="s">
        <v>654</v>
      </c>
      <c r="AJ560" s="176" t="s">
        <v>654</v>
      </c>
      <c r="AK560" s="176" t="s">
        <v>654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16707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16707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16707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17237</v>
      </c>
      <c r="E565" s="176" t="s">
        <v>425</v>
      </c>
      <c r="F565" s="176" t="s">
        <v>17233</v>
      </c>
      <c r="G565" s="176">
        <v>780</v>
      </c>
      <c r="H565" s="176" t="s">
        <v>1332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16623</v>
      </c>
      <c r="AI565" s="176" t="s">
        <v>16623</v>
      </c>
      <c r="AJ565" s="176" t="s">
        <v>647</v>
      </c>
      <c r="AK565" s="176" t="s">
        <v>647</v>
      </c>
      <c r="AL565" s="1231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17289</v>
      </c>
      <c r="D566" s="176" t="s">
        <v>646</v>
      </c>
      <c r="E566" s="176" t="s">
        <v>17279</v>
      </c>
      <c r="F566" s="176" t="s">
        <v>17297</v>
      </c>
      <c r="G566" s="176">
        <v>700</v>
      </c>
      <c r="H566" s="176" t="s">
        <v>1237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645</v>
      </c>
      <c r="Q566" s="176">
        <v>7322</v>
      </c>
      <c r="R566" s="176">
        <v>18</v>
      </c>
      <c r="S566" s="176">
        <v>0</v>
      </c>
      <c r="T566" s="176" t="s">
        <v>645</v>
      </c>
      <c r="U566" s="176">
        <v>7334</v>
      </c>
      <c r="V566" s="176">
        <v>22</v>
      </c>
      <c r="W566" s="176">
        <v>0</v>
      </c>
      <c r="X566" s="176" t="s">
        <v>645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16623</v>
      </c>
      <c r="AI566" s="176" t="s">
        <v>16623</v>
      </c>
      <c r="AJ566" s="176" t="s">
        <v>647</v>
      </c>
      <c r="AK566" s="176" t="s">
        <v>647</v>
      </c>
      <c r="AL566" s="1231" t="s">
        <v>251</v>
      </c>
      <c r="AM566" s="176" t="s">
        <v>466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17356</v>
      </c>
      <c r="E567" s="176" t="s">
        <v>15134</v>
      </c>
      <c r="F567" s="176" t="s">
        <v>17376</v>
      </c>
      <c r="G567" s="176">
        <v>600</v>
      </c>
      <c r="H567" s="176" t="s">
        <v>661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645</v>
      </c>
      <c r="N567" s="176">
        <v>6</v>
      </c>
      <c r="O567" s="176">
        <v>0</v>
      </c>
      <c r="P567" s="176">
        <v>9212</v>
      </c>
      <c r="Q567" s="176" t="s">
        <v>645</v>
      </c>
      <c r="R567" s="176">
        <v>3</v>
      </c>
      <c r="S567" s="176">
        <v>0</v>
      </c>
      <c r="T567" s="176">
        <v>9237</v>
      </c>
      <c r="U567" s="176" t="s">
        <v>645</v>
      </c>
      <c r="V567" s="176">
        <v>12</v>
      </c>
      <c r="W567" s="176">
        <v>0</v>
      </c>
      <c r="X567" s="176">
        <v>9125</v>
      </c>
      <c r="Y567" s="176" t="s">
        <v>645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644</v>
      </c>
      <c r="AI567" s="176" t="s">
        <v>644</v>
      </c>
      <c r="AJ567" s="176" t="s">
        <v>748</v>
      </c>
      <c r="AK567" s="176" t="s">
        <v>748</v>
      </c>
      <c r="AL567" s="1231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16722</v>
      </c>
      <c r="E568" s="176" t="s">
        <v>874</v>
      </c>
      <c r="F568" s="176" t="s">
        <v>16725</v>
      </c>
      <c r="G568" s="176">
        <v>600</v>
      </c>
      <c r="H568" s="176" t="s">
        <v>16053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644</v>
      </c>
      <c r="AI568" s="176" t="s">
        <v>644</v>
      </c>
      <c r="AJ568" s="176" t="s">
        <v>748</v>
      </c>
      <c r="AK568" s="176" t="s">
        <v>748</v>
      </c>
      <c r="AL568" s="1231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647</v>
      </c>
      <c r="AK569" s="176" t="s">
        <v>647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17288</v>
      </c>
      <c r="D570" s="176" t="s">
        <v>17291</v>
      </c>
      <c r="E570" s="176" t="s">
        <v>1557</v>
      </c>
      <c r="F570" s="176" t="s">
        <v>16724</v>
      </c>
      <c r="G570" s="176">
        <v>630</v>
      </c>
      <c r="H570" s="176" t="s">
        <v>634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16623</v>
      </c>
      <c r="AI570" s="176" t="s">
        <v>16623</v>
      </c>
      <c r="AJ570" s="176" t="s">
        <v>647</v>
      </c>
      <c r="AK570" s="176" t="s">
        <v>647</v>
      </c>
      <c r="AL570" s="1231" t="s">
        <v>251</v>
      </c>
      <c r="AM570" s="176" t="s">
        <v>1036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645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645</v>
      </c>
      <c r="P571" s="176" t="s">
        <v>645</v>
      </c>
      <c r="T571" s="176" t="s">
        <v>645</v>
      </c>
      <c r="X571" s="176" t="s">
        <v>645</v>
      </c>
      <c r="Z571" s="176" t="s">
        <v>420</v>
      </c>
      <c r="AA571" s="176" t="s">
        <v>645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654</v>
      </c>
      <c r="AI571" s="176" t="s">
        <v>654</v>
      </c>
      <c r="AJ571" s="176" t="s">
        <v>654</v>
      </c>
      <c r="AK571" s="176" t="s">
        <v>654</v>
      </c>
      <c r="AL571" s="1231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17355</v>
      </c>
      <c r="E572" s="176" t="s">
        <v>628</v>
      </c>
      <c r="F572" s="176" t="s">
        <v>17264</v>
      </c>
      <c r="G572" s="176">
        <v>600</v>
      </c>
      <c r="H572" s="176" t="s">
        <v>480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16623</v>
      </c>
      <c r="AI572" s="176" t="s">
        <v>16623</v>
      </c>
      <c r="AJ572" s="176" t="s">
        <v>647</v>
      </c>
      <c r="AK572" s="176" t="s">
        <v>647</v>
      </c>
      <c r="AL572" s="1231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645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645</v>
      </c>
      <c r="P573" s="176" t="s">
        <v>645</v>
      </c>
      <c r="T573" s="176" t="s">
        <v>645</v>
      </c>
      <c r="X573" s="176" t="s">
        <v>645</v>
      </c>
      <c r="Z573" s="176" t="s">
        <v>420</v>
      </c>
      <c r="AA573" s="176" t="s">
        <v>645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654</v>
      </c>
      <c r="AI573" s="176" t="s">
        <v>654</v>
      </c>
      <c r="AJ573" s="176" t="s">
        <v>654</v>
      </c>
      <c r="AK573" s="176" t="s">
        <v>654</v>
      </c>
      <c r="AL573" s="123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645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645</v>
      </c>
      <c r="P574" s="176" t="s">
        <v>645</v>
      </c>
      <c r="T574" s="176" t="s">
        <v>645</v>
      </c>
      <c r="X574" s="176" t="s">
        <v>645</v>
      </c>
      <c r="Z574" s="176" t="s">
        <v>420</v>
      </c>
      <c r="AA574" s="176" t="s">
        <v>645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654</v>
      </c>
      <c r="AI574" s="176" t="s">
        <v>654</v>
      </c>
      <c r="AJ574" s="176" t="s">
        <v>654</v>
      </c>
      <c r="AK574" s="176" t="s">
        <v>654</v>
      </c>
      <c r="AL574" s="123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17274</v>
      </c>
      <c r="D575" s="176" t="s">
        <v>646</v>
      </c>
      <c r="E575" s="176" t="s">
        <v>17279</v>
      </c>
      <c r="F575" s="176" t="s">
        <v>17280</v>
      </c>
      <c r="G575" s="176">
        <v>700</v>
      </c>
      <c r="H575" s="176" t="s">
        <v>16545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644</v>
      </c>
      <c r="AI575" s="176" t="s">
        <v>644</v>
      </c>
      <c r="AJ575" s="176" t="s">
        <v>748</v>
      </c>
      <c r="AK575" s="176" t="s">
        <v>748</v>
      </c>
      <c r="AL575" s="1231" t="s">
        <v>251</v>
      </c>
      <c r="AM575" s="176" t="s">
        <v>466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17290</v>
      </c>
      <c r="E576" s="176" t="s">
        <v>210</v>
      </c>
      <c r="F576" s="176" t="s">
        <v>17292</v>
      </c>
      <c r="G576" s="176">
        <v>650</v>
      </c>
      <c r="H576" s="176" t="s">
        <v>3307</v>
      </c>
      <c r="I576" s="176">
        <v>5</v>
      </c>
      <c r="L576" s="176" t="s">
        <v>660</v>
      </c>
      <c r="P576" s="176" t="s">
        <v>645</v>
      </c>
      <c r="T576" s="176" t="s">
        <v>16532</v>
      </c>
      <c r="X576" s="176" t="s">
        <v>127</v>
      </c>
      <c r="Z576" s="176">
        <v>3.0573248407643314</v>
      </c>
      <c r="AA576" s="176" t="s">
        <v>660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650</v>
      </c>
      <c r="AI576" s="176" t="s">
        <v>650</v>
      </c>
      <c r="AJ576" s="176" t="s">
        <v>647</v>
      </c>
      <c r="AK576" s="176" t="s">
        <v>647</v>
      </c>
      <c r="AL576" s="1231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17244</v>
      </c>
      <c r="E578" s="176" t="s">
        <v>17246</v>
      </c>
      <c r="F578" s="176" t="s">
        <v>17236</v>
      </c>
      <c r="G578" s="176">
        <v>700</v>
      </c>
      <c r="H578" s="176" t="s">
        <v>17249</v>
      </c>
      <c r="I578" s="176">
        <v>5</v>
      </c>
      <c r="L578" s="176" t="s">
        <v>127</v>
      </c>
      <c r="P578" s="176" t="s">
        <v>127</v>
      </c>
      <c r="Q578" s="176" t="s">
        <v>645</v>
      </c>
      <c r="T578" s="176" t="s">
        <v>127</v>
      </c>
      <c r="U578" s="176" t="s">
        <v>645</v>
      </c>
      <c r="X578" s="176" t="s">
        <v>127</v>
      </c>
      <c r="Y578" s="176" t="s">
        <v>645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649</v>
      </c>
      <c r="AI578" s="176" t="s">
        <v>649</v>
      </c>
      <c r="AJ578" s="176" t="s">
        <v>748</v>
      </c>
      <c r="AK578" s="176" t="s">
        <v>748</v>
      </c>
      <c r="AL578" s="1231" t="s">
        <v>251</v>
      </c>
      <c r="AM578" s="176" t="s">
        <v>639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654</v>
      </c>
      <c r="AK579" s="176" t="s">
        <v>654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645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645</v>
      </c>
      <c r="P580" s="176" t="s">
        <v>645</v>
      </c>
      <c r="T580" s="176" t="s">
        <v>645</v>
      </c>
      <c r="X580" s="176" t="s">
        <v>645</v>
      </c>
      <c r="Z580" s="176" t="s">
        <v>420</v>
      </c>
      <c r="AA580" s="176" t="s">
        <v>645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654</v>
      </c>
      <c r="AI580" s="176" t="s">
        <v>654</v>
      </c>
      <c r="AJ580" s="176" t="s">
        <v>654</v>
      </c>
      <c r="AK580" s="176" t="s">
        <v>654</v>
      </c>
      <c r="AL580" s="1231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17295</v>
      </c>
      <c r="E581" s="176" t="s">
        <v>869</v>
      </c>
      <c r="F581" s="176" t="s">
        <v>17296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644</v>
      </c>
      <c r="AI581" s="176" t="s">
        <v>644</v>
      </c>
      <c r="AJ581" s="176" t="s">
        <v>748</v>
      </c>
      <c r="AK581" s="176" t="s">
        <v>748</v>
      </c>
      <c r="AL581" s="1231" t="s">
        <v>251</v>
      </c>
      <c r="AM581" s="176" t="s">
        <v>657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645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645</v>
      </c>
      <c r="P582" s="176" t="s">
        <v>645</v>
      </c>
      <c r="T582" s="176" t="s">
        <v>645</v>
      </c>
      <c r="X582" s="176" t="s">
        <v>645</v>
      </c>
      <c r="Z582" s="176" t="s">
        <v>420</v>
      </c>
      <c r="AA582" s="176" t="s">
        <v>645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654</v>
      </c>
      <c r="AI582" s="176" t="s">
        <v>654</v>
      </c>
      <c r="AJ582" s="176" t="s">
        <v>654</v>
      </c>
      <c r="AK582" s="176" t="s">
        <v>654</v>
      </c>
      <c r="AL582" s="1231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17375</v>
      </c>
      <c r="D583" s="176" t="s">
        <v>646</v>
      </c>
      <c r="E583" s="176" t="s">
        <v>17253</v>
      </c>
      <c r="F583" s="176" t="s">
        <v>17344</v>
      </c>
      <c r="G583" s="176">
        <v>600</v>
      </c>
      <c r="H583" s="176" t="s">
        <v>1470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650</v>
      </c>
      <c r="AI583" s="176" t="s">
        <v>650</v>
      </c>
      <c r="AJ583" s="176" t="s">
        <v>844</v>
      </c>
      <c r="AK583" s="176" t="s">
        <v>844</v>
      </c>
      <c r="AL583" s="1231" t="s">
        <v>251</v>
      </c>
      <c r="AM583" s="176" t="s">
        <v>657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17357</v>
      </c>
      <c r="D585" s="176" t="s">
        <v>646</v>
      </c>
      <c r="E585" s="176" t="s">
        <v>17253</v>
      </c>
      <c r="F585" s="176" t="s">
        <v>17358</v>
      </c>
      <c r="G585" s="176">
        <v>700</v>
      </c>
      <c r="H585" s="176" t="s">
        <v>814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667</v>
      </c>
      <c r="AI585" s="176" t="s">
        <v>667</v>
      </c>
      <c r="AJ585" s="176" t="s">
        <v>868</v>
      </c>
      <c r="AK585" s="176" t="s">
        <v>868</v>
      </c>
      <c r="AL585" s="1231" t="s">
        <v>252</v>
      </c>
      <c r="AM585" s="176" t="s">
        <v>466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17343</v>
      </c>
      <c r="D586" s="176" t="s">
        <v>646</v>
      </c>
      <c r="E586" s="176" t="s">
        <v>17253</v>
      </c>
      <c r="F586" s="176" t="s">
        <v>17344</v>
      </c>
      <c r="G586" s="176">
        <v>700</v>
      </c>
      <c r="H586" s="176" t="s">
        <v>876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667</v>
      </c>
      <c r="AI586" s="176" t="s">
        <v>667</v>
      </c>
      <c r="AJ586" s="176" t="s">
        <v>868</v>
      </c>
      <c r="AK586" s="176" t="s">
        <v>868</v>
      </c>
      <c r="AL586" s="1231" t="s">
        <v>251</v>
      </c>
      <c r="AM586" s="176" t="s">
        <v>466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17285</v>
      </c>
      <c r="E587" s="176" t="s">
        <v>17253</v>
      </c>
      <c r="F587" s="176" t="s">
        <v>17293</v>
      </c>
      <c r="G587" s="176">
        <v>670</v>
      </c>
      <c r="H587" s="176" t="s">
        <v>735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667</v>
      </c>
      <c r="AI587" s="176" t="s">
        <v>667</v>
      </c>
      <c r="AJ587" s="176" t="s">
        <v>868</v>
      </c>
      <c r="AK587" s="176" t="s">
        <v>868</v>
      </c>
      <c r="AL587" s="1231" t="s">
        <v>251</v>
      </c>
      <c r="AM587" s="176" t="s">
        <v>466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17284</v>
      </c>
      <c r="E588" s="176" t="s">
        <v>17253</v>
      </c>
      <c r="F588" s="176" t="s">
        <v>17293</v>
      </c>
      <c r="G588" s="176">
        <v>670</v>
      </c>
      <c r="H588" s="176" t="s">
        <v>662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667</v>
      </c>
      <c r="AI588" s="176" t="s">
        <v>667</v>
      </c>
      <c r="AJ588" s="176" t="s">
        <v>668</v>
      </c>
      <c r="AK588" s="176" t="s">
        <v>668</v>
      </c>
      <c r="AM588" s="176" t="s">
        <v>466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17383</v>
      </c>
      <c r="D590" s="176" t="s">
        <v>646</v>
      </c>
      <c r="E590" s="176" t="s">
        <v>17253</v>
      </c>
      <c r="F590" s="176" t="s">
        <v>17358</v>
      </c>
      <c r="G590" s="176">
        <v>700</v>
      </c>
      <c r="H590" s="176" t="s">
        <v>805</v>
      </c>
      <c r="I590" s="176">
        <v>5.5</v>
      </c>
      <c r="J590" s="176">
        <v>3</v>
      </c>
      <c r="K590" s="176">
        <v>0</v>
      </c>
      <c r="L590" s="176" t="s">
        <v>656</v>
      </c>
      <c r="M590" s="176">
        <v>10000</v>
      </c>
      <c r="N590" s="176">
        <v>17</v>
      </c>
      <c r="O590" s="176">
        <v>0</v>
      </c>
      <c r="P590" s="176" t="s">
        <v>656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656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651</v>
      </c>
      <c r="AI590" s="176" t="s">
        <v>651</v>
      </c>
      <c r="AJ590" s="176" t="s">
        <v>668</v>
      </c>
      <c r="AK590" s="176" t="s">
        <v>668</v>
      </c>
      <c r="AL590" s="1231" t="s">
        <v>252</v>
      </c>
      <c r="AM590" s="176" t="s">
        <v>466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17359</v>
      </c>
      <c r="D591" s="176" t="s">
        <v>646</v>
      </c>
      <c r="E591" s="176" t="s">
        <v>17253</v>
      </c>
      <c r="F591" s="176" t="s">
        <v>17358</v>
      </c>
      <c r="G591" s="176">
        <v>700</v>
      </c>
      <c r="H591" s="176" t="s">
        <v>944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651</v>
      </c>
      <c r="AI591" s="176" t="s">
        <v>651</v>
      </c>
      <c r="AJ591" s="176" t="s">
        <v>668</v>
      </c>
      <c r="AK591" s="176" t="s">
        <v>668</v>
      </c>
      <c r="AL591" s="1231" t="s">
        <v>252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17384</v>
      </c>
      <c r="E592" s="176" t="s">
        <v>4424</v>
      </c>
      <c r="F592" s="176" t="s">
        <v>17394</v>
      </c>
      <c r="G592" s="176">
        <v>500</v>
      </c>
      <c r="H592" s="176" t="s">
        <v>1088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16105</v>
      </c>
      <c r="AI592" s="176" t="s">
        <v>654</v>
      </c>
      <c r="AJ592" s="176" t="s">
        <v>862</v>
      </c>
      <c r="AK592" s="176" t="s">
        <v>862</v>
      </c>
      <c r="AL592" s="1231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17385</v>
      </c>
      <c r="E593" s="176" t="s">
        <v>16561</v>
      </c>
      <c r="F593" s="176" t="s">
        <v>17395</v>
      </c>
      <c r="G593" s="176">
        <v>600</v>
      </c>
      <c r="H593" s="176" t="s">
        <v>491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16105</v>
      </c>
      <c r="AI593" s="176" t="s">
        <v>654</v>
      </c>
      <c r="AJ593" s="176" t="s">
        <v>862</v>
      </c>
      <c r="AK593" s="176" t="s">
        <v>862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16105</v>
      </c>
      <c r="AI594" s="176" t="s">
        <v>654</v>
      </c>
      <c r="AJ594" s="176" t="s">
        <v>862</v>
      </c>
      <c r="AK594" s="176" t="s">
        <v>862</v>
      </c>
      <c r="AL594" s="123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16531</v>
      </c>
      <c r="C595" s="176" t="s">
        <v>16707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645</v>
      </c>
      <c r="P595" s="176" t="s">
        <v>645</v>
      </c>
      <c r="T595" s="176" t="s">
        <v>645</v>
      </c>
      <c r="X595" s="176" t="s">
        <v>645</v>
      </c>
      <c r="Z595" s="176" t="s">
        <v>420</v>
      </c>
      <c r="AA595" s="176" t="s">
        <v>645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654</v>
      </c>
      <c r="AI595" s="176" t="s">
        <v>654</v>
      </c>
      <c r="AJ595" s="176" t="s">
        <v>654</v>
      </c>
      <c r="AK595" s="176" t="s">
        <v>654</v>
      </c>
      <c r="AL595" s="1231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16707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645</v>
      </c>
      <c r="P596" s="176" t="s">
        <v>645</v>
      </c>
      <c r="T596" s="176" t="s">
        <v>645</v>
      </c>
      <c r="X596" s="176" t="s">
        <v>645</v>
      </c>
      <c r="Z596" s="176" t="s">
        <v>420</v>
      </c>
      <c r="AA596" s="176" t="s">
        <v>645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654</v>
      </c>
      <c r="AI596" s="176" t="s">
        <v>654</v>
      </c>
      <c r="AJ596" s="176" t="s">
        <v>654</v>
      </c>
      <c r="AK596" s="176" t="s">
        <v>654</v>
      </c>
      <c r="AL596" s="1231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16707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645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16707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645</v>
      </c>
      <c r="P598" s="176" t="s">
        <v>645</v>
      </c>
      <c r="T598" s="176" t="s">
        <v>645</v>
      </c>
      <c r="X598" s="176" t="s">
        <v>645</v>
      </c>
      <c r="Z598" s="176" t="s">
        <v>420</v>
      </c>
      <c r="AA598" s="176" t="s">
        <v>645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654</v>
      </c>
      <c r="AI598" s="176" t="s">
        <v>654</v>
      </c>
      <c r="AJ598" s="176" t="s">
        <v>654</v>
      </c>
      <c r="AK598" s="176" t="s">
        <v>654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16707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16707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16707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16707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17237</v>
      </c>
      <c r="E604" s="176" t="s">
        <v>425</v>
      </c>
      <c r="F604" s="176" t="s">
        <v>17233</v>
      </c>
      <c r="G604" s="176">
        <v>780</v>
      </c>
      <c r="H604" s="176" t="s">
        <v>1332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16623</v>
      </c>
      <c r="AI604" s="176" t="s">
        <v>16623</v>
      </c>
      <c r="AJ604" s="176" t="s">
        <v>647</v>
      </c>
      <c r="AK604" s="176" t="s">
        <v>647</v>
      </c>
      <c r="AL604" s="1231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17289</v>
      </c>
      <c r="D605" s="176" t="s">
        <v>646</v>
      </c>
      <c r="E605" s="176" t="s">
        <v>17279</v>
      </c>
      <c r="F605" s="176" t="s">
        <v>17297</v>
      </c>
      <c r="G605" s="176">
        <v>700</v>
      </c>
      <c r="H605" s="176" t="s">
        <v>1237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645</v>
      </c>
      <c r="Q605" s="176">
        <v>7759</v>
      </c>
      <c r="R605" s="176">
        <v>18</v>
      </c>
      <c r="S605" s="176">
        <v>0</v>
      </c>
      <c r="T605" s="176" t="s">
        <v>645</v>
      </c>
      <c r="U605" s="176">
        <v>7362</v>
      </c>
      <c r="V605" s="176">
        <v>20</v>
      </c>
      <c r="W605" s="176">
        <v>0</v>
      </c>
      <c r="X605" s="176" t="s">
        <v>645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16623</v>
      </c>
      <c r="AI605" s="176" t="s">
        <v>16623</v>
      </c>
      <c r="AJ605" s="176" t="s">
        <v>647</v>
      </c>
      <c r="AK605" s="176" t="s">
        <v>655</v>
      </c>
      <c r="AL605" s="1231" t="s">
        <v>251</v>
      </c>
      <c r="AM605" s="176" t="s">
        <v>466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17356</v>
      </c>
      <c r="E606" s="176" t="s">
        <v>15134</v>
      </c>
      <c r="F606" s="176" t="s">
        <v>17376</v>
      </c>
      <c r="G606" s="176">
        <v>600</v>
      </c>
      <c r="H606" s="176" t="s">
        <v>661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645</v>
      </c>
      <c r="N606" s="176">
        <v>4</v>
      </c>
      <c r="O606" s="176">
        <v>0</v>
      </c>
      <c r="P606" s="176">
        <v>9130</v>
      </c>
      <c r="Q606" s="176" t="s">
        <v>645</v>
      </c>
      <c r="R606" s="176">
        <v>5</v>
      </c>
      <c r="S606" s="176">
        <v>1</v>
      </c>
      <c r="T606" s="176">
        <v>9050</v>
      </c>
      <c r="U606" s="176" t="s">
        <v>645</v>
      </c>
      <c r="V606" s="176">
        <v>6</v>
      </c>
      <c r="W606" s="176">
        <v>2</v>
      </c>
      <c r="X606" s="176">
        <v>8964</v>
      </c>
      <c r="Y606" s="176" t="s">
        <v>645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644</v>
      </c>
      <c r="AI606" s="176" t="s">
        <v>644</v>
      </c>
      <c r="AJ606" s="176" t="s">
        <v>655</v>
      </c>
      <c r="AK606" s="176" t="s">
        <v>655</v>
      </c>
      <c r="AL606" s="1231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16722</v>
      </c>
      <c r="E607" s="176" t="s">
        <v>874</v>
      </c>
      <c r="F607" s="176" t="s">
        <v>16725</v>
      </c>
      <c r="G607" s="176">
        <v>600</v>
      </c>
      <c r="H607" s="176" t="s">
        <v>16053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644</v>
      </c>
      <c r="AI607" s="176" t="s">
        <v>644</v>
      </c>
      <c r="AJ607" s="176" t="s">
        <v>655</v>
      </c>
      <c r="AK607" s="176" t="s">
        <v>655</v>
      </c>
      <c r="AL607" s="1231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645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645</v>
      </c>
      <c r="P608" s="176" t="s">
        <v>645</v>
      </c>
      <c r="T608" s="176" t="s">
        <v>645</v>
      </c>
      <c r="X608" s="176" t="s">
        <v>645</v>
      </c>
      <c r="Z608" s="176" t="s">
        <v>420</v>
      </c>
      <c r="AA608" s="176" t="s">
        <v>645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654</v>
      </c>
      <c r="AI608" s="176" t="s">
        <v>654</v>
      </c>
      <c r="AJ608" s="176" t="s">
        <v>654</v>
      </c>
      <c r="AK608" s="176" t="s">
        <v>654</v>
      </c>
      <c r="AL608" s="1231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17288</v>
      </c>
      <c r="D609" s="176" t="s">
        <v>17291</v>
      </c>
      <c r="E609" s="176" t="s">
        <v>1557</v>
      </c>
      <c r="F609" s="176" t="s">
        <v>16724</v>
      </c>
      <c r="G609" s="176">
        <v>630</v>
      </c>
      <c r="H609" s="176" t="s">
        <v>634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16623</v>
      </c>
      <c r="AI609" s="176" t="s">
        <v>16623</v>
      </c>
      <c r="AJ609" s="176" t="s">
        <v>647</v>
      </c>
      <c r="AK609" s="176" t="s">
        <v>647</v>
      </c>
      <c r="AL609" s="1231" t="s">
        <v>251</v>
      </c>
      <c r="AM609" s="176" t="s">
        <v>1036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645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645</v>
      </c>
      <c r="P610" s="176" t="s">
        <v>645</v>
      </c>
      <c r="T610" s="176" t="s">
        <v>645</v>
      </c>
      <c r="X610" s="176" t="s">
        <v>645</v>
      </c>
      <c r="Z610" s="176" t="s">
        <v>420</v>
      </c>
      <c r="AA610" s="176" t="s">
        <v>645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654</v>
      </c>
      <c r="AI610" s="176" t="s">
        <v>654</v>
      </c>
      <c r="AJ610" s="176" t="s">
        <v>654</v>
      </c>
      <c r="AK610" s="176" t="s">
        <v>654</v>
      </c>
      <c r="AL610" s="1231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17355</v>
      </c>
      <c r="E611" s="176" t="s">
        <v>628</v>
      </c>
      <c r="F611" s="176" t="s">
        <v>17264</v>
      </c>
      <c r="G611" s="176">
        <v>600</v>
      </c>
      <c r="H611" s="176" t="s">
        <v>480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16623</v>
      </c>
      <c r="AI611" s="176" t="s">
        <v>16623</v>
      </c>
      <c r="AJ611" s="176" t="s">
        <v>647</v>
      </c>
      <c r="AK611" s="176" t="s">
        <v>647</v>
      </c>
      <c r="AL611" s="1231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645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645</v>
      </c>
      <c r="P612" s="176" t="s">
        <v>645</v>
      </c>
      <c r="T612" s="176" t="s">
        <v>645</v>
      </c>
      <c r="X612" s="176" t="s">
        <v>645</v>
      </c>
      <c r="Z612" s="176" t="s">
        <v>420</v>
      </c>
      <c r="AA612" s="176" t="s">
        <v>645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654</v>
      </c>
      <c r="AI612" s="176" t="s">
        <v>654</v>
      </c>
      <c r="AJ612" s="176" t="s">
        <v>654</v>
      </c>
      <c r="AK612" s="176" t="s">
        <v>654</v>
      </c>
      <c r="AL612" s="1231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17274</v>
      </c>
      <c r="D614" s="176" t="s">
        <v>646</v>
      </c>
      <c r="E614" s="176" t="s">
        <v>17279</v>
      </c>
      <c r="F614" s="176" t="s">
        <v>17280</v>
      </c>
      <c r="G614" s="176">
        <v>700</v>
      </c>
      <c r="H614" s="176" t="s">
        <v>16545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644</v>
      </c>
      <c r="AI614" s="176" t="s">
        <v>644</v>
      </c>
      <c r="AJ614" s="176" t="s">
        <v>655</v>
      </c>
      <c r="AK614" s="176" t="s">
        <v>655</v>
      </c>
      <c r="AL614" s="1231" t="s">
        <v>251</v>
      </c>
      <c r="AM614" s="176" t="s">
        <v>466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17290</v>
      </c>
      <c r="E615" s="176" t="s">
        <v>210</v>
      </c>
      <c r="F615" s="176" t="s">
        <v>17292</v>
      </c>
      <c r="G615" s="176">
        <v>650</v>
      </c>
      <c r="H615" s="176" t="s">
        <v>3307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16105</v>
      </c>
      <c r="AI615" s="176" t="s">
        <v>16623</v>
      </c>
      <c r="AJ615" s="176" t="s">
        <v>647</v>
      </c>
      <c r="AK615" s="176" t="s">
        <v>647</v>
      </c>
      <c r="AL615" s="1231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645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645</v>
      </c>
      <c r="P616" s="176" t="s">
        <v>645</v>
      </c>
      <c r="T616" s="176" t="s">
        <v>645</v>
      </c>
      <c r="X616" s="176" t="s">
        <v>645</v>
      </c>
      <c r="Z616" s="176" t="s">
        <v>420</v>
      </c>
      <c r="AA616" s="176" t="s">
        <v>645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654</v>
      </c>
      <c r="AI616" s="176" t="s">
        <v>654</v>
      </c>
      <c r="AJ616" s="176" t="s">
        <v>654</v>
      </c>
      <c r="AK616" s="176" t="s">
        <v>654</v>
      </c>
      <c r="AL616" s="1231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17244</v>
      </c>
      <c r="E617" s="176" t="s">
        <v>17246</v>
      </c>
      <c r="F617" s="176" t="s">
        <v>17236</v>
      </c>
      <c r="G617" s="176">
        <v>700</v>
      </c>
      <c r="H617" s="176" t="s">
        <v>17249</v>
      </c>
      <c r="I617" s="176">
        <v>5</v>
      </c>
      <c r="L617" s="176" t="s">
        <v>127</v>
      </c>
      <c r="P617" s="176" t="s">
        <v>127</v>
      </c>
      <c r="Q617" s="176" t="s">
        <v>645</v>
      </c>
      <c r="T617" s="176" t="s">
        <v>645</v>
      </c>
      <c r="X617" s="176" t="s">
        <v>645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16105</v>
      </c>
      <c r="AI617" s="176" t="s">
        <v>644</v>
      </c>
      <c r="AJ617" s="176" t="s">
        <v>15471</v>
      </c>
      <c r="AK617" s="176" t="s">
        <v>15471</v>
      </c>
      <c r="AL617" s="1231" t="s">
        <v>251</v>
      </c>
      <c r="AM617" s="176" t="s">
        <v>639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645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645</v>
      </c>
      <c r="P618" s="176" t="s">
        <v>645</v>
      </c>
      <c r="T618" s="176" t="s">
        <v>645</v>
      </c>
      <c r="X618" s="176" t="s">
        <v>645</v>
      </c>
      <c r="Z618" s="176" t="s">
        <v>420</v>
      </c>
      <c r="AA618" s="176" t="s">
        <v>645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654</v>
      </c>
      <c r="AI618" s="176" t="s">
        <v>654</v>
      </c>
      <c r="AJ618" s="176" t="s">
        <v>654</v>
      </c>
      <c r="AK618" s="176" t="s">
        <v>654</v>
      </c>
      <c r="AL618" s="1231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645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645</v>
      </c>
      <c r="P619" s="176" t="s">
        <v>645</v>
      </c>
      <c r="T619" s="176" t="s">
        <v>645</v>
      </c>
      <c r="X619" s="176" t="s">
        <v>645</v>
      </c>
      <c r="Z619" s="176" t="s">
        <v>420</v>
      </c>
      <c r="AA619" s="176" t="s">
        <v>645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654</v>
      </c>
      <c r="AI619" s="176" t="s">
        <v>654</v>
      </c>
      <c r="AJ619" s="176" t="s">
        <v>654</v>
      </c>
      <c r="AK619" s="176" t="s">
        <v>654</v>
      </c>
      <c r="AL619" s="1231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17295</v>
      </c>
      <c r="E620" s="176" t="s">
        <v>869</v>
      </c>
      <c r="F620" s="176" t="s">
        <v>17296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644</v>
      </c>
      <c r="AI620" s="176" t="s">
        <v>644</v>
      </c>
      <c r="AJ620" s="176" t="s">
        <v>655</v>
      </c>
      <c r="AK620" s="176" t="s">
        <v>655</v>
      </c>
      <c r="AL620" s="1231" t="s">
        <v>251</v>
      </c>
      <c r="AM620" s="176" t="s">
        <v>657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645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645</v>
      </c>
      <c r="P621" s="176" t="s">
        <v>645</v>
      </c>
      <c r="T621" s="176" t="s">
        <v>645</v>
      </c>
      <c r="X621" s="176" t="s">
        <v>645</v>
      </c>
      <c r="Z621" s="176" t="s">
        <v>420</v>
      </c>
      <c r="AA621" s="176" t="s">
        <v>645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654</v>
      </c>
      <c r="AI621" s="176" t="s">
        <v>654</v>
      </c>
      <c r="AJ621" s="176" t="s">
        <v>654</v>
      </c>
      <c r="AK621" s="176" t="s">
        <v>654</v>
      </c>
      <c r="AL621" s="1231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17375</v>
      </c>
      <c r="D622" s="176" t="s">
        <v>646</v>
      </c>
      <c r="E622" s="176" t="s">
        <v>17253</v>
      </c>
      <c r="F622" s="176" t="s">
        <v>17344</v>
      </c>
      <c r="G622" s="176">
        <v>600</v>
      </c>
      <c r="H622" s="176" t="s">
        <v>1470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650</v>
      </c>
      <c r="AI622" s="176" t="s">
        <v>650</v>
      </c>
      <c r="AJ622" s="176" t="s">
        <v>15471</v>
      </c>
      <c r="AK622" s="176" t="s">
        <v>15471</v>
      </c>
      <c r="AL622" s="1231" t="s">
        <v>251</v>
      </c>
      <c r="AM622" s="176" t="s">
        <v>657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645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645</v>
      </c>
      <c r="P623" s="176" t="s">
        <v>645</v>
      </c>
      <c r="T623" s="176" t="s">
        <v>645</v>
      </c>
      <c r="X623" s="176" t="s">
        <v>645</v>
      </c>
      <c r="Z623" s="176" t="s">
        <v>420</v>
      </c>
      <c r="AA623" s="176" t="s">
        <v>645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654</v>
      </c>
      <c r="AI623" s="176" t="s">
        <v>654</v>
      </c>
      <c r="AJ623" s="176" t="s">
        <v>654</v>
      </c>
      <c r="AK623" s="176" t="s">
        <v>654</v>
      </c>
      <c r="AL623" s="1231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17357</v>
      </c>
      <c r="D624" s="176" t="s">
        <v>646</v>
      </c>
      <c r="E624" s="176" t="s">
        <v>17253</v>
      </c>
      <c r="F624" s="176" t="s">
        <v>17358</v>
      </c>
      <c r="G624" s="176">
        <v>700</v>
      </c>
      <c r="H624" s="176" t="s">
        <v>814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667</v>
      </c>
      <c r="AI624" s="176" t="s">
        <v>667</v>
      </c>
      <c r="AJ624" s="176" t="s">
        <v>668</v>
      </c>
      <c r="AK624" s="176" t="s">
        <v>668</v>
      </c>
      <c r="AL624" s="1231" t="s">
        <v>252</v>
      </c>
      <c r="AM624" s="176" t="s">
        <v>466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17343</v>
      </c>
      <c r="D625" s="176" t="s">
        <v>646</v>
      </c>
      <c r="E625" s="176" t="s">
        <v>17253</v>
      </c>
      <c r="F625" s="176" t="s">
        <v>17344</v>
      </c>
      <c r="G625" s="176">
        <v>700</v>
      </c>
      <c r="H625" s="176" t="s">
        <v>876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667</v>
      </c>
      <c r="AI625" s="176" t="s">
        <v>667</v>
      </c>
      <c r="AJ625" s="176" t="s">
        <v>668</v>
      </c>
      <c r="AK625" s="176" t="s">
        <v>668</v>
      </c>
      <c r="AL625" s="1231" t="s">
        <v>251</v>
      </c>
      <c r="AM625" s="176" t="s">
        <v>466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17285</v>
      </c>
      <c r="E626" s="176" t="s">
        <v>17253</v>
      </c>
      <c r="F626" s="176" t="s">
        <v>17293</v>
      </c>
      <c r="G626" s="176">
        <v>670</v>
      </c>
      <c r="H626" s="176" t="s">
        <v>735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667</v>
      </c>
      <c r="AI626" s="176" t="s">
        <v>667</v>
      </c>
      <c r="AJ626" s="176" t="s">
        <v>668</v>
      </c>
      <c r="AK626" s="176" t="s">
        <v>668</v>
      </c>
      <c r="AL626" s="1231" t="s">
        <v>251</v>
      </c>
      <c r="AM626" s="176" t="s">
        <v>466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17284</v>
      </c>
      <c r="E627" s="176" t="s">
        <v>17253</v>
      </c>
      <c r="F627" s="176" t="s">
        <v>17293</v>
      </c>
      <c r="G627" s="176">
        <v>670</v>
      </c>
      <c r="H627" s="176" t="s">
        <v>662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667</v>
      </c>
      <c r="AI627" s="176" t="s">
        <v>667</v>
      </c>
      <c r="AJ627" s="176" t="s">
        <v>868</v>
      </c>
      <c r="AK627" s="176" t="s">
        <v>868</v>
      </c>
      <c r="AM627" s="176" t="s">
        <v>466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645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645</v>
      </c>
      <c r="P628" s="176" t="s">
        <v>645</v>
      </c>
      <c r="T628" s="176" t="s">
        <v>645</v>
      </c>
      <c r="X628" s="176" t="s">
        <v>645</v>
      </c>
      <c r="Z628" s="176" t="s">
        <v>420</v>
      </c>
      <c r="AA628" s="176" t="s">
        <v>645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654</v>
      </c>
      <c r="AI628" s="176" t="s">
        <v>654</v>
      </c>
      <c r="AJ628" s="176" t="s">
        <v>654</v>
      </c>
      <c r="AK628" s="176" t="s">
        <v>654</v>
      </c>
      <c r="AL628" s="1231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17383</v>
      </c>
      <c r="D629" s="176" t="s">
        <v>646</v>
      </c>
      <c r="E629" s="176" t="s">
        <v>17253</v>
      </c>
      <c r="F629" s="176" t="s">
        <v>17358</v>
      </c>
      <c r="G629" s="176">
        <v>700</v>
      </c>
      <c r="H629" s="176" t="s">
        <v>805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651</v>
      </c>
      <c r="AI629" s="176" t="s">
        <v>651</v>
      </c>
      <c r="AJ629" s="176" t="s">
        <v>868</v>
      </c>
      <c r="AK629" s="176" t="s">
        <v>868</v>
      </c>
      <c r="AL629" s="1231" t="s">
        <v>252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17359</v>
      </c>
      <c r="D630" s="176" t="s">
        <v>646</v>
      </c>
      <c r="E630" s="176" t="s">
        <v>17253</v>
      </c>
      <c r="F630" s="176" t="s">
        <v>17358</v>
      </c>
      <c r="G630" s="176">
        <v>700</v>
      </c>
      <c r="H630" s="176" t="s">
        <v>944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651</v>
      </c>
      <c r="AI630" s="176" t="s">
        <v>651</v>
      </c>
      <c r="AJ630" s="176" t="s">
        <v>868</v>
      </c>
      <c r="AK630" s="176" t="s">
        <v>868</v>
      </c>
      <c r="AL630" s="1231" t="s">
        <v>252</v>
      </c>
      <c r="AM630" s="176" t="s">
        <v>466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17384</v>
      </c>
      <c r="E631" s="176" t="s">
        <v>4424</v>
      </c>
      <c r="F631" s="176" t="s">
        <v>17394</v>
      </c>
      <c r="G631" s="176">
        <v>500</v>
      </c>
      <c r="H631" s="176" t="s">
        <v>1088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16105</v>
      </c>
      <c r="AI631" s="176" t="s">
        <v>654</v>
      </c>
      <c r="AJ631" s="176" t="s">
        <v>16134</v>
      </c>
      <c r="AK631" s="176" t="s">
        <v>16134</v>
      </c>
      <c r="AL631" s="1231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17385</v>
      </c>
      <c r="E632" s="176" t="s">
        <v>16561</v>
      </c>
      <c r="F632" s="176" t="s">
        <v>17395</v>
      </c>
      <c r="G632" s="176">
        <v>600</v>
      </c>
      <c r="H632" s="176" t="s">
        <v>491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16105</v>
      </c>
      <c r="AI632" s="176" t="s">
        <v>654</v>
      </c>
      <c r="AJ632" s="176" t="s">
        <v>16134</v>
      </c>
      <c r="AK632" s="176" t="s">
        <v>16134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16105</v>
      </c>
      <c r="AI633" s="176" t="s">
        <v>654</v>
      </c>
      <c r="AJ633" s="176" t="s">
        <v>16134</v>
      </c>
      <c r="AK633" s="176" t="s">
        <v>16134</v>
      </c>
      <c r="AL633" s="1231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16531</v>
      </c>
      <c r="C634" s="176" t="s">
        <v>16707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645</v>
      </c>
      <c r="P634" s="176" t="s">
        <v>645</v>
      </c>
      <c r="T634" s="176" t="s">
        <v>645</v>
      </c>
      <c r="X634" s="176" t="s">
        <v>645</v>
      </c>
      <c r="Z634" s="176" t="s">
        <v>420</v>
      </c>
      <c r="AA634" s="176" t="s">
        <v>645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654</v>
      </c>
      <c r="AI634" s="176" t="s">
        <v>654</v>
      </c>
      <c r="AJ634" s="176" t="s">
        <v>654</v>
      </c>
      <c r="AK634" s="176" t="s">
        <v>654</v>
      </c>
      <c r="AL634" s="1231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16707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645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16707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645</v>
      </c>
      <c r="P636" s="176" t="s">
        <v>645</v>
      </c>
      <c r="T636" s="176" t="s">
        <v>645</v>
      </c>
      <c r="X636" s="176" t="s">
        <v>645</v>
      </c>
      <c r="Z636" s="176" t="s">
        <v>420</v>
      </c>
      <c r="AA636" s="176" t="s">
        <v>645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654</v>
      </c>
      <c r="AI636" s="176" t="s">
        <v>654</v>
      </c>
      <c r="AJ636" s="176" t="s">
        <v>654</v>
      </c>
      <c r="AK636" s="176" t="s">
        <v>654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16707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16707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16707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16707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16707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17237</v>
      </c>
      <c r="E643" s="176" t="s">
        <v>425</v>
      </c>
      <c r="F643" s="176" t="s">
        <v>17233</v>
      </c>
      <c r="G643" s="176">
        <v>780</v>
      </c>
      <c r="H643" s="176" t="s">
        <v>1332</v>
      </c>
      <c r="I643" s="176">
        <v>5</v>
      </c>
      <c r="J643" s="176">
        <v>12</v>
      </c>
      <c r="K643" s="176">
        <v>0</v>
      </c>
      <c r="L643" s="176" t="s">
        <v>640</v>
      </c>
      <c r="M643" s="176">
        <v>8074</v>
      </c>
      <c r="P643" s="176" t="s">
        <v>640</v>
      </c>
      <c r="T643" s="176" t="s">
        <v>640</v>
      </c>
      <c r="X643" s="176" t="s">
        <v>640</v>
      </c>
      <c r="Z643" s="176">
        <v>1.7777777777777777</v>
      </c>
      <c r="AA643" s="176" t="s">
        <v>640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16623</v>
      </c>
      <c r="AI643" s="176" t="s">
        <v>16623</v>
      </c>
      <c r="AJ643" s="176" t="s">
        <v>15471</v>
      </c>
      <c r="AK643" s="176" t="s">
        <v>15471</v>
      </c>
      <c r="AL643" s="1231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17289</v>
      </c>
      <c r="D644" s="176" t="s">
        <v>646</v>
      </c>
      <c r="E644" s="176" t="s">
        <v>17279</v>
      </c>
      <c r="F644" s="176" t="s">
        <v>17297</v>
      </c>
      <c r="G644" s="176">
        <v>700</v>
      </c>
      <c r="H644" s="176" t="s">
        <v>1237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645</v>
      </c>
      <c r="Q644" s="176">
        <v>7509</v>
      </c>
      <c r="R644" s="176">
        <v>10</v>
      </c>
      <c r="S644" s="176">
        <v>0</v>
      </c>
      <c r="T644" s="176" t="s">
        <v>645</v>
      </c>
      <c r="U644" s="176">
        <v>7425</v>
      </c>
      <c r="V644" s="176">
        <v>18</v>
      </c>
      <c r="W644" s="176">
        <v>0</v>
      </c>
      <c r="X644" s="176" t="s">
        <v>645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16623</v>
      </c>
      <c r="AI644" s="176" t="s">
        <v>16623</v>
      </c>
      <c r="AJ644" s="176" t="s">
        <v>649</v>
      </c>
      <c r="AK644" s="176" t="s">
        <v>649</v>
      </c>
      <c r="AL644" s="1231" t="s">
        <v>251</v>
      </c>
      <c r="AM644" s="176" t="s">
        <v>466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17356</v>
      </c>
      <c r="E645" s="176" t="s">
        <v>15134</v>
      </c>
      <c r="F645" s="176" t="s">
        <v>17376</v>
      </c>
      <c r="G645" s="176">
        <v>600</v>
      </c>
      <c r="H645" s="176" t="s">
        <v>661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645</v>
      </c>
      <c r="N645" s="176">
        <v>2</v>
      </c>
      <c r="O645" s="176">
        <v>0</v>
      </c>
      <c r="P645" s="176">
        <v>9076</v>
      </c>
      <c r="Q645" s="176" t="s">
        <v>645</v>
      </c>
      <c r="R645" s="176">
        <v>3</v>
      </c>
      <c r="S645" s="176">
        <v>0</v>
      </c>
      <c r="T645" s="176">
        <v>8398</v>
      </c>
      <c r="U645" s="176" t="s">
        <v>645</v>
      </c>
      <c r="V645" s="176">
        <v>12</v>
      </c>
      <c r="W645" s="176">
        <v>0</v>
      </c>
      <c r="X645" s="176">
        <v>5846</v>
      </c>
      <c r="Y645" s="176" t="s">
        <v>645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642</v>
      </c>
      <c r="AI645" s="176" t="s">
        <v>642</v>
      </c>
      <c r="AJ645" s="176" t="s">
        <v>655</v>
      </c>
      <c r="AK645" s="176" t="s">
        <v>655</v>
      </c>
      <c r="AL645" s="1231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16722</v>
      </c>
      <c r="E646" s="176" t="s">
        <v>874</v>
      </c>
      <c r="F646" s="176" t="s">
        <v>16725</v>
      </c>
      <c r="G646" s="176">
        <v>600</v>
      </c>
      <c r="H646" s="176" t="s">
        <v>16053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642</v>
      </c>
      <c r="AI646" s="176" t="s">
        <v>642</v>
      </c>
      <c r="AJ646" s="176" t="s">
        <v>655</v>
      </c>
      <c r="AK646" s="176" t="s">
        <v>655</v>
      </c>
      <c r="AL646" s="1231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645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645</v>
      </c>
      <c r="P647" s="176" t="s">
        <v>645</v>
      </c>
      <c r="T647" s="176" t="s">
        <v>645</v>
      </c>
      <c r="X647" s="176" t="s">
        <v>645</v>
      </c>
      <c r="Z647" s="176" t="s">
        <v>420</v>
      </c>
      <c r="AA647" s="176" t="s">
        <v>645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654</v>
      </c>
      <c r="AI647" s="176" t="s">
        <v>654</v>
      </c>
      <c r="AJ647" s="176" t="s">
        <v>654</v>
      </c>
      <c r="AK647" s="176" t="s">
        <v>654</v>
      </c>
      <c r="AL647" s="1231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17288</v>
      </c>
      <c r="D648" s="176" t="s">
        <v>17291</v>
      </c>
      <c r="E648" s="176" t="s">
        <v>1557</v>
      </c>
      <c r="F648" s="176" t="s">
        <v>16724</v>
      </c>
      <c r="G648" s="176">
        <v>630</v>
      </c>
      <c r="H648" s="176" t="s">
        <v>634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16623</v>
      </c>
      <c r="AI648" s="176" t="s">
        <v>16623</v>
      </c>
      <c r="AJ648" s="176" t="s">
        <v>649</v>
      </c>
      <c r="AK648" s="176" t="s">
        <v>649</v>
      </c>
      <c r="AL648" s="1231" t="s">
        <v>251</v>
      </c>
      <c r="AM648" s="176" t="s">
        <v>1036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645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645</v>
      </c>
      <c r="P649" s="176" t="s">
        <v>645</v>
      </c>
      <c r="T649" s="176" t="s">
        <v>645</v>
      </c>
      <c r="X649" s="176" t="s">
        <v>645</v>
      </c>
      <c r="Z649" s="176" t="s">
        <v>420</v>
      </c>
      <c r="AA649" s="176" t="s">
        <v>645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654</v>
      </c>
      <c r="AI649" s="176" t="s">
        <v>654</v>
      </c>
      <c r="AJ649" s="176" t="s">
        <v>654</v>
      </c>
      <c r="AK649" s="176" t="s">
        <v>654</v>
      </c>
      <c r="AL649" s="1231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17355</v>
      </c>
      <c r="E650" s="176" t="s">
        <v>628</v>
      </c>
      <c r="F650" s="176" t="s">
        <v>17264</v>
      </c>
      <c r="G650" s="176">
        <v>600</v>
      </c>
      <c r="H650" s="176" t="s">
        <v>480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16623</v>
      </c>
      <c r="AI650" s="176" t="s">
        <v>16623</v>
      </c>
      <c r="AJ650" s="176" t="s">
        <v>655</v>
      </c>
      <c r="AK650" s="176" t="s">
        <v>655</v>
      </c>
      <c r="AL650" s="1231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645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645</v>
      </c>
      <c r="P651" s="176" t="s">
        <v>645</v>
      </c>
      <c r="T651" s="176" t="s">
        <v>645</v>
      </c>
      <c r="X651" s="176" t="s">
        <v>645</v>
      </c>
      <c r="Z651" s="176" t="s">
        <v>420</v>
      </c>
      <c r="AA651" s="176" t="s">
        <v>645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654</v>
      </c>
      <c r="AK651" s="176" t="s">
        <v>654</v>
      </c>
      <c r="AL651" s="1231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645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645</v>
      </c>
      <c r="P652" s="176" t="s">
        <v>645</v>
      </c>
      <c r="T652" s="176" t="s">
        <v>645</v>
      </c>
      <c r="X652" s="176" t="s">
        <v>645</v>
      </c>
      <c r="Z652" s="176" t="s">
        <v>420</v>
      </c>
      <c r="AA652" s="176" t="s">
        <v>645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654</v>
      </c>
      <c r="AI652" s="176" t="s">
        <v>654</v>
      </c>
      <c r="AJ652" s="176" t="s">
        <v>654</v>
      </c>
      <c r="AK652" s="176" t="s">
        <v>654</v>
      </c>
      <c r="AL652" s="1231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17274</v>
      </c>
      <c r="D653" s="176" t="s">
        <v>646</v>
      </c>
      <c r="E653" s="176" t="s">
        <v>17279</v>
      </c>
      <c r="F653" s="176" t="s">
        <v>17280</v>
      </c>
      <c r="G653" s="176">
        <v>700</v>
      </c>
      <c r="H653" s="176" t="s">
        <v>16545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642</v>
      </c>
      <c r="AI653" s="176" t="s">
        <v>642</v>
      </c>
      <c r="AJ653" s="176" t="s">
        <v>655</v>
      </c>
      <c r="AK653" s="176" t="s">
        <v>655</v>
      </c>
      <c r="AL653" s="1231" t="s">
        <v>251</v>
      </c>
      <c r="AM653" s="176" t="s">
        <v>466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17290</v>
      </c>
      <c r="E654" s="176" t="s">
        <v>210</v>
      </c>
      <c r="F654" s="176" t="s">
        <v>17292</v>
      </c>
      <c r="G654" s="176">
        <v>650</v>
      </c>
      <c r="H654" s="176" t="s">
        <v>3307</v>
      </c>
      <c r="I654" s="176">
        <v>5</v>
      </c>
      <c r="L654" s="176" t="s">
        <v>127</v>
      </c>
      <c r="P654" s="176" t="s">
        <v>645</v>
      </c>
      <c r="T654" s="176" t="s">
        <v>645</v>
      </c>
      <c r="X654" s="176" t="s">
        <v>645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16105</v>
      </c>
      <c r="AI654" s="176" t="s">
        <v>845</v>
      </c>
      <c r="AJ654" s="176" t="s">
        <v>654</v>
      </c>
      <c r="AK654" s="176" t="s">
        <v>654</v>
      </c>
      <c r="AL654" s="1231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654</v>
      </c>
      <c r="AK655" s="176" t="s">
        <v>654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645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645</v>
      </c>
      <c r="P656" s="176" t="s">
        <v>645</v>
      </c>
      <c r="T656" s="176" t="s">
        <v>645</v>
      </c>
      <c r="X656" s="176" t="s">
        <v>645</v>
      </c>
      <c r="Z656" s="176" t="s">
        <v>420</v>
      </c>
      <c r="AA656" s="176" t="s">
        <v>645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654</v>
      </c>
      <c r="AI656" s="176" t="s">
        <v>654</v>
      </c>
      <c r="AJ656" s="176" t="s">
        <v>654</v>
      </c>
      <c r="AK656" s="176" t="s">
        <v>654</v>
      </c>
      <c r="AL656" s="1231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645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645</v>
      </c>
      <c r="P657" s="176" t="s">
        <v>645</v>
      </c>
      <c r="T657" s="176" t="s">
        <v>645</v>
      </c>
      <c r="X657" s="176" t="s">
        <v>645</v>
      </c>
      <c r="Z657" s="176" t="s">
        <v>420</v>
      </c>
      <c r="AA657" s="176" t="s">
        <v>645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654</v>
      </c>
      <c r="AI657" s="176" t="s">
        <v>654</v>
      </c>
      <c r="AJ657" s="176" t="s">
        <v>654</v>
      </c>
      <c r="AK657" s="176" t="s">
        <v>654</v>
      </c>
      <c r="AL657" s="1231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645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645</v>
      </c>
      <c r="P658" s="176" t="s">
        <v>645</v>
      </c>
      <c r="T658" s="176" t="s">
        <v>645</v>
      </c>
      <c r="X658" s="176" t="s">
        <v>645</v>
      </c>
      <c r="Z658" s="176" t="s">
        <v>420</v>
      </c>
      <c r="AA658" s="176" t="s">
        <v>645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654</v>
      </c>
      <c r="AI658" s="176" t="s">
        <v>654</v>
      </c>
      <c r="AJ658" s="176" t="s">
        <v>654</v>
      </c>
      <c r="AK658" s="176" t="s">
        <v>654</v>
      </c>
      <c r="AL658" s="1231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17295</v>
      </c>
      <c r="E659" s="176" t="s">
        <v>869</v>
      </c>
      <c r="F659" s="176" t="s">
        <v>17296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642</v>
      </c>
      <c r="AI659" s="176" t="s">
        <v>642</v>
      </c>
      <c r="AJ659" s="176" t="s">
        <v>655</v>
      </c>
      <c r="AK659" s="176" t="s">
        <v>655</v>
      </c>
      <c r="AL659" s="1231" t="s">
        <v>251</v>
      </c>
      <c r="AM659" s="176" t="s">
        <v>657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654</v>
      </c>
      <c r="AI660" s="176" t="s">
        <v>654</v>
      </c>
      <c r="AJ660" s="176" t="s">
        <v>654</v>
      </c>
      <c r="AK660" s="176" t="s">
        <v>654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17375</v>
      </c>
      <c r="D661" s="176" t="s">
        <v>646</v>
      </c>
      <c r="E661" s="176" t="s">
        <v>17253</v>
      </c>
      <c r="F661" s="176" t="s">
        <v>17344</v>
      </c>
      <c r="G661" s="176">
        <v>600</v>
      </c>
      <c r="H661" s="176" t="s">
        <v>1470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845</v>
      </c>
      <c r="AI661" s="176" t="s">
        <v>845</v>
      </c>
      <c r="AJ661" s="176" t="s">
        <v>15471</v>
      </c>
      <c r="AK661" s="176" t="s">
        <v>15471</v>
      </c>
      <c r="AL661" s="1231" t="s">
        <v>251</v>
      </c>
      <c r="AM661" s="176" t="s">
        <v>657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654</v>
      </c>
      <c r="AI662" s="176" t="s">
        <v>654</v>
      </c>
      <c r="AJ662" s="176" t="s">
        <v>654</v>
      </c>
      <c r="AK662" s="176" t="s">
        <v>654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17357</v>
      </c>
      <c r="D663" s="176" t="s">
        <v>646</v>
      </c>
      <c r="E663" s="176" t="s">
        <v>17253</v>
      </c>
      <c r="F663" s="176" t="s">
        <v>17358</v>
      </c>
      <c r="G663" s="176">
        <v>700</v>
      </c>
      <c r="H663" s="176" t="s">
        <v>814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667</v>
      </c>
      <c r="AI663" s="176" t="s">
        <v>667</v>
      </c>
      <c r="AJ663" s="176" t="s">
        <v>653</v>
      </c>
      <c r="AK663" s="176" t="s">
        <v>653</v>
      </c>
      <c r="AL663" s="1231" t="s">
        <v>252</v>
      </c>
      <c r="AM663" s="176" t="s">
        <v>466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17343</v>
      </c>
      <c r="D664" s="176" t="s">
        <v>646</v>
      </c>
      <c r="E664" s="176" t="s">
        <v>17253</v>
      </c>
      <c r="F664" s="176" t="s">
        <v>17344</v>
      </c>
      <c r="G664" s="176">
        <v>700</v>
      </c>
      <c r="H664" s="176" t="s">
        <v>876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667</v>
      </c>
      <c r="AI664" s="176" t="s">
        <v>667</v>
      </c>
      <c r="AJ664" s="176" t="s">
        <v>653</v>
      </c>
      <c r="AK664" s="176" t="s">
        <v>653</v>
      </c>
      <c r="AL664" s="1231" t="s">
        <v>251</v>
      </c>
      <c r="AM664" s="176" t="s">
        <v>466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17285</v>
      </c>
      <c r="E665" s="176" t="s">
        <v>17253</v>
      </c>
      <c r="F665" s="176" t="s">
        <v>17293</v>
      </c>
      <c r="G665" s="176">
        <v>670</v>
      </c>
      <c r="H665" s="176" t="s">
        <v>735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667</v>
      </c>
      <c r="AI665" s="176" t="s">
        <v>667</v>
      </c>
      <c r="AJ665" s="176" t="s">
        <v>653</v>
      </c>
      <c r="AK665" s="176" t="s">
        <v>653</v>
      </c>
      <c r="AL665" s="1231" t="s">
        <v>251</v>
      </c>
      <c r="AM665" s="176" t="s">
        <v>466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17284</v>
      </c>
      <c r="E666" s="176" t="s">
        <v>17253</v>
      </c>
      <c r="F666" s="176" t="s">
        <v>17293</v>
      </c>
      <c r="G666" s="176">
        <v>670</v>
      </c>
      <c r="H666" s="176" t="s">
        <v>662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15435</v>
      </c>
      <c r="AI666" s="176" t="s">
        <v>15435</v>
      </c>
      <c r="AJ666" s="176" t="s">
        <v>868</v>
      </c>
      <c r="AK666" s="176" t="s">
        <v>868</v>
      </c>
      <c r="AM666" s="176" t="s">
        <v>466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645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645</v>
      </c>
      <c r="P667" s="176" t="s">
        <v>645</v>
      </c>
      <c r="T667" s="176" t="s">
        <v>645</v>
      </c>
      <c r="X667" s="176" t="s">
        <v>645</v>
      </c>
      <c r="Z667" s="176" t="s">
        <v>420</v>
      </c>
      <c r="AA667" s="176" t="s">
        <v>645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654</v>
      </c>
      <c r="AI667" s="176" t="s">
        <v>654</v>
      </c>
      <c r="AJ667" s="176" t="s">
        <v>654</v>
      </c>
      <c r="AK667" s="176" t="s">
        <v>654</v>
      </c>
      <c r="AL667" s="1231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17383</v>
      </c>
      <c r="D668" s="176" t="s">
        <v>646</v>
      </c>
      <c r="E668" s="176" t="s">
        <v>17253</v>
      </c>
      <c r="F668" s="176" t="s">
        <v>17358</v>
      </c>
      <c r="G668" s="176">
        <v>700</v>
      </c>
      <c r="H668" s="176" t="s">
        <v>805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15435</v>
      </c>
      <c r="AI668" s="176" t="s">
        <v>15435</v>
      </c>
      <c r="AJ668" s="176" t="s">
        <v>868</v>
      </c>
      <c r="AK668" s="176" t="s">
        <v>868</v>
      </c>
      <c r="AL668" s="1231" t="s">
        <v>252</v>
      </c>
      <c r="AM668" s="176" t="s">
        <v>466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17359</v>
      </c>
      <c r="D669" s="176" t="s">
        <v>646</v>
      </c>
      <c r="E669" s="176" t="s">
        <v>17253</v>
      </c>
      <c r="F669" s="176" t="s">
        <v>17358</v>
      </c>
      <c r="G669" s="176">
        <v>700</v>
      </c>
      <c r="H669" s="176" t="s">
        <v>944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15435</v>
      </c>
      <c r="AI669" s="176" t="s">
        <v>15435</v>
      </c>
      <c r="AJ669" s="176" t="s">
        <v>868</v>
      </c>
      <c r="AK669" s="176" t="s">
        <v>868</v>
      </c>
      <c r="AL669" s="1231" t="s">
        <v>252</v>
      </c>
      <c r="AM669" s="176" t="s">
        <v>466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17384</v>
      </c>
      <c r="E670" s="176" t="s">
        <v>4424</v>
      </c>
      <c r="F670" s="176" t="s">
        <v>17394</v>
      </c>
      <c r="G670" s="176">
        <v>500</v>
      </c>
      <c r="H670" s="176" t="s">
        <v>1088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16105</v>
      </c>
      <c r="AI670" s="176" t="s">
        <v>845</v>
      </c>
      <c r="AJ670" s="176" t="s">
        <v>649</v>
      </c>
      <c r="AK670" s="176" t="s">
        <v>649</v>
      </c>
      <c r="AL670" s="1231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17385</v>
      </c>
      <c r="E671" s="176" t="s">
        <v>16561</v>
      </c>
      <c r="F671" s="176" t="s">
        <v>17395</v>
      </c>
      <c r="G671" s="176">
        <v>600</v>
      </c>
      <c r="H671" s="176" t="s">
        <v>491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16105</v>
      </c>
      <c r="AI671" s="176" t="s">
        <v>845</v>
      </c>
      <c r="AJ671" s="176" t="s">
        <v>649</v>
      </c>
      <c r="AK671" s="176" t="s">
        <v>649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16105</v>
      </c>
      <c r="AI672" s="176" t="s">
        <v>845</v>
      </c>
      <c r="AJ672" s="176" t="s">
        <v>649</v>
      </c>
      <c r="AK672" s="176" t="s">
        <v>649</v>
      </c>
      <c r="AL672" s="1231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16531</v>
      </c>
      <c r="C673" s="176" t="s">
        <v>16707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645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654</v>
      </c>
      <c r="AI673" s="176" t="s">
        <v>654</v>
      </c>
      <c r="AJ673" s="176" t="s">
        <v>654</v>
      </c>
      <c r="AK673" s="176" t="s">
        <v>654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16707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645</v>
      </c>
      <c r="P674" s="176" t="s">
        <v>645</v>
      </c>
      <c r="T674" s="176" t="s">
        <v>645</v>
      </c>
      <c r="X674" s="176" t="s">
        <v>645</v>
      </c>
      <c r="Z674" s="176" t="s">
        <v>420</v>
      </c>
      <c r="AA674" s="176" t="s">
        <v>645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654</v>
      </c>
      <c r="AI674" s="176" t="s">
        <v>654</v>
      </c>
      <c r="AJ674" s="176" t="s">
        <v>654</v>
      </c>
      <c r="AK674" s="176" t="s">
        <v>654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16707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16707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16707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16707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16707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16707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17237</v>
      </c>
      <c r="E682" s="176" t="s">
        <v>425</v>
      </c>
      <c r="F682" s="176" t="s">
        <v>17233</v>
      </c>
      <c r="G682" s="176">
        <v>780</v>
      </c>
      <c r="H682" s="176" t="s">
        <v>1332</v>
      </c>
      <c r="I682" s="176">
        <v>5</v>
      </c>
      <c r="L682" s="176" t="s">
        <v>660</v>
      </c>
      <c r="P682" s="176" t="s">
        <v>660</v>
      </c>
      <c r="T682" s="176" t="s">
        <v>483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660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16623</v>
      </c>
      <c r="AI682" s="176" t="s">
        <v>16623</v>
      </c>
      <c r="AJ682" s="176" t="s">
        <v>650</v>
      </c>
      <c r="AK682" s="176" t="s">
        <v>650</v>
      </c>
      <c r="AL682" s="1231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17289</v>
      </c>
      <c r="D683" s="176" t="s">
        <v>646</v>
      </c>
      <c r="E683" s="176" t="s">
        <v>17279</v>
      </c>
      <c r="F683" s="176" t="s">
        <v>17297</v>
      </c>
      <c r="G683" s="176">
        <v>700</v>
      </c>
      <c r="H683" s="176" t="s">
        <v>1237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645</v>
      </c>
      <c r="Q683" s="176">
        <v>7729</v>
      </c>
      <c r="R683" s="176">
        <v>0</v>
      </c>
      <c r="S683" s="176">
        <v>0</v>
      </c>
      <c r="T683" s="176" t="s">
        <v>645</v>
      </c>
      <c r="U683" s="176">
        <v>7489</v>
      </c>
      <c r="V683" s="176">
        <v>34</v>
      </c>
      <c r="W683" s="176">
        <v>0</v>
      </c>
      <c r="X683" s="176" t="s">
        <v>645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16623</v>
      </c>
      <c r="AI683" s="176" t="s">
        <v>16623</v>
      </c>
      <c r="AJ683" s="176" t="s">
        <v>650</v>
      </c>
      <c r="AK683" s="176" t="s">
        <v>650</v>
      </c>
      <c r="AL683" s="1231" t="s">
        <v>251</v>
      </c>
      <c r="AM683" s="176" t="s">
        <v>466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17356</v>
      </c>
      <c r="E684" s="176" t="s">
        <v>15134</v>
      </c>
      <c r="F684" s="176" t="s">
        <v>17376</v>
      </c>
      <c r="G684" s="176">
        <v>600</v>
      </c>
      <c r="H684" s="176" t="s">
        <v>661</v>
      </c>
      <c r="I684" s="176">
        <v>5</v>
      </c>
      <c r="L684" s="176" t="s">
        <v>127</v>
      </c>
      <c r="M684" s="176" t="s">
        <v>645</v>
      </c>
      <c r="P684" s="176" t="s">
        <v>127</v>
      </c>
      <c r="Q684" s="176" t="s">
        <v>645</v>
      </c>
      <c r="T684" s="176" t="s">
        <v>127</v>
      </c>
      <c r="U684" s="176" t="s">
        <v>645</v>
      </c>
      <c r="V684" s="176">
        <v>8</v>
      </c>
      <c r="W684" s="176">
        <v>0</v>
      </c>
      <c r="X684" s="176" t="s">
        <v>645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642</v>
      </c>
      <c r="AI684" s="176" t="s">
        <v>642</v>
      </c>
      <c r="AJ684" s="176" t="s">
        <v>647</v>
      </c>
      <c r="AK684" s="176" t="s">
        <v>647</v>
      </c>
      <c r="AL684" s="1231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16722</v>
      </c>
      <c r="E685" s="176" t="s">
        <v>874</v>
      </c>
      <c r="F685" s="176" t="s">
        <v>16725</v>
      </c>
      <c r="G685" s="176">
        <v>600</v>
      </c>
      <c r="H685" s="176" t="s">
        <v>16053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642</v>
      </c>
      <c r="AI685" s="176" t="s">
        <v>642</v>
      </c>
      <c r="AJ685" s="176" t="s">
        <v>647</v>
      </c>
      <c r="AK685" s="176" t="s">
        <v>647</v>
      </c>
      <c r="AL685" s="1231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654</v>
      </c>
      <c r="AK686" s="176" t="s">
        <v>654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17288</v>
      </c>
      <c r="D687" s="176" t="s">
        <v>17291</v>
      </c>
      <c r="E687" s="176" t="s">
        <v>1557</v>
      </c>
      <c r="F687" s="176" t="s">
        <v>16724</v>
      </c>
      <c r="G687" s="176">
        <v>630</v>
      </c>
      <c r="H687" s="176" t="s">
        <v>634</v>
      </c>
      <c r="I687" s="176">
        <v>2</v>
      </c>
      <c r="L687" s="176" t="s">
        <v>640</v>
      </c>
      <c r="P687" s="176" t="s">
        <v>640</v>
      </c>
      <c r="T687" s="176" t="s">
        <v>645</v>
      </c>
      <c r="X687" s="176" t="s">
        <v>645</v>
      </c>
      <c r="Z687" s="176">
        <v>2.4615384615384617</v>
      </c>
      <c r="AA687" s="176" t="s">
        <v>640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16623</v>
      </c>
      <c r="AI687" s="176" t="s">
        <v>16623</v>
      </c>
      <c r="AJ687" s="176" t="s">
        <v>650</v>
      </c>
      <c r="AK687" s="176" t="s">
        <v>650</v>
      </c>
      <c r="AL687" s="1231" t="s">
        <v>251</v>
      </c>
      <c r="AM687" s="176" t="s">
        <v>1036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645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645</v>
      </c>
      <c r="P688" s="176" t="s">
        <v>645</v>
      </c>
      <c r="T688" s="176" t="s">
        <v>645</v>
      </c>
      <c r="X688" s="176" t="s">
        <v>645</v>
      </c>
      <c r="Z688" s="176" t="s">
        <v>420</v>
      </c>
      <c r="AA688" s="176" t="s">
        <v>645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654</v>
      </c>
      <c r="AI688" s="176" t="s">
        <v>654</v>
      </c>
      <c r="AJ688" s="176" t="s">
        <v>654</v>
      </c>
      <c r="AK688" s="176" t="s">
        <v>654</v>
      </c>
      <c r="AL688" s="1231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17355</v>
      </c>
      <c r="E689" s="176" t="s">
        <v>628</v>
      </c>
      <c r="F689" s="176" t="s">
        <v>17264</v>
      </c>
      <c r="G689" s="176">
        <v>600</v>
      </c>
      <c r="H689" s="176" t="s">
        <v>480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16623</v>
      </c>
      <c r="AI689" s="176" t="s">
        <v>16623</v>
      </c>
      <c r="AJ689" s="176" t="s">
        <v>647</v>
      </c>
      <c r="AK689" s="176" t="s">
        <v>647</v>
      </c>
      <c r="AL689" s="1231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645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645</v>
      </c>
      <c r="P690" s="176" t="s">
        <v>645</v>
      </c>
      <c r="T690" s="176" t="s">
        <v>645</v>
      </c>
      <c r="X690" s="176" t="s">
        <v>645</v>
      </c>
      <c r="Z690" s="176" t="s">
        <v>420</v>
      </c>
      <c r="AA690" s="176" t="s">
        <v>645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654</v>
      </c>
      <c r="AI690" s="176" t="s">
        <v>654</v>
      </c>
      <c r="AJ690" s="176" t="s">
        <v>654</v>
      </c>
      <c r="AK690" s="176" t="s">
        <v>654</v>
      </c>
      <c r="AL690" s="1231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645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645</v>
      </c>
      <c r="P691" s="176" t="s">
        <v>645</v>
      </c>
      <c r="T691" s="176" t="s">
        <v>645</v>
      </c>
      <c r="X691" s="176" t="s">
        <v>645</v>
      </c>
      <c r="Z691" s="176" t="s">
        <v>420</v>
      </c>
      <c r="AA691" s="176" t="s">
        <v>645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654</v>
      </c>
      <c r="AI691" s="176" t="s">
        <v>654</v>
      </c>
      <c r="AJ691" s="176" t="s">
        <v>654</v>
      </c>
      <c r="AK691" s="176" t="s">
        <v>654</v>
      </c>
      <c r="AL691" s="1231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17274</v>
      </c>
      <c r="D692" s="176" t="s">
        <v>646</v>
      </c>
      <c r="E692" s="176" t="s">
        <v>17279</v>
      </c>
      <c r="F692" s="176" t="s">
        <v>17280</v>
      </c>
      <c r="G692" s="176">
        <v>700</v>
      </c>
      <c r="H692" s="176" t="s">
        <v>16545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642</v>
      </c>
      <c r="AI692" s="176" t="s">
        <v>642</v>
      </c>
      <c r="AJ692" s="176" t="s">
        <v>647</v>
      </c>
      <c r="AK692" s="176" t="s">
        <v>647</v>
      </c>
      <c r="AL692" s="1231" t="s">
        <v>251</v>
      </c>
      <c r="AM692" s="176" t="s">
        <v>466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654</v>
      </c>
      <c r="AK693" s="176" t="s">
        <v>654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645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645</v>
      </c>
      <c r="P694" s="176" t="s">
        <v>645</v>
      </c>
      <c r="T694" s="176" t="s">
        <v>645</v>
      </c>
      <c r="X694" s="176" t="s">
        <v>645</v>
      </c>
      <c r="Z694" s="176" t="s">
        <v>420</v>
      </c>
      <c r="AA694" s="176" t="s">
        <v>645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654</v>
      </c>
      <c r="AI694" s="176" t="s">
        <v>654</v>
      </c>
      <c r="AJ694" s="176" t="s">
        <v>654</v>
      </c>
      <c r="AK694" s="176" t="s">
        <v>654</v>
      </c>
      <c r="AL694" s="1231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645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645</v>
      </c>
      <c r="P695" s="176" t="s">
        <v>645</v>
      </c>
      <c r="T695" s="176" t="s">
        <v>645</v>
      </c>
      <c r="X695" s="176" t="s">
        <v>645</v>
      </c>
      <c r="Z695" s="176" t="s">
        <v>420</v>
      </c>
      <c r="AA695" s="176" t="s">
        <v>645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654</v>
      </c>
      <c r="AI695" s="176" t="s">
        <v>654</v>
      </c>
      <c r="AJ695" s="176" t="s">
        <v>654</v>
      </c>
      <c r="AK695" s="176" t="s">
        <v>654</v>
      </c>
      <c r="AL695" s="1231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654</v>
      </c>
      <c r="AI696" s="176" t="s">
        <v>654</v>
      </c>
      <c r="AJ696" s="176" t="s">
        <v>654</v>
      </c>
      <c r="AK696" s="176" t="s">
        <v>654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645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645</v>
      </c>
      <c r="P697" s="176" t="s">
        <v>645</v>
      </c>
      <c r="T697" s="176" t="s">
        <v>645</v>
      </c>
      <c r="X697" s="176" t="s">
        <v>645</v>
      </c>
      <c r="Z697" s="176" t="s">
        <v>420</v>
      </c>
      <c r="AA697" s="176" t="s">
        <v>645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654</v>
      </c>
      <c r="AI697" s="176" t="s">
        <v>654</v>
      </c>
      <c r="AJ697" s="176" t="s">
        <v>654</v>
      </c>
      <c r="AK697" s="176" t="s">
        <v>654</v>
      </c>
      <c r="AL697" s="1231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17295</v>
      </c>
      <c r="E698" s="176" t="s">
        <v>869</v>
      </c>
      <c r="F698" s="176" t="s">
        <v>17296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645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642</v>
      </c>
      <c r="AI698" s="176" t="s">
        <v>642</v>
      </c>
      <c r="AJ698" s="176" t="s">
        <v>647</v>
      </c>
      <c r="AK698" s="176" t="s">
        <v>647</v>
      </c>
      <c r="AL698" s="1231" t="s">
        <v>251</v>
      </c>
      <c r="AM698" s="176" t="s">
        <v>657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645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645</v>
      </c>
      <c r="P699" s="176" t="s">
        <v>645</v>
      </c>
      <c r="T699" s="176" t="s">
        <v>645</v>
      </c>
      <c r="X699" s="176" t="s">
        <v>645</v>
      </c>
      <c r="Z699" s="176" t="s">
        <v>420</v>
      </c>
      <c r="AA699" s="176" t="s">
        <v>645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654</v>
      </c>
      <c r="AI699" s="176" t="s">
        <v>654</v>
      </c>
      <c r="AJ699" s="176" t="s">
        <v>654</v>
      </c>
      <c r="AK699" s="176" t="s">
        <v>654</v>
      </c>
      <c r="AL699" s="1231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17375</v>
      </c>
      <c r="D700" s="176" t="s">
        <v>646</v>
      </c>
      <c r="E700" s="176" t="s">
        <v>17253</v>
      </c>
      <c r="F700" s="176" t="s">
        <v>17344</v>
      </c>
      <c r="G700" s="176">
        <v>600</v>
      </c>
      <c r="H700" s="176" t="s">
        <v>1470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16105</v>
      </c>
      <c r="AI700" s="176" t="s">
        <v>845</v>
      </c>
      <c r="AJ700" s="176" t="s">
        <v>650</v>
      </c>
      <c r="AK700" s="176" t="s">
        <v>650</v>
      </c>
      <c r="AL700" s="1231" t="s">
        <v>251</v>
      </c>
      <c r="AM700" s="176" t="s">
        <v>657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645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645</v>
      </c>
      <c r="P701" s="176" t="s">
        <v>645</v>
      </c>
      <c r="T701" s="176" t="s">
        <v>645</v>
      </c>
      <c r="X701" s="176" t="s">
        <v>645</v>
      </c>
      <c r="Z701" s="176" t="s">
        <v>420</v>
      </c>
      <c r="AA701" s="176" t="s">
        <v>645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654</v>
      </c>
      <c r="AI701" s="176" t="s">
        <v>654</v>
      </c>
      <c r="AJ701" s="176" t="s">
        <v>654</v>
      </c>
      <c r="AK701" s="176" t="s">
        <v>654</v>
      </c>
      <c r="AL701" s="1231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17357</v>
      </c>
      <c r="D702" s="176" t="s">
        <v>646</v>
      </c>
      <c r="E702" s="176" t="s">
        <v>17253</v>
      </c>
      <c r="F702" s="176" t="s">
        <v>17358</v>
      </c>
      <c r="G702" s="176">
        <v>700</v>
      </c>
      <c r="H702" s="176" t="s">
        <v>814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667</v>
      </c>
      <c r="AI702" s="176" t="s">
        <v>667</v>
      </c>
      <c r="AJ702" s="176" t="s">
        <v>653</v>
      </c>
      <c r="AK702" s="176" t="s">
        <v>653</v>
      </c>
      <c r="AL702" s="1231" t="s">
        <v>252</v>
      </c>
      <c r="AM702" s="176" t="s">
        <v>466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17343</v>
      </c>
      <c r="D703" s="176" t="s">
        <v>646</v>
      </c>
      <c r="E703" s="176" t="s">
        <v>17253</v>
      </c>
      <c r="F703" s="176" t="s">
        <v>17344</v>
      </c>
      <c r="G703" s="176">
        <v>700</v>
      </c>
      <c r="H703" s="176" t="s">
        <v>876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667</v>
      </c>
      <c r="AI703" s="176" t="s">
        <v>667</v>
      </c>
      <c r="AJ703" s="176" t="s">
        <v>653</v>
      </c>
      <c r="AK703" s="176" t="s">
        <v>653</v>
      </c>
      <c r="AL703" s="1231" t="s">
        <v>251</v>
      </c>
      <c r="AM703" s="176" t="s">
        <v>466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17285</v>
      </c>
      <c r="E704" s="176" t="s">
        <v>17253</v>
      </c>
      <c r="F704" s="176" t="s">
        <v>17293</v>
      </c>
      <c r="G704" s="176">
        <v>670</v>
      </c>
      <c r="H704" s="176" t="s">
        <v>735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667</v>
      </c>
      <c r="AI704" s="176" t="s">
        <v>667</v>
      </c>
      <c r="AJ704" s="176" t="s">
        <v>653</v>
      </c>
      <c r="AK704" s="176" t="s">
        <v>653</v>
      </c>
      <c r="AL704" s="1231" t="s">
        <v>251</v>
      </c>
      <c r="AM704" s="176" t="s">
        <v>466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17284</v>
      </c>
      <c r="E705" s="176" t="s">
        <v>17253</v>
      </c>
      <c r="F705" s="176" t="s">
        <v>17293</v>
      </c>
      <c r="G705" s="176">
        <v>670</v>
      </c>
      <c r="H705" s="176" t="s">
        <v>662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15435</v>
      </c>
      <c r="AI705" s="176" t="s">
        <v>16151</v>
      </c>
      <c r="AJ705" s="176" t="s">
        <v>16569</v>
      </c>
      <c r="AK705" s="176" t="s">
        <v>16569</v>
      </c>
      <c r="AM705" s="176" t="s">
        <v>466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645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645</v>
      </c>
      <c r="P706" s="176" t="s">
        <v>645</v>
      </c>
      <c r="T706" s="176" t="s">
        <v>645</v>
      </c>
      <c r="X706" s="176" t="s">
        <v>645</v>
      </c>
      <c r="Z706" s="176" t="s">
        <v>420</v>
      </c>
      <c r="AA706" s="176" t="s">
        <v>645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654</v>
      </c>
      <c r="AI706" s="176" t="s">
        <v>654</v>
      </c>
      <c r="AJ706" s="176" t="s">
        <v>654</v>
      </c>
      <c r="AK706" s="176" t="s">
        <v>654</v>
      </c>
      <c r="AL706" s="1231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17383</v>
      </c>
      <c r="D707" s="176" t="s">
        <v>646</v>
      </c>
      <c r="E707" s="176" t="s">
        <v>17253</v>
      </c>
      <c r="F707" s="176" t="s">
        <v>17358</v>
      </c>
      <c r="G707" s="176">
        <v>700</v>
      </c>
      <c r="H707" s="176" t="s">
        <v>805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15435</v>
      </c>
      <c r="AI707" s="176" t="s">
        <v>16151</v>
      </c>
      <c r="AJ707" s="176" t="s">
        <v>16569</v>
      </c>
      <c r="AK707" s="176" t="s">
        <v>16569</v>
      </c>
      <c r="AL707" s="1231" t="s">
        <v>252</v>
      </c>
      <c r="AM707" s="176" t="s">
        <v>466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17359</v>
      </c>
      <c r="D708" s="176" t="s">
        <v>646</v>
      </c>
      <c r="E708" s="176" t="s">
        <v>17253</v>
      </c>
      <c r="F708" s="176" t="s">
        <v>17358</v>
      </c>
      <c r="G708" s="176">
        <v>700</v>
      </c>
      <c r="H708" s="176" t="s">
        <v>944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15435</v>
      </c>
      <c r="AI708" s="176" t="s">
        <v>16151</v>
      </c>
      <c r="AJ708" s="176" t="s">
        <v>16569</v>
      </c>
      <c r="AK708" s="176" t="s">
        <v>16569</v>
      </c>
      <c r="AL708" s="1231" t="s">
        <v>252</v>
      </c>
      <c r="AM708" s="176" t="s">
        <v>466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17384</v>
      </c>
      <c r="E709" s="176" t="s">
        <v>4424</v>
      </c>
      <c r="F709" s="176" t="s">
        <v>17394</v>
      </c>
      <c r="G709" s="176">
        <v>500</v>
      </c>
      <c r="H709" s="176" t="s">
        <v>1088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16105</v>
      </c>
      <c r="AI709" s="176" t="s">
        <v>845</v>
      </c>
      <c r="AJ709" s="176" t="s">
        <v>648</v>
      </c>
      <c r="AK709" s="176" t="s">
        <v>648</v>
      </c>
      <c r="AL709" s="1231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17385</v>
      </c>
      <c r="E710" s="176" t="s">
        <v>16561</v>
      </c>
      <c r="F710" s="176" t="s">
        <v>17395</v>
      </c>
      <c r="G710" s="176">
        <v>600</v>
      </c>
      <c r="H710" s="176" t="s">
        <v>491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16105</v>
      </c>
      <c r="AI710" s="176" t="s">
        <v>845</v>
      </c>
      <c r="AJ710" s="176" t="s">
        <v>648</v>
      </c>
      <c r="AK710" s="176" t="s">
        <v>648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16105</v>
      </c>
      <c r="AI711" s="176" t="s">
        <v>845</v>
      </c>
      <c r="AJ711" s="176" t="s">
        <v>648</v>
      </c>
      <c r="AK711" s="176" t="s">
        <v>648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16531</v>
      </c>
      <c r="C712" s="176" t="s">
        <v>16707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645</v>
      </c>
      <c r="P712" s="176" t="s">
        <v>645</v>
      </c>
      <c r="T712" s="176" t="s">
        <v>645</v>
      </c>
      <c r="X712" s="176" t="s">
        <v>645</v>
      </c>
      <c r="Z712" s="176" t="s">
        <v>420</v>
      </c>
      <c r="AA712" s="176" t="s">
        <v>645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654</v>
      </c>
      <c r="AI712" s="176" t="s">
        <v>654</v>
      </c>
      <c r="AJ712" s="176" t="s">
        <v>654</v>
      </c>
      <c r="AK712" s="176" t="s">
        <v>654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16707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16707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16707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16707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16707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16707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16707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46161</v>
      </c>
      <c r="B720" s="176" t="s">
        <v>212</v>
      </c>
      <c r="C720" s="176" t="s">
        <v>645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645</v>
      </c>
      <c r="P720" s="176" t="s">
        <v>645</v>
      </c>
      <c r="T720" s="176" t="s">
        <v>645</v>
      </c>
      <c r="X720" s="176" t="s">
        <v>645</v>
      </c>
      <c r="Z720" s="176" t="s">
        <v>420</v>
      </c>
      <c r="AA720" s="176" t="s">
        <v>645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213</v>
      </c>
      <c r="AG720" s="176">
        <v>1</v>
      </c>
      <c r="AH720" s="176" t="s">
        <v>654</v>
      </c>
      <c r="AI720" s="176" t="s">
        <v>654</v>
      </c>
      <c r="AJ720" s="176" t="s">
        <v>654</v>
      </c>
      <c r="AK720" s="176" t="s">
        <v>654</v>
      </c>
      <c r="AL720" s="1231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46161</v>
      </c>
      <c r="B721" s="176" t="s">
        <v>214</v>
      </c>
      <c r="C721" s="176" t="s">
        <v>17237</v>
      </c>
      <c r="E721" s="176" t="s">
        <v>425</v>
      </c>
      <c r="F721" s="176" t="s">
        <v>17233</v>
      </c>
      <c r="G721" s="176">
        <v>780</v>
      </c>
      <c r="H721" s="176" t="s">
        <v>1332</v>
      </c>
      <c r="I721" s="176">
        <v>5</v>
      </c>
      <c r="J721" s="176">
        <v>26</v>
      </c>
      <c r="K721" s="176">
        <v>0</v>
      </c>
      <c r="L721" s="176">
        <v>9409</v>
      </c>
      <c r="M721" s="176">
        <v>9419</v>
      </c>
      <c r="P721" s="176" t="s">
        <v>127</v>
      </c>
      <c r="T721" s="176" t="s">
        <v>127</v>
      </c>
      <c r="X721" s="176" t="s">
        <v>127</v>
      </c>
      <c r="Z721" s="176">
        <v>1.7777777777777777</v>
      </c>
      <c r="AA721" s="176">
        <v>8.6666666666666661</v>
      </c>
      <c r="AB721" s="176">
        <v>1</v>
      </c>
      <c r="AC721" s="176">
        <v>94.14</v>
      </c>
      <c r="AD721" s="176">
        <v>1.0833333333333333</v>
      </c>
      <c r="AE721" s="176">
        <v>1.0833333333333333</v>
      </c>
      <c r="AF721" s="176" t="s">
        <v>213</v>
      </c>
      <c r="AG721" s="176">
        <v>1</v>
      </c>
      <c r="AH721" s="176" t="s">
        <v>644</v>
      </c>
      <c r="AI721" s="176" t="s">
        <v>644</v>
      </c>
      <c r="AJ721" s="176" t="s">
        <v>655</v>
      </c>
      <c r="AK721" s="176" t="s">
        <v>655</v>
      </c>
      <c r="AL721" s="1231" t="s">
        <v>251</v>
      </c>
      <c r="AM721" s="176" t="s">
        <v>126</v>
      </c>
      <c r="AN721" s="176">
        <v>0.91100000000000003</v>
      </c>
      <c r="AO721" s="176">
        <v>1.8</v>
      </c>
      <c r="AP721" s="176">
        <v>24</v>
      </c>
      <c r="AQ721" s="176">
        <v>216</v>
      </c>
      <c r="AR721" s="176">
        <v>2.8</v>
      </c>
      <c r="AS721" s="193">
        <v>13223.3472</v>
      </c>
    </row>
    <row r="722" spans="1:45" ht="16.5" customHeight="1">
      <c r="A722" s="175">
        <v>46161</v>
      </c>
      <c r="B722" s="176" t="s">
        <v>215</v>
      </c>
      <c r="C722" s="176" t="s">
        <v>17289</v>
      </c>
      <c r="D722" s="176" t="s">
        <v>646</v>
      </c>
      <c r="E722" s="176" t="s">
        <v>17279</v>
      </c>
      <c r="F722" s="176" t="s">
        <v>17297</v>
      </c>
      <c r="G722" s="176">
        <v>700</v>
      </c>
      <c r="H722" s="176" t="s">
        <v>1237</v>
      </c>
      <c r="I722" s="176">
        <v>5</v>
      </c>
      <c r="J722" s="176">
        <v>26</v>
      </c>
      <c r="K722" s="176">
        <v>0</v>
      </c>
      <c r="M722" s="176">
        <v>7509</v>
      </c>
      <c r="P722" s="176" t="s">
        <v>645</v>
      </c>
      <c r="Q722" s="176" t="s">
        <v>127</v>
      </c>
      <c r="T722" s="176" t="s">
        <v>645</v>
      </c>
      <c r="U722" s="176" t="s">
        <v>127</v>
      </c>
      <c r="X722" s="176" t="s">
        <v>645</v>
      </c>
      <c r="Y722" s="176" t="s">
        <v>127</v>
      </c>
      <c r="Z722" s="176">
        <v>3.2653061224489797</v>
      </c>
      <c r="AA722" s="176">
        <v>8.6666666666666661</v>
      </c>
      <c r="AB722" s="176">
        <v>1</v>
      </c>
      <c r="AC722" s="176">
        <v>75.09</v>
      </c>
      <c r="AD722" s="176">
        <v>1.0833333333333333</v>
      </c>
      <c r="AE722" s="176">
        <v>1.0833333333333333</v>
      </c>
      <c r="AF722" s="176" t="s">
        <v>213</v>
      </c>
      <c r="AG722" s="176">
        <v>1</v>
      </c>
      <c r="AH722" s="176" t="s">
        <v>644</v>
      </c>
      <c r="AI722" s="176" t="s">
        <v>644</v>
      </c>
      <c r="AJ722" s="176" t="s">
        <v>647</v>
      </c>
      <c r="AK722" s="176" t="s">
        <v>647</v>
      </c>
      <c r="AL722" s="1231" t="s">
        <v>251</v>
      </c>
      <c r="AM722" s="176" t="s">
        <v>466</v>
      </c>
      <c r="AN722" s="176">
        <v>1.1890000000000001</v>
      </c>
      <c r="AO722" s="176">
        <v>2.2999999999999998</v>
      </c>
      <c r="AP722" s="176">
        <v>24</v>
      </c>
      <c r="AQ722" s="176">
        <v>216</v>
      </c>
      <c r="AR722" s="176">
        <v>3.3</v>
      </c>
      <c r="AS722" s="193">
        <v>20340.460800000001</v>
      </c>
    </row>
    <row r="723" spans="1:45" ht="16.5" customHeight="1">
      <c r="A723" s="175">
        <v>46161</v>
      </c>
      <c r="B723" s="176" t="s">
        <v>216</v>
      </c>
      <c r="C723" s="176" t="s">
        <v>645</v>
      </c>
      <c r="E723" s="176" t="s">
        <v>420</v>
      </c>
      <c r="F723" s="176" t="s">
        <v>420</v>
      </c>
      <c r="G723" s="176" t="s">
        <v>420</v>
      </c>
      <c r="H723" s="176" t="s">
        <v>420</v>
      </c>
      <c r="I723" s="176" t="s">
        <v>420</v>
      </c>
      <c r="L723" s="176" t="s">
        <v>645</v>
      </c>
      <c r="P723" s="176" t="s">
        <v>645</v>
      </c>
      <c r="T723" s="176" t="s">
        <v>645</v>
      </c>
      <c r="X723" s="176" t="s">
        <v>645</v>
      </c>
      <c r="Z723" s="176" t="s">
        <v>420</v>
      </c>
      <c r="AA723" s="176" t="s">
        <v>645</v>
      </c>
      <c r="AB723" s="176" t="s">
        <v>420</v>
      </c>
      <c r="AC723" s="176" t="s">
        <v>420</v>
      </c>
      <c r="AD723" s="176" t="s">
        <v>420</v>
      </c>
      <c r="AE723" s="176" t="s">
        <v>420</v>
      </c>
      <c r="AF723" s="176" t="s">
        <v>213</v>
      </c>
      <c r="AG723" s="176">
        <v>2</v>
      </c>
      <c r="AH723" s="176" t="s">
        <v>642</v>
      </c>
      <c r="AI723" s="176" t="s">
        <v>642</v>
      </c>
      <c r="AJ723" s="176" t="s">
        <v>654</v>
      </c>
      <c r="AK723" s="176" t="s">
        <v>654</v>
      </c>
      <c r="AL723" s="1231" t="s">
        <v>420</v>
      </c>
      <c r="AM723" s="176" t="s">
        <v>420</v>
      </c>
      <c r="AN723" s="176" t="s">
        <v>420</v>
      </c>
      <c r="AO723" s="176" t="s">
        <v>420</v>
      </c>
      <c r="AP723" s="176">
        <v>24</v>
      </c>
      <c r="AQ723" s="176">
        <v>216</v>
      </c>
      <c r="AR723" s="176" t="s">
        <v>420</v>
      </c>
      <c r="AS723" s="193" t="s">
        <v>420</v>
      </c>
    </row>
    <row r="724" spans="1:45" ht="16.5" customHeight="1">
      <c r="A724" s="175">
        <v>46161</v>
      </c>
      <c r="B724" s="176" t="s">
        <v>217</v>
      </c>
      <c r="C724" s="176" t="s">
        <v>16722</v>
      </c>
      <c r="E724" s="176" t="s">
        <v>874</v>
      </c>
      <c r="F724" s="176" t="s">
        <v>16725</v>
      </c>
      <c r="G724" s="176">
        <v>600</v>
      </c>
      <c r="H724" s="176" t="s">
        <v>16053</v>
      </c>
      <c r="I724" s="176">
        <v>4</v>
      </c>
      <c r="J724" s="176">
        <v>22</v>
      </c>
      <c r="K724" s="176">
        <v>0</v>
      </c>
      <c r="L724" s="176">
        <v>8453</v>
      </c>
      <c r="M724" s="176">
        <v>9244</v>
      </c>
      <c r="P724" s="176" t="s">
        <v>127</v>
      </c>
      <c r="T724" s="176" t="s">
        <v>127</v>
      </c>
      <c r="X724" s="176" t="s">
        <v>127</v>
      </c>
      <c r="Z724" s="176">
        <v>1.7496962332928312</v>
      </c>
      <c r="AA724" s="176">
        <v>7.333333333333333</v>
      </c>
      <c r="AB724" s="176">
        <v>1</v>
      </c>
      <c r="AC724" s="176">
        <v>88.484999999999999</v>
      </c>
      <c r="AD724" s="176">
        <v>0.91666666666666663</v>
      </c>
      <c r="AE724" s="176">
        <v>0.91666666666666663</v>
      </c>
      <c r="AF724" s="176" t="s">
        <v>213</v>
      </c>
      <c r="AG724" s="176">
        <v>1</v>
      </c>
      <c r="AH724" s="176" t="s">
        <v>642</v>
      </c>
      <c r="AI724" s="176" t="s">
        <v>642</v>
      </c>
      <c r="AJ724" s="176" t="s">
        <v>647</v>
      </c>
      <c r="AK724" s="176" t="s">
        <v>647</v>
      </c>
      <c r="AL724" s="1231" t="s">
        <v>252</v>
      </c>
      <c r="AM724" s="176" t="s">
        <v>126</v>
      </c>
      <c r="AN724" s="176">
        <v>0.91100000000000003</v>
      </c>
      <c r="AO724" s="176">
        <v>1.7</v>
      </c>
      <c r="AP724" s="176">
        <v>24</v>
      </c>
      <c r="AQ724" s="176">
        <v>216</v>
      </c>
      <c r="AR724" s="176">
        <v>2.7</v>
      </c>
      <c r="AS724" s="193">
        <v>12751.084800000001</v>
      </c>
    </row>
    <row r="725" spans="1:45" ht="16.5" customHeight="1">
      <c r="A725" s="175">
        <v>46161</v>
      </c>
      <c r="B725" s="176" t="s">
        <v>218</v>
      </c>
      <c r="C725" s="176" t="s">
        <v>645</v>
      </c>
      <c r="E725" s="176" t="s">
        <v>420</v>
      </c>
      <c r="F725" s="176" t="s">
        <v>420</v>
      </c>
      <c r="G725" s="176" t="s">
        <v>420</v>
      </c>
      <c r="H725" s="176" t="s">
        <v>420</v>
      </c>
      <c r="I725" s="176" t="s">
        <v>420</v>
      </c>
      <c r="L725" s="176" t="s">
        <v>645</v>
      </c>
      <c r="P725" s="176" t="s">
        <v>645</v>
      </c>
      <c r="T725" s="176" t="s">
        <v>645</v>
      </c>
      <c r="X725" s="176" t="s">
        <v>645</v>
      </c>
      <c r="Z725" s="176" t="s">
        <v>420</v>
      </c>
      <c r="AA725" s="176" t="s">
        <v>645</v>
      </c>
      <c r="AB725" s="176" t="s">
        <v>420</v>
      </c>
      <c r="AC725" s="176" t="s">
        <v>420</v>
      </c>
      <c r="AD725" s="176" t="s">
        <v>420</v>
      </c>
      <c r="AE725" s="176" t="s">
        <v>420</v>
      </c>
      <c r="AF725" s="176" t="s">
        <v>213</v>
      </c>
      <c r="AG725" s="176">
        <v>1</v>
      </c>
      <c r="AH725" s="176" t="s">
        <v>654</v>
      </c>
      <c r="AI725" s="176" t="s">
        <v>654</v>
      </c>
      <c r="AJ725" s="176" t="s">
        <v>654</v>
      </c>
      <c r="AK725" s="176" t="s">
        <v>654</v>
      </c>
      <c r="AL725" s="1231" t="s">
        <v>420</v>
      </c>
      <c r="AM725" s="176" t="s">
        <v>420</v>
      </c>
      <c r="AN725" s="176" t="s">
        <v>420</v>
      </c>
      <c r="AO725" s="176" t="s">
        <v>420</v>
      </c>
      <c r="AP725" s="176">
        <v>24</v>
      </c>
      <c r="AQ725" s="176">
        <v>216</v>
      </c>
      <c r="AR725" s="176" t="s">
        <v>420</v>
      </c>
      <c r="AS725" s="193" t="s">
        <v>420</v>
      </c>
    </row>
    <row r="726" spans="1:45" ht="16.5" customHeight="1">
      <c r="A726" s="175">
        <v>46161</v>
      </c>
      <c r="B726" s="176" t="s">
        <v>219</v>
      </c>
      <c r="C726" s="176" t="s">
        <v>17288</v>
      </c>
      <c r="D726" s="176" t="s">
        <v>17291</v>
      </c>
      <c r="E726" s="176" t="s">
        <v>1557</v>
      </c>
      <c r="F726" s="176" t="s">
        <v>16724</v>
      </c>
      <c r="G726" s="176">
        <v>630</v>
      </c>
      <c r="H726" s="176" t="s">
        <v>634</v>
      </c>
      <c r="I726" s="176">
        <v>2</v>
      </c>
      <c r="L726" s="176" t="s">
        <v>660</v>
      </c>
      <c r="P726" s="176" t="s">
        <v>483</v>
      </c>
      <c r="T726" s="176" t="s">
        <v>483</v>
      </c>
      <c r="V726" s="176">
        <v>105</v>
      </c>
      <c r="W726" s="176">
        <v>0</v>
      </c>
      <c r="X726" s="176">
        <v>7763</v>
      </c>
      <c r="Y726" s="176">
        <v>8271</v>
      </c>
      <c r="Z726" s="176">
        <v>2.4615384615384617</v>
      </c>
      <c r="AA726" s="176" t="s">
        <v>660</v>
      </c>
      <c r="AB726" s="176" t="s">
        <v>420</v>
      </c>
      <c r="AC726" s="176" t="s">
        <v>420</v>
      </c>
      <c r="AD726" s="176" t="s">
        <v>420</v>
      </c>
      <c r="AE726" s="176" t="s">
        <v>420</v>
      </c>
      <c r="AF726" s="176" t="s">
        <v>213</v>
      </c>
      <c r="AG726" s="176">
        <v>1</v>
      </c>
      <c r="AH726" s="176" t="s">
        <v>644</v>
      </c>
      <c r="AI726" s="176" t="s">
        <v>644</v>
      </c>
      <c r="AJ726" s="176" t="s">
        <v>655</v>
      </c>
      <c r="AK726" s="176" t="s">
        <v>655</v>
      </c>
      <c r="AL726" s="1231" t="s">
        <v>251</v>
      </c>
      <c r="AM726" s="176" t="s">
        <v>1036</v>
      </c>
      <c r="AN726" s="176">
        <v>0.56200000000000006</v>
      </c>
      <c r="AO726" s="176">
        <v>1.1000000000000001</v>
      </c>
      <c r="AP726" s="176">
        <v>24</v>
      </c>
      <c r="AQ726" s="176">
        <v>216</v>
      </c>
      <c r="AR726" s="176">
        <v>2.1</v>
      </c>
      <c r="AS726" s="193">
        <v>6118.1568000000007</v>
      </c>
    </row>
    <row r="727" spans="1:45" ht="16.5" customHeight="1">
      <c r="A727" s="175">
        <v>46161</v>
      </c>
      <c r="B727" s="176" t="s">
        <v>220</v>
      </c>
      <c r="C727" s="176" t="s">
        <v>645</v>
      </c>
      <c r="E727" s="176" t="s">
        <v>420</v>
      </c>
      <c r="F727" s="176" t="s">
        <v>420</v>
      </c>
      <c r="G727" s="176" t="s">
        <v>420</v>
      </c>
      <c r="H727" s="176" t="s">
        <v>420</v>
      </c>
      <c r="I727" s="176" t="s">
        <v>420</v>
      </c>
      <c r="L727" s="176" t="s">
        <v>645</v>
      </c>
      <c r="P727" s="176" t="s">
        <v>645</v>
      </c>
      <c r="T727" s="176" t="s">
        <v>645</v>
      </c>
      <c r="X727" s="176" t="s">
        <v>645</v>
      </c>
      <c r="Z727" s="176" t="s">
        <v>420</v>
      </c>
      <c r="AA727" s="176" t="s">
        <v>645</v>
      </c>
      <c r="AB727" s="176" t="s">
        <v>420</v>
      </c>
      <c r="AC727" s="176" t="s">
        <v>420</v>
      </c>
      <c r="AD727" s="176" t="s">
        <v>420</v>
      </c>
      <c r="AE727" s="176" t="s">
        <v>420</v>
      </c>
      <c r="AF727" s="176" t="s">
        <v>213</v>
      </c>
      <c r="AG727" s="176">
        <v>1</v>
      </c>
      <c r="AH727" s="176" t="s">
        <v>654</v>
      </c>
      <c r="AI727" s="176" t="s">
        <v>654</v>
      </c>
      <c r="AJ727" s="176" t="s">
        <v>654</v>
      </c>
      <c r="AK727" s="176" t="s">
        <v>654</v>
      </c>
      <c r="AL727" s="1231" t="s">
        <v>420</v>
      </c>
      <c r="AM727" s="176" t="s">
        <v>420</v>
      </c>
      <c r="AN727" s="176" t="s">
        <v>420</v>
      </c>
      <c r="AO727" s="176" t="s">
        <v>420</v>
      </c>
      <c r="AP727" s="176">
        <v>24</v>
      </c>
      <c r="AQ727" s="176">
        <v>216</v>
      </c>
      <c r="AR727" s="176" t="s">
        <v>420</v>
      </c>
      <c r="AS727" s="193" t="s">
        <v>420</v>
      </c>
    </row>
    <row r="728" spans="1:45" ht="16.5" customHeight="1">
      <c r="A728" s="175">
        <v>46161</v>
      </c>
      <c r="B728" s="176" t="s">
        <v>221</v>
      </c>
      <c r="C728" s="176" t="s">
        <v>17355</v>
      </c>
      <c r="E728" s="176" t="s">
        <v>628</v>
      </c>
      <c r="F728" s="176" t="s">
        <v>17264</v>
      </c>
      <c r="G728" s="176">
        <v>600</v>
      </c>
      <c r="H728" s="176" t="s">
        <v>480</v>
      </c>
      <c r="I728" s="176">
        <v>5</v>
      </c>
      <c r="J728" s="176">
        <v>13</v>
      </c>
      <c r="K728" s="176">
        <v>1</v>
      </c>
      <c r="L728" s="176">
        <v>8409</v>
      </c>
      <c r="M728" s="176">
        <v>7697</v>
      </c>
      <c r="N728" s="176">
        <v>3</v>
      </c>
      <c r="O728" s="176">
        <v>0</v>
      </c>
      <c r="P728" s="176">
        <v>8605</v>
      </c>
      <c r="Q728" s="176">
        <v>7941</v>
      </c>
      <c r="R728" s="176">
        <v>4</v>
      </c>
      <c r="S728" s="176">
        <v>0</v>
      </c>
      <c r="T728" s="176">
        <v>8587</v>
      </c>
      <c r="U728" s="176">
        <v>7905</v>
      </c>
      <c r="V728" s="176">
        <v>11</v>
      </c>
      <c r="W728" s="176">
        <v>0</v>
      </c>
      <c r="X728" s="176">
        <v>8373</v>
      </c>
      <c r="Y728" s="176">
        <v>7798</v>
      </c>
      <c r="Z728" s="176">
        <v>2.8685258964143427</v>
      </c>
      <c r="AA728" s="176">
        <v>10.333333333333334</v>
      </c>
      <c r="AB728" s="176">
        <v>0.99832398504273501</v>
      </c>
      <c r="AC728" s="176">
        <v>81.643749999999997</v>
      </c>
      <c r="AD728" s="176">
        <v>1.2916666666666667</v>
      </c>
      <c r="AE728" s="176">
        <v>1.25</v>
      </c>
      <c r="AF728" s="176" t="s">
        <v>213</v>
      </c>
      <c r="AG728" s="176">
        <v>1</v>
      </c>
      <c r="AH728" s="176" t="s">
        <v>644</v>
      </c>
      <c r="AI728" s="176" t="s">
        <v>644</v>
      </c>
      <c r="AJ728" s="176" t="s">
        <v>655</v>
      </c>
      <c r="AK728" s="176" t="s">
        <v>655</v>
      </c>
      <c r="AL728" s="1231" t="s">
        <v>251</v>
      </c>
      <c r="AM728" s="176" t="s">
        <v>126</v>
      </c>
      <c r="AN728" s="176">
        <v>0.91100000000000003</v>
      </c>
      <c r="AO728" s="176">
        <v>3</v>
      </c>
      <c r="AP728" s="176">
        <v>24</v>
      </c>
      <c r="AQ728" s="176">
        <v>216</v>
      </c>
      <c r="AR728" s="176">
        <v>4</v>
      </c>
      <c r="AS728" s="193">
        <v>18890.495999999999</v>
      </c>
    </row>
    <row r="729" spans="1:45" ht="16.5" customHeight="1">
      <c r="A729" s="175">
        <v>46161</v>
      </c>
      <c r="B729" s="176" t="s">
        <v>222</v>
      </c>
      <c r="C729" s="176" t="s">
        <v>645</v>
      </c>
      <c r="E729" s="176" t="s">
        <v>420</v>
      </c>
      <c r="F729" s="176" t="s">
        <v>420</v>
      </c>
      <c r="G729" s="176" t="s">
        <v>420</v>
      </c>
      <c r="H729" s="176" t="s">
        <v>420</v>
      </c>
      <c r="I729" s="176" t="s">
        <v>420</v>
      </c>
      <c r="L729" s="176" t="s">
        <v>645</v>
      </c>
      <c r="P729" s="176" t="s">
        <v>645</v>
      </c>
      <c r="T729" s="176" t="s">
        <v>645</v>
      </c>
      <c r="X729" s="176" t="s">
        <v>645</v>
      </c>
      <c r="Z729" s="176" t="s">
        <v>420</v>
      </c>
      <c r="AA729" s="176" t="s">
        <v>645</v>
      </c>
      <c r="AB729" s="176" t="s">
        <v>420</v>
      </c>
      <c r="AC729" s="176" t="s">
        <v>420</v>
      </c>
      <c r="AD729" s="176" t="s">
        <v>420</v>
      </c>
      <c r="AE729" s="176" t="s">
        <v>420</v>
      </c>
      <c r="AF729" s="176" t="s">
        <v>213</v>
      </c>
      <c r="AG729" s="176">
        <v>1</v>
      </c>
      <c r="AH729" s="176" t="s">
        <v>654</v>
      </c>
      <c r="AI729" s="176" t="s">
        <v>654</v>
      </c>
      <c r="AJ729" s="176" t="s">
        <v>654</v>
      </c>
      <c r="AK729" s="176" t="s">
        <v>654</v>
      </c>
      <c r="AL729" s="1231" t="s">
        <v>420</v>
      </c>
      <c r="AM729" s="176" t="s">
        <v>420</v>
      </c>
      <c r="AN729" s="176" t="s">
        <v>420</v>
      </c>
      <c r="AO729" s="176" t="s">
        <v>420</v>
      </c>
      <c r="AP729" s="176">
        <v>24</v>
      </c>
      <c r="AQ729" s="176">
        <v>216</v>
      </c>
      <c r="AR729" s="176" t="s">
        <v>420</v>
      </c>
      <c r="AS729" s="193" t="s">
        <v>420</v>
      </c>
    </row>
    <row r="730" spans="1:45" ht="16.5" customHeight="1">
      <c r="A730" s="175">
        <v>46161</v>
      </c>
      <c r="B730" s="176" t="s">
        <v>223</v>
      </c>
      <c r="C730" s="176" t="s">
        <v>645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645</v>
      </c>
      <c r="P730" s="176" t="s">
        <v>645</v>
      </c>
      <c r="T730" s="176" t="s">
        <v>645</v>
      </c>
      <c r="X730" s="176" t="s">
        <v>645</v>
      </c>
      <c r="Z730" s="176" t="s">
        <v>420</v>
      </c>
      <c r="AA730" s="176" t="s">
        <v>645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654</v>
      </c>
      <c r="AI730" s="176" t="s">
        <v>654</v>
      </c>
      <c r="AJ730" s="176" t="s">
        <v>654</v>
      </c>
      <c r="AK730" s="176" t="s">
        <v>654</v>
      </c>
      <c r="AL730" s="1231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46161</v>
      </c>
      <c r="B731" s="176" t="s">
        <v>224</v>
      </c>
      <c r="C731" s="176" t="s">
        <v>17274</v>
      </c>
      <c r="D731" s="176" t="s">
        <v>646</v>
      </c>
      <c r="E731" s="176" t="s">
        <v>17279</v>
      </c>
      <c r="F731" s="176" t="s">
        <v>17280</v>
      </c>
      <c r="G731" s="176">
        <v>700</v>
      </c>
      <c r="H731" s="176" t="s">
        <v>16545</v>
      </c>
      <c r="I731" s="176">
        <v>5</v>
      </c>
      <c r="J731" s="176">
        <v>30</v>
      </c>
      <c r="K731" s="176">
        <v>0</v>
      </c>
      <c r="L731" s="176">
        <v>8618</v>
      </c>
      <c r="M731" s="176">
        <v>9036</v>
      </c>
      <c r="P731" s="176" t="s">
        <v>127</v>
      </c>
      <c r="T731" s="176" t="s">
        <v>127</v>
      </c>
      <c r="X731" s="176" t="s">
        <v>127</v>
      </c>
      <c r="Z731" s="176">
        <v>3.2653061224489797</v>
      </c>
      <c r="AA731" s="176">
        <v>5</v>
      </c>
      <c r="AB731" s="176">
        <v>1</v>
      </c>
      <c r="AC731" s="176">
        <v>88.27</v>
      </c>
      <c r="AD731" s="176">
        <v>0.625</v>
      </c>
      <c r="AE731" s="176">
        <v>0.625</v>
      </c>
      <c r="AF731" s="176" t="s">
        <v>213</v>
      </c>
      <c r="AG731" s="176">
        <v>0.5</v>
      </c>
      <c r="AH731" s="176" t="s">
        <v>642</v>
      </c>
      <c r="AI731" s="176" t="s">
        <v>642</v>
      </c>
      <c r="AJ731" s="176" t="s">
        <v>647</v>
      </c>
      <c r="AK731" s="176" t="s">
        <v>647</v>
      </c>
      <c r="AL731" s="1231" t="s">
        <v>251</v>
      </c>
      <c r="AM731" s="176" t="s">
        <v>466</v>
      </c>
      <c r="AN731" s="176">
        <v>1.1890000000000001</v>
      </c>
      <c r="AO731" s="176">
        <v>2.2999999999999998</v>
      </c>
      <c r="AP731" s="176">
        <v>24</v>
      </c>
      <c r="AQ731" s="176">
        <v>216</v>
      </c>
      <c r="AR731" s="176">
        <v>3.3</v>
      </c>
      <c r="AS731" s="193">
        <v>20340.460800000001</v>
      </c>
    </row>
    <row r="732" spans="1:45" ht="16.5" customHeight="1">
      <c r="A732" s="175">
        <v>46161</v>
      </c>
      <c r="B732" s="176" t="s">
        <v>225</v>
      </c>
      <c r="C732" s="176" t="s">
        <v>645</v>
      </c>
      <c r="E732" s="176" t="s">
        <v>420</v>
      </c>
      <c r="F732" s="176" t="s">
        <v>420</v>
      </c>
      <c r="G732" s="176" t="s">
        <v>420</v>
      </c>
      <c r="H732" s="176" t="s">
        <v>420</v>
      </c>
      <c r="I732" s="176" t="s">
        <v>420</v>
      </c>
      <c r="L732" s="176" t="s">
        <v>645</v>
      </c>
      <c r="P732" s="176" t="s">
        <v>645</v>
      </c>
      <c r="T732" s="176" t="s">
        <v>645</v>
      </c>
      <c r="X732" s="176" t="s">
        <v>645</v>
      </c>
      <c r="Z732" s="176" t="s">
        <v>420</v>
      </c>
      <c r="AA732" s="176" t="s">
        <v>645</v>
      </c>
      <c r="AB732" s="176" t="s">
        <v>420</v>
      </c>
      <c r="AC732" s="176" t="s">
        <v>420</v>
      </c>
      <c r="AD732" s="176" t="s">
        <v>420</v>
      </c>
      <c r="AE732" s="176" t="s">
        <v>420</v>
      </c>
      <c r="AF732" s="176" t="s">
        <v>213</v>
      </c>
      <c r="AG732" s="176">
        <v>1</v>
      </c>
      <c r="AH732" s="176" t="s">
        <v>654</v>
      </c>
      <c r="AI732" s="176" t="s">
        <v>654</v>
      </c>
      <c r="AJ732" s="176" t="s">
        <v>654</v>
      </c>
      <c r="AK732" s="176" t="s">
        <v>654</v>
      </c>
      <c r="AL732" s="1231" t="s">
        <v>420</v>
      </c>
      <c r="AM732" s="176" t="s">
        <v>420</v>
      </c>
      <c r="AN732" s="176" t="s">
        <v>420</v>
      </c>
      <c r="AO732" s="176" t="s">
        <v>420</v>
      </c>
      <c r="AP732" s="176">
        <v>24</v>
      </c>
      <c r="AQ732" s="176">
        <v>216</v>
      </c>
      <c r="AR732" s="176" t="s">
        <v>420</v>
      </c>
      <c r="AS732" s="193" t="s">
        <v>420</v>
      </c>
    </row>
    <row r="733" spans="1:45" ht="16.5" customHeight="1">
      <c r="A733" s="175">
        <v>46161</v>
      </c>
      <c r="B733" s="176" t="s">
        <v>226</v>
      </c>
      <c r="C733" s="176" t="s">
        <v>645</v>
      </c>
      <c r="E733" s="176" t="s">
        <v>420</v>
      </c>
      <c r="F733" s="176" t="s">
        <v>420</v>
      </c>
      <c r="G733" s="176" t="s">
        <v>420</v>
      </c>
      <c r="H733" s="176" t="s">
        <v>420</v>
      </c>
      <c r="I733" s="176" t="s">
        <v>420</v>
      </c>
      <c r="L733" s="176" t="s">
        <v>645</v>
      </c>
      <c r="P733" s="176" t="s">
        <v>645</v>
      </c>
      <c r="T733" s="176" t="s">
        <v>645</v>
      </c>
      <c r="X733" s="176" t="s">
        <v>645</v>
      </c>
      <c r="Z733" s="176" t="s">
        <v>420</v>
      </c>
      <c r="AA733" s="176" t="s">
        <v>645</v>
      </c>
      <c r="AB733" s="176" t="s">
        <v>420</v>
      </c>
      <c r="AC733" s="176" t="s">
        <v>420</v>
      </c>
      <c r="AD733" s="176" t="s">
        <v>420</v>
      </c>
      <c r="AE733" s="176" t="s">
        <v>420</v>
      </c>
      <c r="AF733" s="176" t="s">
        <v>213</v>
      </c>
      <c r="AG733" s="176">
        <v>1</v>
      </c>
      <c r="AH733" s="176" t="s">
        <v>654</v>
      </c>
      <c r="AI733" s="176" t="s">
        <v>654</v>
      </c>
      <c r="AJ733" s="176" t="s">
        <v>654</v>
      </c>
      <c r="AK733" s="176" t="s">
        <v>654</v>
      </c>
      <c r="AL733" s="1231" t="s">
        <v>420</v>
      </c>
      <c r="AM733" s="176" t="s">
        <v>420</v>
      </c>
      <c r="AN733" s="176" t="s">
        <v>420</v>
      </c>
      <c r="AO733" s="176" t="s">
        <v>420</v>
      </c>
      <c r="AP733" s="176">
        <v>24</v>
      </c>
      <c r="AQ733" s="176">
        <v>216</v>
      </c>
      <c r="AR733" s="176" t="s">
        <v>420</v>
      </c>
      <c r="AS733" s="193" t="s">
        <v>420</v>
      </c>
    </row>
    <row r="734" spans="1:45" ht="16.5" customHeight="1">
      <c r="A734" s="175">
        <v>46161</v>
      </c>
      <c r="B734" s="176" t="s">
        <v>227</v>
      </c>
      <c r="C734" s="176" t="s">
        <v>645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645</v>
      </c>
      <c r="P734" s="176" t="s">
        <v>645</v>
      </c>
      <c r="T734" s="176" t="s">
        <v>645</v>
      </c>
      <c r="X734" s="176" t="s">
        <v>645</v>
      </c>
      <c r="Z734" s="176" t="s">
        <v>420</v>
      </c>
      <c r="AA734" s="176" t="s">
        <v>645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654</v>
      </c>
      <c r="AI734" s="176" t="s">
        <v>654</v>
      </c>
      <c r="AJ734" s="176" t="s">
        <v>654</v>
      </c>
      <c r="AK734" s="176" t="s">
        <v>654</v>
      </c>
      <c r="AL734" s="1231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46161</v>
      </c>
      <c r="B735" s="176" t="s">
        <v>228</v>
      </c>
      <c r="C735" s="176" t="s">
        <v>645</v>
      </c>
      <c r="E735" s="176" t="s">
        <v>420</v>
      </c>
      <c r="F735" s="176" t="s">
        <v>420</v>
      </c>
      <c r="G735" s="176" t="s">
        <v>420</v>
      </c>
      <c r="H735" s="176" t="s">
        <v>420</v>
      </c>
      <c r="I735" s="176" t="s">
        <v>420</v>
      </c>
      <c r="L735" s="176" t="s">
        <v>645</v>
      </c>
      <c r="P735" s="176" t="s">
        <v>645</v>
      </c>
      <c r="T735" s="176" t="s">
        <v>645</v>
      </c>
      <c r="X735" s="176" t="s">
        <v>645</v>
      </c>
      <c r="Z735" s="176" t="s">
        <v>420</v>
      </c>
      <c r="AA735" s="176" t="s">
        <v>645</v>
      </c>
      <c r="AB735" s="176" t="s">
        <v>420</v>
      </c>
      <c r="AC735" s="176" t="s">
        <v>420</v>
      </c>
      <c r="AD735" s="176" t="s">
        <v>420</v>
      </c>
      <c r="AE735" s="176" t="s">
        <v>420</v>
      </c>
      <c r="AF735" s="176" t="s">
        <v>213</v>
      </c>
      <c r="AG735" s="176">
        <v>1</v>
      </c>
      <c r="AH735" s="176" t="s">
        <v>654</v>
      </c>
      <c r="AI735" s="176" t="s">
        <v>654</v>
      </c>
      <c r="AJ735" s="176" t="s">
        <v>654</v>
      </c>
      <c r="AK735" s="176" t="s">
        <v>654</v>
      </c>
      <c r="AL735" s="1231" t="s">
        <v>420</v>
      </c>
      <c r="AM735" s="176" t="s">
        <v>420</v>
      </c>
      <c r="AN735" s="176" t="s">
        <v>420</v>
      </c>
      <c r="AO735" s="176" t="s">
        <v>420</v>
      </c>
      <c r="AP735" s="176">
        <v>24</v>
      </c>
      <c r="AQ735" s="176">
        <v>216</v>
      </c>
      <c r="AR735" s="176" t="s">
        <v>420</v>
      </c>
      <c r="AS735" s="193" t="s">
        <v>420</v>
      </c>
    </row>
    <row r="736" spans="1:45" ht="16.5" customHeight="1">
      <c r="A736" s="175">
        <v>46161</v>
      </c>
      <c r="B736" s="176" t="s">
        <v>229</v>
      </c>
      <c r="C736" s="176" t="s">
        <v>645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641</v>
      </c>
      <c r="P736" s="176" t="s">
        <v>641</v>
      </c>
      <c r="T736" s="176" t="s">
        <v>641</v>
      </c>
      <c r="X736" s="176" t="s">
        <v>641</v>
      </c>
      <c r="Z736" s="176" t="s">
        <v>420</v>
      </c>
      <c r="AA736" s="176" t="s">
        <v>641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654</v>
      </c>
      <c r="AI736" s="176" t="s">
        <v>654</v>
      </c>
      <c r="AJ736" s="176" t="s">
        <v>654</v>
      </c>
      <c r="AK736" s="176" t="s">
        <v>654</v>
      </c>
      <c r="AL736" s="1231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46161</v>
      </c>
      <c r="B737" s="176" t="s">
        <v>230</v>
      </c>
      <c r="C737" s="176" t="s">
        <v>645</v>
      </c>
      <c r="E737" s="176" t="s">
        <v>420</v>
      </c>
      <c r="F737" s="176" t="s">
        <v>420</v>
      </c>
      <c r="G737" s="176" t="s">
        <v>420</v>
      </c>
      <c r="H737" s="176" t="s">
        <v>420</v>
      </c>
      <c r="I737" s="176" t="s">
        <v>420</v>
      </c>
      <c r="L737" s="176" t="s">
        <v>645</v>
      </c>
      <c r="P737" s="176" t="s">
        <v>645</v>
      </c>
      <c r="T737" s="176" t="s">
        <v>645</v>
      </c>
      <c r="X737" s="176" t="s">
        <v>645</v>
      </c>
      <c r="Z737" s="176" t="s">
        <v>420</v>
      </c>
      <c r="AA737" s="176" t="s">
        <v>645</v>
      </c>
      <c r="AB737" s="176" t="s">
        <v>420</v>
      </c>
      <c r="AC737" s="176" t="s">
        <v>420</v>
      </c>
      <c r="AD737" s="176" t="s">
        <v>420</v>
      </c>
      <c r="AE737" s="176" t="s">
        <v>420</v>
      </c>
      <c r="AF737" s="176" t="s">
        <v>213</v>
      </c>
      <c r="AG737" s="176">
        <v>0.5</v>
      </c>
      <c r="AH737" s="176" t="s">
        <v>642</v>
      </c>
      <c r="AI737" s="176" t="s">
        <v>642</v>
      </c>
      <c r="AJ737" s="176" t="s">
        <v>654</v>
      </c>
      <c r="AK737" s="176" t="s">
        <v>654</v>
      </c>
      <c r="AL737" s="1231" t="s">
        <v>420</v>
      </c>
      <c r="AM737" s="176" t="s">
        <v>420</v>
      </c>
      <c r="AN737" s="176" t="s">
        <v>420</v>
      </c>
      <c r="AO737" s="176" t="s">
        <v>420</v>
      </c>
      <c r="AP737" s="176">
        <v>24</v>
      </c>
      <c r="AQ737" s="176">
        <v>216</v>
      </c>
      <c r="AR737" s="176" t="s">
        <v>420</v>
      </c>
      <c r="AS737" s="193" t="s">
        <v>420</v>
      </c>
    </row>
    <row r="738" spans="1:45" ht="16.5" customHeight="1">
      <c r="A738" s="175">
        <v>46161</v>
      </c>
      <c r="B738" s="176" t="s">
        <v>231</v>
      </c>
      <c r="C738" s="176" t="s">
        <v>645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645</v>
      </c>
      <c r="P738" s="176" t="s">
        <v>645</v>
      </c>
      <c r="T738" s="176" t="s">
        <v>645</v>
      </c>
      <c r="X738" s="176" t="s">
        <v>645</v>
      </c>
      <c r="Z738" s="176" t="s">
        <v>420</v>
      </c>
      <c r="AA738" s="176" t="s">
        <v>645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232</v>
      </c>
      <c r="AG738" s="176">
        <v>1</v>
      </c>
      <c r="AH738" s="176" t="s">
        <v>654</v>
      </c>
      <c r="AI738" s="176" t="s">
        <v>654</v>
      </c>
      <c r="AJ738" s="176" t="s">
        <v>654</v>
      </c>
      <c r="AK738" s="176" t="s">
        <v>654</v>
      </c>
      <c r="AL738" s="1231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46161</v>
      </c>
      <c r="B739" s="176" t="s">
        <v>233</v>
      </c>
      <c r="C739" s="176" t="s">
        <v>17375</v>
      </c>
      <c r="D739" s="176" t="s">
        <v>646</v>
      </c>
      <c r="E739" s="176" t="s">
        <v>17253</v>
      </c>
      <c r="F739" s="176" t="s">
        <v>17344</v>
      </c>
      <c r="G739" s="176">
        <v>600</v>
      </c>
      <c r="H739" s="176" t="s">
        <v>1470</v>
      </c>
      <c r="I739" s="176">
        <v>5.5</v>
      </c>
      <c r="J739" s="176">
        <v>32</v>
      </c>
      <c r="K739" s="176">
        <v>2</v>
      </c>
      <c r="L739" s="176">
        <v>6910</v>
      </c>
      <c r="N739" s="176">
        <v>9</v>
      </c>
      <c r="O739" s="176">
        <v>1</v>
      </c>
      <c r="P739" s="176">
        <v>6820</v>
      </c>
      <c r="R739" s="176">
        <v>11</v>
      </c>
      <c r="S739" s="176">
        <v>3</v>
      </c>
      <c r="T739" s="176">
        <v>6780</v>
      </c>
      <c r="V739" s="176">
        <v>13</v>
      </c>
      <c r="W739" s="176">
        <v>1</v>
      </c>
      <c r="X739" s="176">
        <v>6600</v>
      </c>
      <c r="Z739" s="176">
        <v>5.0526315789473673</v>
      </c>
      <c r="AA739" s="176">
        <v>21.666666666666668</v>
      </c>
      <c r="AB739" s="176">
        <v>0.99333934294871795</v>
      </c>
      <c r="AC739" s="176">
        <v>67.775000000000006</v>
      </c>
      <c r="AD739" s="176">
        <v>2.7083333333333335</v>
      </c>
      <c r="AE739" s="176">
        <v>2.4166666666666665</v>
      </c>
      <c r="AF739" s="176" t="s">
        <v>232</v>
      </c>
      <c r="AG739" s="176">
        <v>1</v>
      </c>
      <c r="AH739" s="176" t="s">
        <v>845</v>
      </c>
      <c r="AI739" s="176" t="s">
        <v>845</v>
      </c>
      <c r="AJ739" s="176" t="s">
        <v>650</v>
      </c>
      <c r="AK739" s="176" t="s">
        <v>650</v>
      </c>
      <c r="AL739" s="1231" t="s">
        <v>251</v>
      </c>
      <c r="AM739" s="176" t="s">
        <v>657</v>
      </c>
      <c r="AN739" s="176">
        <v>1.859</v>
      </c>
      <c r="AO739" s="176">
        <v>2</v>
      </c>
      <c r="AP739" s="176">
        <v>24</v>
      </c>
      <c r="AQ739" s="176">
        <v>216</v>
      </c>
      <c r="AR739" s="176">
        <v>3</v>
      </c>
      <c r="AS739" s="193">
        <v>28911.168000000001</v>
      </c>
    </row>
    <row r="740" spans="1:45" ht="16.5" customHeight="1">
      <c r="A740" s="175">
        <v>46161</v>
      </c>
      <c r="B740" s="176" t="s">
        <v>234</v>
      </c>
      <c r="C740" s="176" t="s">
        <v>645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645</v>
      </c>
      <c r="P740" s="176" t="s">
        <v>645</v>
      </c>
      <c r="T740" s="176" t="s">
        <v>645</v>
      </c>
      <c r="X740" s="176" t="s">
        <v>645</v>
      </c>
      <c r="Z740" s="176" t="s">
        <v>420</v>
      </c>
      <c r="AA740" s="176" t="s">
        <v>645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654</v>
      </c>
      <c r="AI740" s="176" t="s">
        <v>654</v>
      </c>
      <c r="AJ740" s="176" t="s">
        <v>654</v>
      </c>
      <c r="AK740" s="176" t="s">
        <v>654</v>
      </c>
      <c r="AL740" s="1231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46161</v>
      </c>
      <c r="B741" s="176" t="s">
        <v>235</v>
      </c>
      <c r="C741" s="176" t="s">
        <v>17357</v>
      </c>
      <c r="D741" s="176" t="s">
        <v>646</v>
      </c>
      <c r="E741" s="176" t="s">
        <v>17253</v>
      </c>
      <c r="F741" s="176" t="s">
        <v>17358</v>
      </c>
      <c r="G741" s="176">
        <v>700</v>
      </c>
      <c r="H741" s="176" t="s">
        <v>814</v>
      </c>
      <c r="I741" s="176">
        <v>5.5</v>
      </c>
      <c r="J741" s="176">
        <v>32</v>
      </c>
      <c r="K741" s="176">
        <v>0</v>
      </c>
      <c r="L741" s="176">
        <v>9170</v>
      </c>
      <c r="M741" s="176">
        <v>9540</v>
      </c>
      <c r="N741" s="176">
        <v>16</v>
      </c>
      <c r="O741" s="176">
        <v>4</v>
      </c>
      <c r="P741" s="176">
        <v>9150</v>
      </c>
      <c r="Q741" s="176">
        <v>9540</v>
      </c>
      <c r="R741" s="176">
        <v>8</v>
      </c>
      <c r="S741" s="176">
        <v>1</v>
      </c>
      <c r="T741" s="176">
        <v>9170</v>
      </c>
      <c r="U741" s="176">
        <v>9540</v>
      </c>
      <c r="V741" s="176">
        <v>15</v>
      </c>
      <c r="W741" s="176">
        <v>2</v>
      </c>
      <c r="X741" s="176">
        <v>8510</v>
      </c>
      <c r="Y741" s="176">
        <v>9170</v>
      </c>
      <c r="Z741" s="176">
        <v>5.8775510204081636</v>
      </c>
      <c r="AA741" s="176">
        <v>23.666666666666668</v>
      </c>
      <c r="AB741" s="176">
        <v>0.99427417200854706</v>
      </c>
      <c r="AC741" s="176">
        <v>92.237499999999997</v>
      </c>
      <c r="AD741" s="176">
        <v>2.9583333333333335</v>
      </c>
      <c r="AE741" s="176">
        <v>2.6666666666666665</v>
      </c>
      <c r="AF741" s="176" t="s">
        <v>236</v>
      </c>
      <c r="AG741" s="176">
        <v>1</v>
      </c>
      <c r="AH741" s="176" t="s">
        <v>651</v>
      </c>
      <c r="AI741" s="176" t="s">
        <v>651</v>
      </c>
      <c r="AJ741" s="176" t="s">
        <v>16569</v>
      </c>
      <c r="AK741" s="176" t="s">
        <v>16569</v>
      </c>
      <c r="AL741" s="1231" t="s">
        <v>252</v>
      </c>
      <c r="AM741" s="176" t="s">
        <v>466</v>
      </c>
      <c r="AN741" s="176">
        <v>1.1890000000000001</v>
      </c>
      <c r="AO741" s="176">
        <v>2.9</v>
      </c>
      <c r="AP741" s="176">
        <v>24</v>
      </c>
      <c r="AQ741" s="176">
        <v>216</v>
      </c>
      <c r="AR741" s="176">
        <v>3.9</v>
      </c>
      <c r="AS741" s="193">
        <v>24038.7264</v>
      </c>
    </row>
    <row r="742" spans="1:45" ht="16.5" customHeight="1">
      <c r="A742" s="175">
        <v>46161</v>
      </c>
      <c r="B742" s="176" t="s">
        <v>237</v>
      </c>
      <c r="C742" s="176" t="s">
        <v>17343</v>
      </c>
      <c r="D742" s="176" t="s">
        <v>646</v>
      </c>
      <c r="E742" s="176" t="s">
        <v>17253</v>
      </c>
      <c r="F742" s="176" t="s">
        <v>17344</v>
      </c>
      <c r="G742" s="176">
        <v>700</v>
      </c>
      <c r="H742" s="176" t="s">
        <v>876</v>
      </c>
      <c r="I742" s="176">
        <v>5.5</v>
      </c>
      <c r="J742" s="176">
        <v>40</v>
      </c>
      <c r="K742" s="176">
        <v>6</v>
      </c>
      <c r="L742" s="176">
        <v>9540</v>
      </c>
      <c r="M742" s="176">
        <v>9170</v>
      </c>
      <c r="N742" s="176">
        <v>16</v>
      </c>
      <c r="O742" s="176">
        <v>6</v>
      </c>
      <c r="P742" s="176">
        <v>9540</v>
      </c>
      <c r="Q742" s="176">
        <v>9070</v>
      </c>
      <c r="R742" s="176">
        <v>11</v>
      </c>
      <c r="S742" s="176">
        <v>1</v>
      </c>
      <c r="T742" s="176">
        <v>9540</v>
      </c>
      <c r="U742" s="176">
        <v>9070</v>
      </c>
      <c r="V742" s="176">
        <v>25</v>
      </c>
      <c r="W742" s="176">
        <v>3</v>
      </c>
      <c r="X742" s="176">
        <v>9070</v>
      </c>
      <c r="Y742" s="176">
        <v>8700</v>
      </c>
      <c r="Z742" s="176">
        <v>5.8536585365853666</v>
      </c>
      <c r="AA742" s="176">
        <v>30.666666666666668</v>
      </c>
      <c r="AB742" s="176">
        <v>0.98685897435897441</v>
      </c>
      <c r="AC742" s="176">
        <v>92.125</v>
      </c>
      <c r="AD742" s="176">
        <v>3.8333333333333335</v>
      </c>
      <c r="AE742" s="176">
        <v>3.1666666666666665</v>
      </c>
      <c r="AF742" s="176" t="s">
        <v>236</v>
      </c>
      <c r="AG742" s="176">
        <v>1</v>
      </c>
      <c r="AH742" s="176" t="s">
        <v>651</v>
      </c>
      <c r="AI742" s="176" t="s">
        <v>651</v>
      </c>
      <c r="AJ742" s="176" t="s">
        <v>16569</v>
      </c>
      <c r="AK742" s="176" t="s">
        <v>16569</v>
      </c>
      <c r="AL742" s="1231" t="s">
        <v>251</v>
      </c>
      <c r="AM742" s="176" t="s">
        <v>466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46161</v>
      </c>
      <c r="B743" s="176" t="s">
        <v>238</v>
      </c>
      <c r="C743" s="176" t="s">
        <v>17285</v>
      </c>
      <c r="E743" s="176" t="s">
        <v>17253</v>
      </c>
      <c r="F743" s="176" t="s">
        <v>17293</v>
      </c>
      <c r="G743" s="176">
        <v>670</v>
      </c>
      <c r="H743" s="176" t="s">
        <v>735</v>
      </c>
      <c r="I743" s="176">
        <v>5</v>
      </c>
      <c r="J743" s="176">
        <v>24</v>
      </c>
      <c r="K743" s="176">
        <v>0</v>
      </c>
      <c r="L743" s="176">
        <v>9350</v>
      </c>
      <c r="N743" s="176">
        <v>6</v>
      </c>
      <c r="O743" s="176">
        <v>0</v>
      </c>
      <c r="P743" s="176">
        <v>9350</v>
      </c>
      <c r="R743" s="176">
        <v>9</v>
      </c>
      <c r="S743" s="176">
        <v>3</v>
      </c>
      <c r="T743" s="176">
        <v>9170</v>
      </c>
      <c r="V743" s="176">
        <v>22</v>
      </c>
      <c r="W743" s="176">
        <v>4</v>
      </c>
      <c r="X743" s="176">
        <v>9170</v>
      </c>
      <c r="Z743" s="176">
        <v>6.2882096069868991</v>
      </c>
      <c r="AA743" s="176">
        <v>40.666666666666664</v>
      </c>
      <c r="AB743" s="176">
        <v>0.99464810363247869</v>
      </c>
      <c r="AC743" s="176">
        <v>92.6</v>
      </c>
      <c r="AD743" s="176">
        <v>5.083333333333333</v>
      </c>
      <c r="AE743" s="176">
        <v>4.5</v>
      </c>
      <c r="AF743" s="176" t="s">
        <v>236</v>
      </c>
      <c r="AG743" s="176">
        <v>2</v>
      </c>
      <c r="AH743" s="176" t="s">
        <v>651</v>
      </c>
      <c r="AI743" s="176" t="s">
        <v>651</v>
      </c>
      <c r="AJ743" s="176" t="s">
        <v>16569</v>
      </c>
      <c r="AK743" s="176" t="s">
        <v>16569</v>
      </c>
      <c r="AL743" s="1231" t="s">
        <v>251</v>
      </c>
      <c r="AM743" s="176" t="s">
        <v>466</v>
      </c>
      <c r="AN743" s="176">
        <v>1.1890000000000001</v>
      </c>
      <c r="AO743" s="176">
        <v>1.7</v>
      </c>
      <c r="AP743" s="176">
        <v>24</v>
      </c>
      <c r="AQ743" s="176">
        <v>216</v>
      </c>
      <c r="AR743" s="176">
        <v>2.7</v>
      </c>
      <c r="AS743" s="193">
        <v>16642.195200000002</v>
      </c>
    </row>
    <row r="744" spans="1:45" ht="16.5" customHeight="1">
      <c r="A744" s="175">
        <v>46161</v>
      </c>
      <c r="B744" s="176" t="s">
        <v>238</v>
      </c>
      <c r="C744" s="176" t="s">
        <v>17284</v>
      </c>
      <c r="E744" s="176" t="s">
        <v>17253</v>
      </c>
      <c r="F744" s="176" t="s">
        <v>17293</v>
      </c>
      <c r="G744" s="176">
        <v>670</v>
      </c>
      <c r="H744" s="176" t="s">
        <v>662</v>
      </c>
      <c r="I744" s="176">
        <v>5</v>
      </c>
      <c r="J744" s="176">
        <v>42</v>
      </c>
      <c r="K744" s="176">
        <v>0</v>
      </c>
      <c r="M744" s="176">
        <v>9810</v>
      </c>
      <c r="N744" s="176">
        <v>9</v>
      </c>
      <c r="O744" s="176">
        <v>0</v>
      </c>
      <c r="Q744" s="176">
        <v>8610</v>
      </c>
      <c r="R744" s="176">
        <v>22</v>
      </c>
      <c r="S744" s="176">
        <v>0</v>
      </c>
      <c r="U744" s="176">
        <v>9440</v>
      </c>
      <c r="V744" s="176">
        <v>21</v>
      </c>
      <c r="W744" s="176">
        <v>0</v>
      </c>
      <c r="Y744" s="176">
        <v>9350</v>
      </c>
      <c r="Z744" s="176">
        <v>6.1802575107296125</v>
      </c>
      <c r="AA744" s="176">
        <v>62.666666666666664</v>
      </c>
      <c r="AB744" s="176">
        <v>1</v>
      </c>
      <c r="AC744" s="176">
        <v>93.025000000000006</v>
      </c>
      <c r="AD744" s="176">
        <v>7.833333333333333</v>
      </c>
      <c r="AE744" s="176">
        <v>7.833333333333333</v>
      </c>
      <c r="AF744" s="176" t="s">
        <v>236</v>
      </c>
      <c r="AG744" s="176">
        <v>2</v>
      </c>
      <c r="AH744" s="176" t="s">
        <v>15435</v>
      </c>
      <c r="AI744" s="176" t="s">
        <v>15435</v>
      </c>
      <c r="AJ744" s="176" t="s">
        <v>668</v>
      </c>
      <c r="AK744" s="176" t="s">
        <v>668</v>
      </c>
      <c r="AM744" s="176" t="s">
        <v>466</v>
      </c>
      <c r="AN744" s="176">
        <v>1.1890000000000001</v>
      </c>
      <c r="AO744" s="176">
        <v>2.4</v>
      </c>
      <c r="AP744" s="176">
        <v>24</v>
      </c>
      <c r="AQ744" s="176">
        <v>216</v>
      </c>
      <c r="AR744" s="176">
        <v>3.4</v>
      </c>
      <c r="AS744" s="193">
        <v>20956.838400000001</v>
      </c>
    </row>
    <row r="745" spans="1:45" ht="16.5" customHeight="1">
      <c r="A745" s="175">
        <v>46161</v>
      </c>
      <c r="B745" s="176" t="s">
        <v>239</v>
      </c>
      <c r="C745" s="176" t="s">
        <v>645</v>
      </c>
      <c r="E745" s="176" t="s">
        <v>420</v>
      </c>
      <c r="F745" s="176" t="s">
        <v>420</v>
      </c>
      <c r="G745" s="176" t="s">
        <v>420</v>
      </c>
      <c r="H745" s="176" t="s">
        <v>420</v>
      </c>
      <c r="I745" s="176" t="s">
        <v>420</v>
      </c>
      <c r="L745" s="176" t="s">
        <v>645</v>
      </c>
      <c r="P745" s="176" t="s">
        <v>645</v>
      </c>
      <c r="T745" s="176" t="s">
        <v>645</v>
      </c>
      <c r="X745" s="176" t="s">
        <v>645</v>
      </c>
      <c r="Z745" s="176" t="s">
        <v>420</v>
      </c>
      <c r="AA745" s="176" t="s">
        <v>645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1</v>
      </c>
      <c r="AH745" s="176" t="s">
        <v>654</v>
      </c>
      <c r="AI745" s="176" t="s">
        <v>654</v>
      </c>
      <c r="AJ745" s="176" t="s">
        <v>654</v>
      </c>
      <c r="AK745" s="176" t="s">
        <v>654</v>
      </c>
      <c r="AL745" s="1231" t="s">
        <v>420</v>
      </c>
      <c r="AM745" s="176" t="s">
        <v>420</v>
      </c>
      <c r="AN745" s="176" t="s">
        <v>420</v>
      </c>
      <c r="AO745" s="176" t="s">
        <v>420</v>
      </c>
      <c r="AP745" s="176">
        <v>24</v>
      </c>
      <c r="AQ745" s="176">
        <v>216</v>
      </c>
      <c r="AR745" s="176" t="s">
        <v>420</v>
      </c>
      <c r="AS745" s="193" t="s">
        <v>420</v>
      </c>
    </row>
    <row r="746" spans="1:45" ht="16.5" customHeight="1">
      <c r="A746" s="175">
        <v>46161</v>
      </c>
      <c r="B746" s="176" t="s">
        <v>389</v>
      </c>
      <c r="C746" s="176" t="s">
        <v>17383</v>
      </c>
      <c r="D746" s="176" t="s">
        <v>646</v>
      </c>
      <c r="E746" s="176" t="s">
        <v>17253</v>
      </c>
      <c r="F746" s="176" t="s">
        <v>17358</v>
      </c>
      <c r="G746" s="176">
        <v>700</v>
      </c>
      <c r="H746" s="176" t="s">
        <v>805</v>
      </c>
      <c r="I746" s="176">
        <v>5.5</v>
      </c>
      <c r="J746" s="176">
        <v>36</v>
      </c>
      <c r="K746" s="176">
        <v>0</v>
      </c>
      <c r="L746" s="176">
        <v>8700</v>
      </c>
      <c r="M746" s="176">
        <v>10000</v>
      </c>
      <c r="N746" s="176">
        <v>18</v>
      </c>
      <c r="O746" s="176">
        <v>0</v>
      </c>
      <c r="P746" s="176">
        <v>5700</v>
      </c>
      <c r="Q746" s="176">
        <v>8980</v>
      </c>
      <c r="R746" s="176">
        <v>21</v>
      </c>
      <c r="S746" s="176">
        <v>0</v>
      </c>
      <c r="T746" s="176">
        <v>6390</v>
      </c>
      <c r="U746" s="176">
        <v>9630</v>
      </c>
      <c r="V746" s="176">
        <v>44</v>
      </c>
      <c r="W746" s="176">
        <v>0</v>
      </c>
      <c r="X746" s="176">
        <v>8700</v>
      </c>
      <c r="Y746" s="176">
        <v>9910</v>
      </c>
      <c r="Z746" s="176">
        <v>5.8536585365853666</v>
      </c>
      <c r="AA746" s="176">
        <v>39.666666666666664</v>
      </c>
      <c r="AB746" s="176">
        <v>1</v>
      </c>
      <c r="AC746" s="176">
        <v>85.012500000000003</v>
      </c>
      <c r="AD746" s="176">
        <v>4.958333333333333</v>
      </c>
      <c r="AE746" s="176">
        <v>4.958333333333333</v>
      </c>
      <c r="AF746" s="176" t="s">
        <v>236</v>
      </c>
      <c r="AG746" s="176">
        <v>1</v>
      </c>
      <c r="AH746" s="176" t="s">
        <v>15435</v>
      </c>
      <c r="AI746" s="176" t="s">
        <v>15435</v>
      </c>
      <c r="AJ746" s="176" t="s">
        <v>668</v>
      </c>
      <c r="AK746" s="176" t="s">
        <v>668</v>
      </c>
      <c r="AL746" s="1231" t="s">
        <v>252</v>
      </c>
      <c r="AM746" s="176" t="s">
        <v>466</v>
      </c>
      <c r="AN746" s="176">
        <v>1.1890000000000001</v>
      </c>
      <c r="AO746" s="176">
        <v>2.8</v>
      </c>
      <c r="AP746" s="176">
        <v>24</v>
      </c>
      <c r="AQ746" s="176">
        <v>216</v>
      </c>
      <c r="AR746" s="176">
        <v>3.8</v>
      </c>
      <c r="AS746" s="193">
        <v>23422.3488</v>
      </c>
    </row>
    <row r="747" spans="1:45" ht="16.5" customHeight="1">
      <c r="A747" s="175">
        <v>46161</v>
      </c>
      <c r="B747" s="176" t="s">
        <v>418</v>
      </c>
      <c r="C747" s="176" t="s">
        <v>17359</v>
      </c>
      <c r="D747" s="176" t="s">
        <v>646</v>
      </c>
      <c r="E747" s="176" t="s">
        <v>17253</v>
      </c>
      <c r="F747" s="176" t="s">
        <v>17358</v>
      </c>
      <c r="G747" s="176">
        <v>700</v>
      </c>
      <c r="H747" s="176" t="s">
        <v>944</v>
      </c>
      <c r="I747" s="176">
        <v>5.5</v>
      </c>
      <c r="J747" s="176">
        <v>24</v>
      </c>
      <c r="K747" s="176">
        <v>2</v>
      </c>
      <c r="L747" s="176">
        <v>9260</v>
      </c>
      <c r="M747" s="176">
        <v>9070</v>
      </c>
      <c r="N747" s="176">
        <v>35</v>
      </c>
      <c r="O747" s="176">
        <v>0</v>
      </c>
      <c r="P747" s="176">
        <v>9630</v>
      </c>
      <c r="Q747" s="176">
        <v>9350</v>
      </c>
      <c r="R747" s="176">
        <v>14</v>
      </c>
      <c r="S747" s="176">
        <v>0</v>
      </c>
      <c r="T747" s="176">
        <v>9720</v>
      </c>
      <c r="U747" s="176">
        <v>8890</v>
      </c>
      <c r="V747" s="176">
        <v>26</v>
      </c>
      <c r="W747" s="176">
        <v>0</v>
      </c>
      <c r="X747" s="176">
        <v>9810</v>
      </c>
      <c r="Y747" s="176">
        <v>9440</v>
      </c>
      <c r="Z747" s="176">
        <v>5.8536585365853666</v>
      </c>
      <c r="AA747" s="176">
        <v>33</v>
      </c>
      <c r="AB747" s="176">
        <v>0.99835737179487183</v>
      </c>
      <c r="AC747" s="176">
        <v>93.962500000000006</v>
      </c>
      <c r="AD747" s="176">
        <v>4.125</v>
      </c>
      <c r="AE747" s="176">
        <v>4.041666666666667</v>
      </c>
      <c r="AF747" s="176" t="s">
        <v>236</v>
      </c>
      <c r="AG747" s="176">
        <v>1</v>
      </c>
      <c r="AH747" s="176" t="s">
        <v>15435</v>
      </c>
      <c r="AI747" s="176" t="s">
        <v>15435</v>
      </c>
      <c r="AJ747" s="176" t="s">
        <v>668</v>
      </c>
      <c r="AK747" s="176" t="s">
        <v>668</v>
      </c>
      <c r="AL747" s="1231" t="s">
        <v>252</v>
      </c>
      <c r="AM747" s="176" t="s">
        <v>466</v>
      </c>
      <c r="AN747" s="176">
        <v>1.1890000000000001</v>
      </c>
      <c r="AO747" s="176">
        <v>2.8</v>
      </c>
      <c r="AP747" s="176">
        <v>24</v>
      </c>
      <c r="AQ747" s="176">
        <v>216</v>
      </c>
      <c r="AR747" s="176">
        <v>3.8</v>
      </c>
      <c r="AS747" s="193">
        <v>23422.3488</v>
      </c>
    </row>
    <row r="748" spans="1:45" ht="16.5" customHeight="1">
      <c r="A748" s="175">
        <v>46161</v>
      </c>
      <c r="B748" s="176" t="s">
        <v>240</v>
      </c>
      <c r="C748" s="176" t="s">
        <v>17384</v>
      </c>
      <c r="E748" s="176" t="s">
        <v>4424</v>
      </c>
      <c r="F748" s="176" t="s">
        <v>17394</v>
      </c>
      <c r="G748" s="176">
        <v>500</v>
      </c>
      <c r="H748" s="176" t="s">
        <v>1088</v>
      </c>
      <c r="I748" s="176">
        <v>4</v>
      </c>
      <c r="J748" s="176">
        <v>22</v>
      </c>
      <c r="K748" s="176">
        <v>0</v>
      </c>
      <c r="L748" s="176">
        <v>3109</v>
      </c>
      <c r="N748" s="176">
        <v>12</v>
      </c>
      <c r="O748" s="176">
        <v>0</v>
      </c>
      <c r="P748" s="176">
        <v>3638</v>
      </c>
      <c r="V748" s="176">
        <v>0</v>
      </c>
      <c r="W748" s="176">
        <v>0</v>
      </c>
      <c r="X748" s="176">
        <v>2635</v>
      </c>
      <c r="Z748" s="176">
        <v>2.028169014084507</v>
      </c>
      <c r="AA748" s="176">
        <v>17</v>
      </c>
      <c r="AB748" s="176">
        <v>1</v>
      </c>
      <c r="AC748" s="176">
        <v>31.273333333333333</v>
      </c>
      <c r="AD748" s="176">
        <v>2.125</v>
      </c>
      <c r="AE748" s="176">
        <v>1.4166666666666667</v>
      </c>
      <c r="AF748" s="176" t="s">
        <v>241</v>
      </c>
      <c r="AG748" s="176">
        <v>3</v>
      </c>
      <c r="AH748" s="176" t="s">
        <v>845</v>
      </c>
      <c r="AI748" s="176" t="s">
        <v>845</v>
      </c>
      <c r="AJ748" s="176" t="s">
        <v>650</v>
      </c>
      <c r="AK748" s="176" t="s">
        <v>650</v>
      </c>
      <c r="AL748" s="1231" t="s">
        <v>252</v>
      </c>
      <c r="AM748" s="176" t="s">
        <v>126</v>
      </c>
      <c r="AN748" s="176">
        <v>0.91100000000000003</v>
      </c>
      <c r="AO748" s="176">
        <v>0.9</v>
      </c>
      <c r="AP748" s="176">
        <v>24</v>
      </c>
      <c r="AQ748" s="176">
        <v>216</v>
      </c>
      <c r="AR748" s="176">
        <v>1.9</v>
      </c>
      <c r="AS748" s="193">
        <v>8972.9856</v>
      </c>
    </row>
    <row r="749" spans="1:45" ht="16.5" customHeight="1">
      <c r="A749" s="175">
        <v>46161</v>
      </c>
      <c r="B749" s="176" t="s">
        <v>240</v>
      </c>
      <c r="C749" s="176" t="s">
        <v>17385</v>
      </c>
      <c r="E749" s="176" t="s">
        <v>16561</v>
      </c>
      <c r="F749" s="176" t="s">
        <v>17395</v>
      </c>
      <c r="G749" s="176">
        <v>600</v>
      </c>
      <c r="H749" s="176" t="s">
        <v>491</v>
      </c>
      <c r="I749" s="176">
        <v>5</v>
      </c>
      <c r="J749" s="176">
        <v>12</v>
      </c>
      <c r="K749" s="176">
        <v>0</v>
      </c>
      <c r="L749" s="176">
        <v>3109</v>
      </c>
      <c r="N749" s="176">
        <v>0</v>
      </c>
      <c r="O749" s="176">
        <v>0</v>
      </c>
      <c r="P749" s="176">
        <v>3638</v>
      </c>
      <c r="V749" s="176">
        <v>0</v>
      </c>
      <c r="W749" s="176">
        <v>0</v>
      </c>
      <c r="X749" s="176">
        <v>2635</v>
      </c>
      <c r="Z749" s="176">
        <v>2.8402366863905324</v>
      </c>
      <c r="AA749" s="176">
        <v>6</v>
      </c>
      <c r="AB749" s="176">
        <v>1</v>
      </c>
      <c r="AC749" s="176">
        <v>31.273333333333333</v>
      </c>
      <c r="AD749" s="176">
        <v>0.75</v>
      </c>
      <c r="AE749" s="176">
        <v>0.5</v>
      </c>
      <c r="AF749" s="176" t="s">
        <v>241</v>
      </c>
      <c r="AG749" s="176">
        <v>3</v>
      </c>
      <c r="AH749" s="176" t="s">
        <v>845</v>
      </c>
      <c r="AI749" s="176" t="s">
        <v>845</v>
      </c>
      <c r="AJ749" s="176" t="s">
        <v>650</v>
      </c>
      <c r="AK749" s="176" t="s">
        <v>650</v>
      </c>
      <c r="AM749" s="176" t="s">
        <v>126</v>
      </c>
      <c r="AN749" s="176">
        <v>0.91100000000000003</v>
      </c>
      <c r="AO749" s="176">
        <v>1.3</v>
      </c>
      <c r="AP749" s="176">
        <v>24</v>
      </c>
      <c r="AQ749" s="176">
        <v>216</v>
      </c>
      <c r="AR749" s="176">
        <v>2.2999999999999998</v>
      </c>
      <c r="AS749" s="193">
        <v>10862.035199999998</v>
      </c>
    </row>
    <row r="750" spans="1:45" ht="16.5" customHeight="1">
      <c r="A750" s="175">
        <v>46161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386</v>
      </c>
      <c r="AB750" s="176" t="s">
        <v>420</v>
      </c>
      <c r="AC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845</v>
      </c>
      <c r="AI750" s="176" t="s">
        <v>845</v>
      </c>
      <c r="AJ750" s="176" t="s">
        <v>650</v>
      </c>
      <c r="AK750" s="176" t="s">
        <v>650</v>
      </c>
      <c r="AL750" s="1231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46161</v>
      </c>
      <c r="B751" s="176" t="s">
        <v>16531</v>
      </c>
      <c r="C751" s="176" t="s">
        <v>16707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645</v>
      </c>
      <c r="P751" s="176" t="s">
        <v>645</v>
      </c>
      <c r="T751" s="176" t="s">
        <v>645</v>
      </c>
      <c r="X751" s="176" t="s">
        <v>645</v>
      </c>
      <c r="Z751" s="176" t="s">
        <v>420</v>
      </c>
      <c r="AA751" s="176" t="s">
        <v>645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654</v>
      </c>
      <c r="AI751" s="176" t="s">
        <v>654</v>
      </c>
      <c r="AJ751" s="176" t="s">
        <v>654</v>
      </c>
      <c r="AK751" s="176" t="s">
        <v>654</v>
      </c>
      <c r="AL751" s="1231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46161</v>
      </c>
      <c r="B752" s="176" t="s">
        <v>244</v>
      </c>
      <c r="C752" s="176" t="s">
        <v>16707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645</v>
      </c>
      <c r="P752" s="176" t="s">
        <v>645</v>
      </c>
      <c r="T752" s="176" t="s">
        <v>645</v>
      </c>
      <c r="X752" s="176" t="s">
        <v>645</v>
      </c>
      <c r="Z752" s="176" t="s">
        <v>420</v>
      </c>
      <c r="AA752" s="176" t="s">
        <v>645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654</v>
      </c>
      <c r="AI752" s="176" t="s">
        <v>654</v>
      </c>
      <c r="AJ752" s="176" t="s">
        <v>654</v>
      </c>
      <c r="AK752" s="176" t="s">
        <v>654</v>
      </c>
      <c r="AL752" s="1231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46161</v>
      </c>
      <c r="B753" s="176" t="s">
        <v>245</v>
      </c>
      <c r="C753" s="176" t="s">
        <v>16707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645</v>
      </c>
      <c r="P753" s="176" t="s">
        <v>645</v>
      </c>
      <c r="T753" s="176" t="s">
        <v>645</v>
      </c>
      <c r="X753" s="176" t="s">
        <v>645</v>
      </c>
      <c r="Z753" s="176" t="s">
        <v>420</v>
      </c>
      <c r="AA753" s="176" t="s">
        <v>645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654</v>
      </c>
      <c r="AI753" s="176" t="s">
        <v>654</v>
      </c>
      <c r="AJ753" s="176" t="s">
        <v>654</v>
      </c>
      <c r="AK753" s="176" t="s">
        <v>654</v>
      </c>
      <c r="AL753" s="1231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46161</v>
      </c>
      <c r="B754" s="176" t="s">
        <v>246</v>
      </c>
      <c r="C754" s="176" t="s">
        <v>16707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645</v>
      </c>
      <c r="P754" s="176" t="s">
        <v>645</v>
      </c>
      <c r="T754" s="176" t="s">
        <v>645</v>
      </c>
      <c r="X754" s="176" t="s">
        <v>645</v>
      </c>
      <c r="Z754" s="176" t="s">
        <v>420</v>
      </c>
      <c r="AA754" s="176" t="s">
        <v>645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654</v>
      </c>
      <c r="AI754" s="176" t="s">
        <v>654</v>
      </c>
      <c r="AJ754" s="176" t="s">
        <v>654</v>
      </c>
      <c r="AK754" s="176" t="s">
        <v>654</v>
      </c>
      <c r="AL754" s="1231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46161</v>
      </c>
      <c r="B755" s="176" t="s">
        <v>247</v>
      </c>
      <c r="C755" s="176" t="s">
        <v>16707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645</v>
      </c>
      <c r="P755" s="176" t="s">
        <v>645</v>
      </c>
      <c r="T755" s="176" t="s">
        <v>645</v>
      </c>
      <c r="X755" s="176" t="s">
        <v>645</v>
      </c>
      <c r="Z755" s="176" t="s">
        <v>420</v>
      </c>
      <c r="AA755" s="176" t="s">
        <v>645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654</v>
      </c>
      <c r="AI755" s="176" t="s">
        <v>654</v>
      </c>
      <c r="AJ755" s="176" t="s">
        <v>654</v>
      </c>
      <c r="AK755" s="176" t="s">
        <v>654</v>
      </c>
      <c r="AL755" s="1231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46161</v>
      </c>
      <c r="B756" s="176" t="s">
        <v>248</v>
      </c>
      <c r="C756" s="176" t="s">
        <v>16707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645</v>
      </c>
      <c r="P756" s="176" t="s">
        <v>645</v>
      </c>
      <c r="T756" s="176" t="s">
        <v>645</v>
      </c>
      <c r="X756" s="176" t="s">
        <v>645</v>
      </c>
      <c r="Z756" s="176" t="s">
        <v>420</v>
      </c>
      <c r="AA756" s="176" t="s">
        <v>645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654</v>
      </c>
      <c r="AI756" s="176" t="s">
        <v>654</v>
      </c>
      <c r="AJ756" s="176" t="s">
        <v>654</v>
      </c>
      <c r="AK756" s="176" t="s">
        <v>654</v>
      </c>
      <c r="AL756" s="1231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46161</v>
      </c>
      <c r="B757" s="176" t="s">
        <v>249</v>
      </c>
      <c r="C757" s="176" t="s">
        <v>16707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645</v>
      </c>
      <c r="P757" s="176" t="s">
        <v>645</v>
      </c>
      <c r="T757" s="176" t="s">
        <v>645</v>
      </c>
      <c r="X757" s="176" t="s">
        <v>645</v>
      </c>
      <c r="Z757" s="176" t="s">
        <v>420</v>
      </c>
      <c r="AA757" s="176" t="s">
        <v>645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654</v>
      </c>
      <c r="AI757" s="176" t="s">
        <v>654</v>
      </c>
      <c r="AJ757" s="176" t="s">
        <v>654</v>
      </c>
      <c r="AK757" s="176" t="s">
        <v>654</v>
      </c>
      <c r="AL757" s="1231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46161</v>
      </c>
      <c r="B758" s="176" t="s">
        <v>250</v>
      </c>
      <c r="C758" s="176" t="s">
        <v>16707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645</v>
      </c>
      <c r="P758" s="176" t="s">
        <v>645</v>
      </c>
      <c r="T758" s="176" t="s">
        <v>645</v>
      </c>
      <c r="X758" s="176" t="s">
        <v>645</v>
      </c>
      <c r="Z758" s="176" t="s">
        <v>420</v>
      </c>
      <c r="AA758" s="176" t="s">
        <v>645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654</v>
      </c>
      <c r="AI758" s="176" t="s">
        <v>654</v>
      </c>
      <c r="AJ758" s="176" t="s">
        <v>654</v>
      </c>
      <c r="AK758" s="176" t="s">
        <v>654</v>
      </c>
      <c r="AL758" s="1231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46162</v>
      </c>
      <c r="B759" s="176" t="s">
        <v>212</v>
      </c>
      <c r="C759" s="176" t="s">
        <v>645</v>
      </c>
      <c r="E759" s="176" t="s">
        <v>420</v>
      </c>
      <c r="F759" s="176" t="s">
        <v>420</v>
      </c>
      <c r="G759" s="176" t="s">
        <v>420</v>
      </c>
      <c r="H759" s="176" t="s">
        <v>420</v>
      </c>
      <c r="I759" s="176" t="s">
        <v>420</v>
      </c>
      <c r="L759" s="176" t="s">
        <v>645</v>
      </c>
      <c r="P759" s="176" t="s">
        <v>645</v>
      </c>
      <c r="T759" s="176" t="s">
        <v>645</v>
      </c>
      <c r="X759" s="176" t="s">
        <v>645</v>
      </c>
      <c r="Z759" s="176" t="s">
        <v>420</v>
      </c>
      <c r="AA759" s="176" t="s">
        <v>645</v>
      </c>
      <c r="AB759" s="176" t="s">
        <v>420</v>
      </c>
      <c r="AC759" s="176" t="s">
        <v>420</v>
      </c>
      <c r="AD759" s="176" t="s">
        <v>420</v>
      </c>
      <c r="AE759" s="176" t="s">
        <v>420</v>
      </c>
      <c r="AF759" s="176" t="s">
        <v>213</v>
      </c>
      <c r="AG759" s="176">
        <v>1</v>
      </c>
      <c r="AH759" s="176" t="s">
        <v>654</v>
      </c>
      <c r="AI759" s="176" t="s">
        <v>654</v>
      </c>
      <c r="AJ759" s="176" t="s">
        <v>654</v>
      </c>
      <c r="AK759" s="176" t="s">
        <v>654</v>
      </c>
      <c r="AL759" s="1231" t="s">
        <v>420</v>
      </c>
      <c r="AM759" s="176" t="s">
        <v>420</v>
      </c>
      <c r="AN759" s="176" t="s">
        <v>420</v>
      </c>
      <c r="AO759" s="176" t="s">
        <v>420</v>
      </c>
      <c r="AP759" s="176">
        <v>24</v>
      </c>
      <c r="AQ759" s="176">
        <v>216</v>
      </c>
      <c r="AR759" s="176" t="s">
        <v>420</v>
      </c>
      <c r="AS759" s="193" t="s">
        <v>420</v>
      </c>
    </row>
    <row r="760" spans="1:45" ht="16.5" customHeight="1">
      <c r="A760" s="175">
        <v>46162</v>
      </c>
      <c r="B760" s="176" t="s">
        <v>214</v>
      </c>
      <c r="C760" s="176" t="s">
        <v>17237</v>
      </c>
      <c r="E760" s="176" t="s">
        <v>425</v>
      </c>
      <c r="F760" s="176" t="s">
        <v>17233</v>
      </c>
      <c r="G760" s="176">
        <v>780</v>
      </c>
      <c r="H760" s="176" t="s">
        <v>1332</v>
      </c>
      <c r="I760" s="176">
        <v>5</v>
      </c>
      <c r="L760" s="176" t="s">
        <v>127</v>
      </c>
      <c r="P760" s="176" t="s">
        <v>127</v>
      </c>
      <c r="T760" s="176" t="s">
        <v>127</v>
      </c>
      <c r="V760" s="176">
        <v>7</v>
      </c>
      <c r="W760" s="176">
        <v>0</v>
      </c>
      <c r="X760" s="176">
        <v>9002</v>
      </c>
      <c r="Y760" s="176">
        <v>8532</v>
      </c>
      <c r="Z760" s="176">
        <v>1.7777777777777777</v>
      </c>
      <c r="AA760" s="176" t="s">
        <v>127</v>
      </c>
      <c r="AB760" s="176" t="s">
        <v>420</v>
      </c>
      <c r="AC760" s="176" t="s">
        <v>420</v>
      </c>
      <c r="AD760" s="176" t="s">
        <v>420</v>
      </c>
      <c r="AE760" s="176" t="s">
        <v>420</v>
      </c>
      <c r="AF760" s="176" t="s">
        <v>213</v>
      </c>
      <c r="AG760" s="176">
        <v>1</v>
      </c>
      <c r="AH760" s="176" t="s">
        <v>644</v>
      </c>
      <c r="AI760" s="176" t="s">
        <v>16105</v>
      </c>
      <c r="AJ760" s="176" t="s">
        <v>15469</v>
      </c>
      <c r="AK760" s="176" t="s">
        <v>15469</v>
      </c>
      <c r="AL760" s="1231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46162</v>
      </c>
      <c r="B761" s="176" t="s">
        <v>215</v>
      </c>
      <c r="C761" s="176" t="s">
        <v>17289</v>
      </c>
      <c r="D761" s="176" t="s">
        <v>646</v>
      </c>
      <c r="E761" s="176" t="s">
        <v>17279</v>
      </c>
      <c r="F761" s="176" t="s">
        <v>17297</v>
      </c>
      <c r="G761" s="176">
        <v>700</v>
      </c>
      <c r="H761" s="176" t="s">
        <v>1237</v>
      </c>
      <c r="I761" s="176">
        <v>5</v>
      </c>
      <c r="L761" s="176" t="s">
        <v>127</v>
      </c>
      <c r="M761" s="176" t="s">
        <v>645</v>
      </c>
      <c r="P761" s="176" t="s">
        <v>645</v>
      </c>
      <c r="Q761" s="176" t="s">
        <v>127</v>
      </c>
      <c r="T761" s="176" t="s">
        <v>645</v>
      </c>
      <c r="U761" s="176" t="s">
        <v>127</v>
      </c>
      <c r="X761" s="176" t="s">
        <v>645</v>
      </c>
      <c r="Y761" s="176" t="s">
        <v>127</v>
      </c>
      <c r="Z761" s="176">
        <v>3.2653061224489797</v>
      </c>
      <c r="AA761" s="176" t="s">
        <v>127</v>
      </c>
      <c r="AB761" s="176" t="s">
        <v>420</v>
      </c>
      <c r="AC761" s="176" t="s">
        <v>420</v>
      </c>
      <c r="AD761" s="176" t="s">
        <v>420</v>
      </c>
      <c r="AE761" s="176" t="s">
        <v>420</v>
      </c>
      <c r="AF761" s="176" t="s">
        <v>213</v>
      </c>
      <c r="AG761" s="176">
        <v>1</v>
      </c>
      <c r="AH761" s="176" t="s">
        <v>644</v>
      </c>
      <c r="AI761" s="176" t="s">
        <v>16105</v>
      </c>
      <c r="AJ761" s="176" t="s">
        <v>15469</v>
      </c>
      <c r="AK761" s="176" t="s">
        <v>15469</v>
      </c>
      <c r="AL761" s="1231" t="s">
        <v>251</v>
      </c>
      <c r="AM761" s="176" t="s">
        <v>466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46162</v>
      </c>
      <c r="B762" s="176" t="s">
        <v>216</v>
      </c>
      <c r="C762" s="176" t="s">
        <v>645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645</v>
      </c>
      <c r="P762" s="176" t="s">
        <v>645</v>
      </c>
      <c r="T762" s="176" t="s">
        <v>645</v>
      </c>
      <c r="X762" s="176" t="s">
        <v>645</v>
      </c>
      <c r="Z762" s="176" t="s">
        <v>420</v>
      </c>
      <c r="AA762" s="176" t="s">
        <v>645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2</v>
      </c>
      <c r="AH762" s="176" t="s">
        <v>654</v>
      </c>
      <c r="AI762" s="176" t="s">
        <v>654</v>
      </c>
      <c r="AJ762" s="176" t="s">
        <v>654</v>
      </c>
      <c r="AK762" s="176" t="s">
        <v>654</v>
      </c>
      <c r="AL762" s="1231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46162</v>
      </c>
      <c r="B763" s="176" t="s">
        <v>217</v>
      </c>
      <c r="C763" s="176" t="s">
        <v>16722</v>
      </c>
      <c r="E763" s="176" t="s">
        <v>874</v>
      </c>
      <c r="F763" s="176" t="s">
        <v>16725</v>
      </c>
      <c r="G763" s="176">
        <v>600</v>
      </c>
      <c r="H763" s="176" t="s">
        <v>16053</v>
      </c>
      <c r="I763" s="176">
        <v>4</v>
      </c>
      <c r="L763" s="176" t="s">
        <v>127</v>
      </c>
      <c r="P763" s="176" t="s">
        <v>127</v>
      </c>
      <c r="T763" s="176" t="s">
        <v>127</v>
      </c>
      <c r="X763" s="176" t="s">
        <v>127</v>
      </c>
      <c r="Y763" s="176" t="s">
        <v>640</v>
      </c>
      <c r="Z763" s="176">
        <v>1.7496962332928312</v>
      </c>
      <c r="AA763" s="176" t="s">
        <v>127</v>
      </c>
      <c r="AB763" s="176" t="s">
        <v>420</v>
      </c>
      <c r="AC763" s="176" t="s">
        <v>420</v>
      </c>
      <c r="AD763" s="176" t="s">
        <v>420</v>
      </c>
      <c r="AE763" s="176" t="s">
        <v>420</v>
      </c>
      <c r="AF763" s="176" t="s">
        <v>213</v>
      </c>
      <c r="AG763" s="176">
        <v>1</v>
      </c>
      <c r="AH763" s="176" t="s">
        <v>642</v>
      </c>
      <c r="AI763" s="176" t="s">
        <v>642</v>
      </c>
      <c r="AJ763" s="176" t="s">
        <v>15469</v>
      </c>
      <c r="AK763" s="176" t="s">
        <v>15469</v>
      </c>
      <c r="AL763" s="1231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46162</v>
      </c>
      <c r="B764" s="176" t="s">
        <v>218</v>
      </c>
      <c r="C764" s="176" t="s">
        <v>645</v>
      </c>
      <c r="E764" s="176" t="s">
        <v>420</v>
      </c>
      <c r="F764" s="176" t="s">
        <v>420</v>
      </c>
      <c r="G764" s="176" t="s">
        <v>420</v>
      </c>
      <c r="H764" s="176" t="s">
        <v>420</v>
      </c>
      <c r="I764" s="176" t="s">
        <v>420</v>
      </c>
      <c r="L764" s="176" t="s">
        <v>645</v>
      </c>
      <c r="P764" s="176" t="s">
        <v>645</v>
      </c>
      <c r="T764" s="176" t="s">
        <v>645</v>
      </c>
      <c r="X764" s="176" t="s">
        <v>645</v>
      </c>
      <c r="Z764" s="176" t="s">
        <v>420</v>
      </c>
      <c r="AA764" s="176" t="s">
        <v>645</v>
      </c>
      <c r="AB764" s="176" t="s">
        <v>420</v>
      </c>
      <c r="AC764" s="176" t="s">
        <v>420</v>
      </c>
      <c r="AD764" s="176" t="s">
        <v>420</v>
      </c>
      <c r="AE764" s="176" t="s">
        <v>420</v>
      </c>
      <c r="AF764" s="176" t="s">
        <v>213</v>
      </c>
      <c r="AG764" s="176">
        <v>1</v>
      </c>
      <c r="AH764" s="176" t="s">
        <v>654</v>
      </c>
      <c r="AI764" s="176" t="s">
        <v>654</v>
      </c>
      <c r="AJ764" s="176" t="s">
        <v>654</v>
      </c>
      <c r="AK764" s="176" t="s">
        <v>654</v>
      </c>
      <c r="AL764" s="1231" t="s">
        <v>420</v>
      </c>
      <c r="AM764" s="176" t="s">
        <v>420</v>
      </c>
      <c r="AN764" s="176" t="s">
        <v>420</v>
      </c>
      <c r="AO764" s="176" t="s">
        <v>420</v>
      </c>
      <c r="AP764" s="176">
        <v>24</v>
      </c>
      <c r="AQ764" s="176">
        <v>216</v>
      </c>
      <c r="AR764" s="176" t="s">
        <v>420</v>
      </c>
      <c r="AS764" s="193" t="s">
        <v>420</v>
      </c>
    </row>
    <row r="765" spans="1:45" ht="16.5" customHeight="1">
      <c r="A765" s="175">
        <v>46162</v>
      </c>
      <c r="B765" s="176" t="s">
        <v>219</v>
      </c>
      <c r="C765" s="176" t="s">
        <v>17288</v>
      </c>
      <c r="D765" s="176" t="s">
        <v>17291</v>
      </c>
      <c r="E765" s="176" t="s">
        <v>1557</v>
      </c>
      <c r="F765" s="176" t="s">
        <v>16724</v>
      </c>
      <c r="G765" s="176">
        <v>630</v>
      </c>
      <c r="H765" s="176" t="s">
        <v>634</v>
      </c>
      <c r="I765" s="176">
        <v>2</v>
      </c>
      <c r="J765" s="176">
        <v>53</v>
      </c>
      <c r="K765" s="176">
        <v>0</v>
      </c>
      <c r="L765" s="176">
        <v>9207</v>
      </c>
      <c r="M765" s="176">
        <v>9103</v>
      </c>
      <c r="N765" s="176">
        <v>16</v>
      </c>
      <c r="O765" s="176">
        <v>0</v>
      </c>
      <c r="P765" s="176">
        <v>8893</v>
      </c>
      <c r="Q765" s="176">
        <v>9486</v>
      </c>
      <c r="R765" s="176">
        <v>9</v>
      </c>
      <c r="S765" s="176">
        <v>0</v>
      </c>
      <c r="T765" s="176">
        <v>9079</v>
      </c>
      <c r="U765" s="176">
        <v>9590</v>
      </c>
      <c r="V765" s="176">
        <v>12</v>
      </c>
      <c r="W765" s="176">
        <v>0</v>
      </c>
      <c r="X765" s="176">
        <v>8996</v>
      </c>
      <c r="Y765" s="176">
        <v>9700</v>
      </c>
      <c r="Z765" s="176">
        <v>2.4615384615384617</v>
      </c>
      <c r="AA765" s="176">
        <v>30</v>
      </c>
      <c r="AB765" s="176">
        <v>1</v>
      </c>
      <c r="AC765" s="176">
        <v>92.567499999999995</v>
      </c>
      <c r="AD765" s="176">
        <v>3.75</v>
      </c>
      <c r="AE765" s="176">
        <v>3.75</v>
      </c>
      <c r="AF765" s="176" t="s">
        <v>213</v>
      </c>
      <c r="AG765" s="176">
        <v>1</v>
      </c>
      <c r="AH765" s="176" t="s">
        <v>644</v>
      </c>
      <c r="AI765" s="176" t="s">
        <v>862</v>
      </c>
      <c r="AJ765" s="176" t="s">
        <v>15469</v>
      </c>
      <c r="AK765" s="176" t="s">
        <v>15469</v>
      </c>
      <c r="AL765" s="1231" t="s">
        <v>251</v>
      </c>
      <c r="AM765" s="176" t="s">
        <v>1036</v>
      </c>
      <c r="AN765" s="176">
        <v>0.56200000000000006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6118.1568000000007</v>
      </c>
    </row>
    <row r="766" spans="1:45" ht="16.5" customHeight="1">
      <c r="A766" s="175">
        <v>46162</v>
      </c>
      <c r="B766" s="176" t="s">
        <v>220</v>
      </c>
      <c r="C766" s="176" t="s">
        <v>645</v>
      </c>
      <c r="E766" s="176" t="s">
        <v>420</v>
      </c>
      <c r="F766" s="176" t="s">
        <v>420</v>
      </c>
      <c r="G766" s="176" t="s">
        <v>420</v>
      </c>
      <c r="H766" s="176" t="s">
        <v>420</v>
      </c>
      <c r="I766" s="176" t="s">
        <v>420</v>
      </c>
      <c r="L766" s="176" t="s">
        <v>645</v>
      </c>
      <c r="P766" s="176" t="s">
        <v>645</v>
      </c>
      <c r="T766" s="176" t="s">
        <v>645</v>
      </c>
      <c r="X766" s="176" t="s">
        <v>645</v>
      </c>
      <c r="Z766" s="176" t="s">
        <v>420</v>
      </c>
      <c r="AA766" s="176" t="s">
        <v>645</v>
      </c>
      <c r="AB766" s="176" t="s">
        <v>420</v>
      </c>
      <c r="AC766" s="176" t="s">
        <v>420</v>
      </c>
      <c r="AD766" s="176" t="s">
        <v>420</v>
      </c>
      <c r="AE766" s="176" t="s">
        <v>420</v>
      </c>
      <c r="AF766" s="176" t="s">
        <v>213</v>
      </c>
      <c r="AG766" s="176">
        <v>1</v>
      </c>
      <c r="AH766" s="176" t="s">
        <v>654</v>
      </c>
      <c r="AI766" s="176" t="s">
        <v>654</v>
      </c>
      <c r="AJ766" s="176" t="s">
        <v>654</v>
      </c>
      <c r="AK766" s="176" t="s">
        <v>654</v>
      </c>
      <c r="AL766" s="1231" t="s">
        <v>420</v>
      </c>
      <c r="AM766" s="176" t="s">
        <v>420</v>
      </c>
      <c r="AN766" s="176" t="s">
        <v>420</v>
      </c>
      <c r="AO766" s="176" t="s">
        <v>420</v>
      </c>
      <c r="AP766" s="176">
        <v>24</v>
      </c>
      <c r="AQ766" s="176">
        <v>216</v>
      </c>
      <c r="AR766" s="176" t="s">
        <v>420</v>
      </c>
      <c r="AS766" s="193" t="s">
        <v>420</v>
      </c>
    </row>
    <row r="767" spans="1:45" ht="16.5" customHeight="1">
      <c r="A767" s="175">
        <v>46162</v>
      </c>
      <c r="B767" s="176" t="s">
        <v>221</v>
      </c>
      <c r="C767" s="176" t="s">
        <v>17355</v>
      </c>
      <c r="E767" s="176" t="s">
        <v>628</v>
      </c>
      <c r="F767" s="176" t="s">
        <v>17264</v>
      </c>
      <c r="G767" s="176">
        <v>600</v>
      </c>
      <c r="H767" s="176" t="s">
        <v>480</v>
      </c>
      <c r="I767" s="176">
        <v>5</v>
      </c>
      <c r="J767" s="176">
        <v>5</v>
      </c>
      <c r="K767" s="176">
        <v>0</v>
      </c>
      <c r="L767" s="176">
        <v>8540</v>
      </c>
      <c r="M767" s="176">
        <v>7851</v>
      </c>
      <c r="N767" s="176">
        <v>1</v>
      </c>
      <c r="O767" s="176">
        <v>1</v>
      </c>
      <c r="P767" s="176">
        <v>8611</v>
      </c>
      <c r="Q767" s="176">
        <v>7756</v>
      </c>
      <c r="R767" s="176">
        <v>3</v>
      </c>
      <c r="S767" s="176">
        <v>0</v>
      </c>
      <c r="T767" s="176">
        <v>8579</v>
      </c>
      <c r="U767" s="176">
        <v>7732</v>
      </c>
      <c r="V767" s="176">
        <v>7</v>
      </c>
      <c r="W767" s="176">
        <v>0</v>
      </c>
      <c r="X767" s="176">
        <v>8422</v>
      </c>
      <c r="Y767" s="176">
        <v>7744</v>
      </c>
      <c r="Z767" s="176">
        <v>2.8685258964143427</v>
      </c>
      <c r="AA767" s="176">
        <v>5.333333333333333</v>
      </c>
      <c r="AB767" s="176">
        <v>0.99832398504273501</v>
      </c>
      <c r="AC767" s="176">
        <v>81.543750000000003</v>
      </c>
      <c r="AD767" s="176">
        <v>0.66666666666666663</v>
      </c>
      <c r="AE767" s="176">
        <v>0.625</v>
      </c>
      <c r="AF767" s="176" t="s">
        <v>213</v>
      </c>
      <c r="AG767" s="176">
        <v>1</v>
      </c>
      <c r="AH767" s="176" t="s">
        <v>642</v>
      </c>
      <c r="AI767" s="176" t="s">
        <v>16105</v>
      </c>
      <c r="AJ767" s="176" t="s">
        <v>15469</v>
      </c>
      <c r="AK767" s="176" t="s">
        <v>15469</v>
      </c>
      <c r="AL767" s="1231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46162</v>
      </c>
      <c r="B768" s="176" t="s">
        <v>222</v>
      </c>
      <c r="C768" s="176" t="s">
        <v>645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645</v>
      </c>
      <c r="P768" s="176" t="s">
        <v>645</v>
      </c>
      <c r="T768" s="176" t="s">
        <v>645</v>
      </c>
      <c r="X768" s="176" t="s">
        <v>645</v>
      </c>
      <c r="Z768" s="176" t="s">
        <v>420</v>
      </c>
      <c r="AA768" s="176" t="s">
        <v>645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654</v>
      </c>
      <c r="AI768" s="176" t="s">
        <v>654</v>
      </c>
      <c r="AJ768" s="176" t="s">
        <v>654</v>
      </c>
      <c r="AK768" s="176" t="s">
        <v>654</v>
      </c>
      <c r="AL768" s="1231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46162</v>
      </c>
      <c r="B769" s="176" t="s">
        <v>223</v>
      </c>
      <c r="C769" s="176" t="s">
        <v>645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645</v>
      </c>
      <c r="P769" s="176" t="s">
        <v>645</v>
      </c>
      <c r="T769" s="176" t="s">
        <v>645</v>
      </c>
      <c r="X769" s="176" t="s">
        <v>645</v>
      </c>
      <c r="Z769" s="176" t="s">
        <v>420</v>
      </c>
      <c r="AA769" s="176" t="s">
        <v>645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654</v>
      </c>
      <c r="AI769" s="176" t="s">
        <v>654</v>
      </c>
      <c r="AJ769" s="176" t="s">
        <v>654</v>
      </c>
      <c r="AK769" s="176" t="s">
        <v>654</v>
      </c>
      <c r="AL769" s="1231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46162</v>
      </c>
      <c r="B770" s="176" t="s">
        <v>224</v>
      </c>
      <c r="C770" s="176" t="s">
        <v>17274</v>
      </c>
      <c r="D770" s="176" t="s">
        <v>646</v>
      </c>
      <c r="E770" s="176" t="s">
        <v>17279</v>
      </c>
      <c r="F770" s="176" t="s">
        <v>17280</v>
      </c>
      <c r="G770" s="176">
        <v>700</v>
      </c>
      <c r="H770" s="176" t="s">
        <v>16545</v>
      </c>
      <c r="I770" s="176">
        <v>5</v>
      </c>
      <c r="L770" s="176" t="s">
        <v>127</v>
      </c>
      <c r="P770" s="176" t="s">
        <v>127</v>
      </c>
      <c r="T770" s="176" t="s">
        <v>127</v>
      </c>
      <c r="U770" s="176" t="s">
        <v>640</v>
      </c>
      <c r="X770" s="176" t="s">
        <v>127</v>
      </c>
      <c r="Y770" s="176" t="s">
        <v>645</v>
      </c>
      <c r="Z770" s="176">
        <v>3.2653061224489797</v>
      </c>
      <c r="AA770" s="176" t="s">
        <v>127</v>
      </c>
      <c r="AB770" s="176" t="s">
        <v>420</v>
      </c>
      <c r="AC770" s="176" t="s">
        <v>420</v>
      </c>
      <c r="AD770" s="176" t="s">
        <v>420</v>
      </c>
      <c r="AE770" s="176" t="s">
        <v>420</v>
      </c>
      <c r="AF770" s="176" t="s">
        <v>213</v>
      </c>
      <c r="AG770" s="176">
        <v>0.5</v>
      </c>
      <c r="AH770" s="176" t="s">
        <v>642</v>
      </c>
      <c r="AI770" s="176" t="s">
        <v>16105</v>
      </c>
      <c r="AJ770" s="176" t="s">
        <v>15469</v>
      </c>
      <c r="AK770" s="176" t="s">
        <v>15469</v>
      </c>
      <c r="AL770" s="1231" t="s">
        <v>251</v>
      </c>
      <c r="AM770" s="176" t="s">
        <v>466</v>
      </c>
      <c r="AN770" s="176">
        <v>1.1890000000000001</v>
      </c>
      <c r="AO770" s="176">
        <v>2.2999999999999998</v>
      </c>
      <c r="AP770" s="176">
        <v>24</v>
      </c>
      <c r="AQ770" s="176">
        <v>216</v>
      </c>
      <c r="AR770" s="176">
        <v>3.3</v>
      </c>
      <c r="AS770" s="193">
        <v>20340.460800000001</v>
      </c>
    </row>
    <row r="771" spans="1:45" ht="16.5" customHeight="1">
      <c r="A771" s="175">
        <v>46162</v>
      </c>
      <c r="B771" s="176" t="s">
        <v>225</v>
      </c>
      <c r="C771" s="176" t="s">
        <v>645</v>
      </c>
      <c r="E771" s="176" t="s">
        <v>420</v>
      </c>
      <c r="F771" s="176" t="s">
        <v>420</v>
      </c>
      <c r="G771" s="176" t="s">
        <v>420</v>
      </c>
      <c r="H771" s="176" t="s">
        <v>420</v>
      </c>
      <c r="I771" s="176" t="s">
        <v>420</v>
      </c>
      <c r="L771" s="176" t="s">
        <v>645</v>
      </c>
      <c r="P771" s="176" t="s">
        <v>645</v>
      </c>
      <c r="T771" s="176" t="s">
        <v>645</v>
      </c>
      <c r="X771" s="176" t="s">
        <v>645</v>
      </c>
      <c r="Z771" s="176" t="s">
        <v>420</v>
      </c>
      <c r="AA771" s="176" t="s">
        <v>645</v>
      </c>
      <c r="AB771" s="176" t="s">
        <v>420</v>
      </c>
      <c r="AC771" s="176" t="s">
        <v>420</v>
      </c>
      <c r="AD771" s="176" t="s">
        <v>420</v>
      </c>
      <c r="AE771" s="176" t="s">
        <v>420</v>
      </c>
      <c r="AF771" s="176" t="s">
        <v>213</v>
      </c>
      <c r="AG771" s="176">
        <v>1</v>
      </c>
      <c r="AH771" s="176" t="s">
        <v>654</v>
      </c>
      <c r="AI771" s="176" t="s">
        <v>654</v>
      </c>
      <c r="AJ771" s="176" t="s">
        <v>654</v>
      </c>
      <c r="AK771" s="176" t="s">
        <v>654</v>
      </c>
      <c r="AL771" s="1231" t="s">
        <v>420</v>
      </c>
      <c r="AM771" s="176" t="s">
        <v>420</v>
      </c>
      <c r="AN771" s="176" t="s">
        <v>420</v>
      </c>
      <c r="AO771" s="176" t="s">
        <v>420</v>
      </c>
      <c r="AP771" s="176">
        <v>24</v>
      </c>
      <c r="AQ771" s="176">
        <v>216</v>
      </c>
      <c r="AR771" s="176" t="s">
        <v>420</v>
      </c>
      <c r="AS771" s="193" t="s">
        <v>420</v>
      </c>
    </row>
    <row r="772" spans="1:45" ht="16.5" customHeight="1">
      <c r="A772" s="175">
        <v>46162</v>
      </c>
      <c r="B772" s="176" t="s">
        <v>226</v>
      </c>
      <c r="C772" s="176" t="s">
        <v>645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645</v>
      </c>
      <c r="P772" s="176" t="s">
        <v>645</v>
      </c>
      <c r="T772" s="176" t="s">
        <v>645</v>
      </c>
      <c r="X772" s="176" t="s">
        <v>645</v>
      </c>
      <c r="Z772" s="176" t="s">
        <v>420</v>
      </c>
      <c r="AA772" s="176" t="s">
        <v>645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654</v>
      </c>
      <c r="AI772" s="176" t="s">
        <v>654</v>
      </c>
      <c r="AJ772" s="176" t="s">
        <v>654</v>
      </c>
      <c r="AK772" s="176" t="s">
        <v>654</v>
      </c>
      <c r="AL772" s="1231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46162</v>
      </c>
      <c r="B773" s="176" t="s">
        <v>227</v>
      </c>
      <c r="C773" s="176" t="s">
        <v>645</v>
      </c>
      <c r="E773" s="176" t="s">
        <v>420</v>
      </c>
      <c r="F773" s="176" t="s">
        <v>420</v>
      </c>
      <c r="G773" s="176" t="s">
        <v>420</v>
      </c>
      <c r="H773" s="176" t="s">
        <v>420</v>
      </c>
      <c r="I773" s="176" t="s">
        <v>420</v>
      </c>
      <c r="L773" s="176" t="s">
        <v>645</v>
      </c>
      <c r="P773" s="176" t="s">
        <v>645</v>
      </c>
      <c r="T773" s="176" t="s">
        <v>645</v>
      </c>
      <c r="X773" s="176" t="s">
        <v>645</v>
      </c>
      <c r="Z773" s="176" t="s">
        <v>420</v>
      </c>
      <c r="AA773" s="176" t="s">
        <v>645</v>
      </c>
      <c r="AB773" s="176" t="s">
        <v>420</v>
      </c>
      <c r="AC773" s="176" t="s">
        <v>420</v>
      </c>
      <c r="AD773" s="176" t="s">
        <v>420</v>
      </c>
      <c r="AE773" s="176" t="s">
        <v>420</v>
      </c>
      <c r="AF773" s="176" t="s">
        <v>213</v>
      </c>
      <c r="AG773" s="176">
        <v>1</v>
      </c>
      <c r="AH773" s="176" t="s">
        <v>654</v>
      </c>
      <c r="AI773" s="176" t="s">
        <v>654</v>
      </c>
      <c r="AJ773" s="176" t="s">
        <v>654</v>
      </c>
      <c r="AK773" s="176" t="s">
        <v>654</v>
      </c>
      <c r="AL773" s="1231" t="s">
        <v>420</v>
      </c>
      <c r="AM773" s="176" t="s">
        <v>420</v>
      </c>
      <c r="AN773" s="176" t="s">
        <v>420</v>
      </c>
      <c r="AO773" s="176" t="s">
        <v>420</v>
      </c>
      <c r="AP773" s="176">
        <v>24</v>
      </c>
      <c r="AQ773" s="176">
        <v>216</v>
      </c>
      <c r="AR773" s="176" t="s">
        <v>420</v>
      </c>
      <c r="AS773" s="193" t="s">
        <v>420</v>
      </c>
    </row>
    <row r="774" spans="1:45" ht="16.5" customHeight="1">
      <c r="A774" s="175">
        <v>46162</v>
      </c>
      <c r="B774" s="176" t="s">
        <v>228</v>
      </c>
      <c r="C774" s="176" t="s">
        <v>645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645</v>
      </c>
      <c r="P774" s="176" t="s">
        <v>645</v>
      </c>
      <c r="T774" s="176" t="s">
        <v>645</v>
      </c>
      <c r="X774" s="176" t="s">
        <v>645</v>
      </c>
      <c r="Z774" s="176" t="s">
        <v>420</v>
      </c>
      <c r="AA774" s="176" t="s">
        <v>645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654</v>
      </c>
      <c r="AI774" s="176" t="s">
        <v>654</v>
      </c>
      <c r="AJ774" s="176" t="s">
        <v>654</v>
      </c>
      <c r="AK774" s="176" t="s">
        <v>654</v>
      </c>
      <c r="AL774" s="1231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46162</v>
      </c>
      <c r="B775" s="176" t="s">
        <v>229</v>
      </c>
      <c r="C775" s="176" t="s">
        <v>645</v>
      </c>
      <c r="E775" s="176" t="s">
        <v>420</v>
      </c>
      <c r="F775" s="176" t="s">
        <v>420</v>
      </c>
      <c r="G775" s="176" t="s">
        <v>420</v>
      </c>
      <c r="H775" s="176" t="s">
        <v>420</v>
      </c>
      <c r="I775" s="176" t="s">
        <v>420</v>
      </c>
      <c r="L775" s="176" t="s">
        <v>641</v>
      </c>
      <c r="P775" s="176" t="s">
        <v>641</v>
      </c>
      <c r="T775" s="176" t="s">
        <v>645</v>
      </c>
      <c r="X775" s="176" t="s">
        <v>645</v>
      </c>
      <c r="Z775" s="176" t="s">
        <v>420</v>
      </c>
      <c r="AA775" s="176" t="s">
        <v>641</v>
      </c>
      <c r="AB775" s="176" t="s">
        <v>420</v>
      </c>
      <c r="AC775" s="176" t="s">
        <v>420</v>
      </c>
      <c r="AD775" s="176" t="s">
        <v>420</v>
      </c>
      <c r="AE775" s="176" t="s">
        <v>420</v>
      </c>
      <c r="AF775" s="176" t="s">
        <v>213</v>
      </c>
      <c r="AG775" s="176">
        <v>1</v>
      </c>
      <c r="AH775" s="176" t="s">
        <v>654</v>
      </c>
      <c r="AI775" s="176" t="s">
        <v>654</v>
      </c>
      <c r="AJ775" s="176" t="s">
        <v>654</v>
      </c>
      <c r="AK775" s="176" t="s">
        <v>654</v>
      </c>
      <c r="AL775" s="1231" t="s">
        <v>420</v>
      </c>
      <c r="AM775" s="176" t="s">
        <v>420</v>
      </c>
      <c r="AN775" s="176" t="s">
        <v>420</v>
      </c>
      <c r="AO775" s="176" t="s">
        <v>420</v>
      </c>
      <c r="AP775" s="176">
        <v>24</v>
      </c>
      <c r="AQ775" s="176">
        <v>216</v>
      </c>
      <c r="AR775" s="176" t="s">
        <v>420</v>
      </c>
      <c r="AS775" s="193" t="s">
        <v>420</v>
      </c>
    </row>
    <row r="776" spans="1:45" ht="16.5" customHeight="1">
      <c r="A776" s="175">
        <v>46162</v>
      </c>
      <c r="B776" s="176" t="s">
        <v>230</v>
      </c>
      <c r="C776" s="176" t="s">
        <v>645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645</v>
      </c>
      <c r="P776" s="176" t="s">
        <v>645</v>
      </c>
      <c r="T776" s="176" t="s">
        <v>645</v>
      </c>
      <c r="X776" s="176" t="s">
        <v>645</v>
      </c>
      <c r="Z776" s="176" t="s">
        <v>420</v>
      </c>
      <c r="AA776" s="176" t="s">
        <v>645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0.5</v>
      </c>
      <c r="AH776" s="176" t="s">
        <v>654</v>
      </c>
      <c r="AI776" s="176" t="s">
        <v>654</v>
      </c>
      <c r="AJ776" s="176" t="s">
        <v>654</v>
      </c>
      <c r="AK776" s="176" t="s">
        <v>654</v>
      </c>
      <c r="AL776" s="1231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46162</v>
      </c>
      <c r="B777" s="176" t="s">
        <v>231</v>
      </c>
      <c r="C777" s="176" t="s">
        <v>645</v>
      </c>
      <c r="E777" s="176" t="s">
        <v>420</v>
      </c>
      <c r="F777" s="176" t="s">
        <v>420</v>
      </c>
      <c r="G777" s="176" t="s">
        <v>420</v>
      </c>
      <c r="H777" s="176" t="s">
        <v>420</v>
      </c>
      <c r="I777" s="176" t="s">
        <v>420</v>
      </c>
      <c r="L777" s="176" t="s">
        <v>645</v>
      </c>
      <c r="P777" s="176" t="s">
        <v>645</v>
      </c>
      <c r="T777" s="176" t="s">
        <v>645</v>
      </c>
      <c r="X777" s="176" t="s">
        <v>645</v>
      </c>
      <c r="Z777" s="176" t="s">
        <v>420</v>
      </c>
      <c r="AA777" s="176" t="s">
        <v>645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654</v>
      </c>
      <c r="AI777" s="176" t="s">
        <v>654</v>
      </c>
      <c r="AJ777" s="176" t="s">
        <v>654</v>
      </c>
      <c r="AK777" s="176" t="s">
        <v>654</v>
      </c>
      <c r="AL777" s="1231" t="s">
        <v>420</v>
      </c>
      <c r="AM777" s="176" t="s">
        <v>420</v>
      </c>
      <c r="AN777" s="176" t="s">
        <v>420</v>
      </c>
      <c r="AO777" s="176" t="s">
        <v>420</v>
      </c>
      <c r="AP777" s="176">
        <v>24</v>
      </c>
      <c r="AQ777" s="176">
        <v>216</v>
      </c>
      <c r="AR777" s="176" t="s">
        <v>420</v>
      </c>
      <c r="AS777" s="193" t="s">
        <v>420</v>
      </c>
    </row>
    <row r="778" spans="1:45" ht="16.5" customHeight="1">
      <c r="A778" s="175">
        <v>46162</v>
      </c>
      <c r="B778" s="176" t="s">
        <v>233</v>
      </c>
      <c r="C778" s="176" t="s">
        <v>17375</v>
      </c>
      <c r="D778" s="176" t="s">
        <v>646</v>
      </c>
      <c r="E778" s="176" t="s">
        <v>17253</v>
      </c>
      <c r="F778" s="176" t="s">
        <v>17344</v>
      </c>
      <c r="G778" s="176">
        <v>600</v>
      </c>
      <c r="H778" s="176" t="s">
        <v>1470</v>
      </c>
      <c r="I778" s="176">
        <v>5.5</v>
      </c>
      <c r="J778" s="176">
        <v>30</v>
      </c>
      <c r="K778" s="176">
        <v>0</v>
      </c>
      <c r="L778" s="176">
        <v>6740</v>
      </c>
      <c r="N778" s="176">
        <v>13</v>
      </c>
      <c r="O778" s="176">
        <v>0</v>
      </c>
      <c r="P778" s="176">
        <v>6530</v>
      </c>
      <c r="R778" s="176">
        <v>12</v>
      </c>
      <c r="S778" s="176">
        <v>0</v>
      </c>
      <c r="T778" s="176">
        <v>6520</v>
      </c>
      <c r="V778" s="176">
        <v>20</v>
      </c>
      <c r="W778" s="176">
        <v>5</v>
      </c>
      <c r="X778" s="176">
        <v>6650</v>
      </c>
      <c r="Z778" s="176">
        <v>5.0526315789473673</v>
      </c>
      <c r="AA778" s="176">
        <v>25</v>
      </c>
      <c r="AB778" s="176">
        <v>0.99524238782051277</v>
      </c>
      <c r="AC778" s="176">
        <v>66.099999999999994</v>
      </c>
      <c r="AD778" s="176">
        <v>3.125</v>
      </c>
      <c r="AE778" s="176">
        <v>2.9166666666666665</v>
      </c>
      <c r="AF778" s="176" t="s">
        <v>232</v>
      </c>
      <c r="AG778" s="176">
        <v>1</v>
      </c>
      <c r="AH778" s="176" t="s">
        <v>844</v>
      </c>
      <c r="AI778" s="176" t="s">
        <v>844</v>
      </c>
      <c r="AJ778" s="176" t="s">
        <v>650</v>
      </c>
      <c r="AK778" s="176" t="s">
        <v>650</v>
      </c>
      <c r="AL778" s="1231" t="s">
        <v>251</v>
      </c>
      <c r="AM778" s="176" t="s">
        <v>657</v>
      </c>
      <c r="AN778" s="176">
        <v>1.859</v>
      </c>
      <c r="AO778" s="176">
        <v>2</v>
      </c>
      <c r="AP778" s="176">
        <v>24</v>
      </c>
      <c r="AQ778" s="176">
        <v>216</v>
      </c>
      <c r="AR778" s="176">
        <v>3</v>
      </c>
      <c r="AS778" s="193">
        <v>28911.168000000001</v>
      </c>
    </row>
    <row r="779" spans="1:45" ht="16.5" customHeight="1">
      <c r="A779" s="175">
        <v>46162</v>
      </c>
      <c r="B779" s="176" t="s">
        <v>234</v>
      </c>
      <c r="C779" s="176" t="s">
        <v>645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645</v>
      </c>
      <c r="P779" s="176" t="s">
        <v>645</v>
      </c>
      <c r="T779" s="176" t="s">
        <v>645</v>
      </c>
      <c r="X779" s="176" t="s">
        <v>645</v>
      </c>
      <c r="Z779" s="176" t="s">
        <v>420</v>
      </c>
      <c r="AA779" s="176" t="s">
        <v>645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654</v>
      </c>
      <c r="AI779" s="176" t="s">
        <v>654</v>
      </c>
      <c r="AJ779" s="176" t="s">
        <v>654</v>
      </c>
      <c r="AK779" s="176" t="s">
        <v>654</v>
      </c>
      <c r="AL779" s="1231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46162</v>
      </c>
      <c r="B780" s="176" t="s">
        <v>235</v>
      </c>
      <c r="C780" s="176" t="s">
        <v>17357</v>
      </c>
      <c r="D780" s="176" t="s">
        <v>646</v>
      </c>
      <c r="E780" s="176" t="s">
        <v>17253</v>
      </c>
      <c r="F780" s="176" t="s">
        <v>17358</v>
      </c>
      <c r="G780" s="176">
        <v>700</v>
      </c>
      <c r="H780" s="176" t="s">
        <v>814</v>
      </c>
      <c r="I780" s="176">
        <v>5.5</v>
      </c>
      <c r="J780" s="176">
        <v>52</v>
      </c>
      <c r="K780" s="176">
        <v>1</v>
      </c>
      <c r="L780" s="176">
        <v>8430</v>
      </c>
      <c r="M780" s="176">
        <v>9440</v>
      </c>
      <c r="N780" s="176">
        <v>15</v>
      </c>
      <c r="O780" s="176">
        <v>1</v>
      </c>
      <c r="P780" s="176">
        <v>8980</v>
      </c>
      <c r="Q780" s="176">
        <v>8800</v>
      </c>
      <c r="R780" s="176">
        <v>15</v>
      </c>
      <c r="S780" s="176">
        <v>0</v>
      </c>
      <c r="T780" s="176">
        <v>8150</v>
      </c>
      <c r="U780" s="176">
        <v>9350</v>
      </c>
      <c r="V780" s="176">
        <v>35</v>
      </c>
      <c r="W780" s="176">
        <v>0</v>
      </c>
      <c r="X780" s="176">
        <v>9170</v>
      </c>
      <c r="Y780" s="176">
        <v>9540</v>
      </c>
      <c r="Z780" s="176">
        <v>5.8775510204081636</v>
      </c>
      <c r="AA780" s="176">
        <v>39</v>
      </c>
      <c r="AB780" s="176">
        <v>0.99836404914529919</v>
      </c>
      <c r="AC780" s="176">
        <v>89.825000000000003</v>
      </c>
      <c r="AD780" s="176">
        <v>4.875</v>
      </c>
      <c r="AE780" s="176">
        <v>4.791666666666667</v>
      </c>
      <c r="AF780" s="176" t="s">
        <v>236</v>
      </c>
      <c r="AG780" s="176">
        <v>1</v>
      </c>
      <c r="AH780" s="176" t="s">
        <v>15435</v>
      </c>
      <c r="AI780" s="176" t="s">
        <v>651</v>
      </c>
      <c r="AJ780" s="176" t="s">
        <v>668</v>
      </c>
      <c r="AK780" s="176" t="s">
        <v>668</v>
      </c>
      <c r="AL780" s="1231" t="s">
        <v>252</v>
      </c>
      <c r="AM780" s="176" t="s">
        <v>466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46162</v>
      </c>
      <c r="B781" s="176" t="s">
        <v>237</v>
      </c>
      <c r="C781" s="176" t="s">
        <v>17343</v>
      </c>
      <c r="D781" s="176" t="s">
        <v>646</v>
      </c>
      <c r="E781" s="176" t="s">
        <v>17253</v>
      </c>
      <c r="F781" s="176" t="s">
        <v>17344</v>
      </c>
      <c r="G781" s="176">
        <v>700</v>
      </c>
      <c r="H781" s="176" t="s">
        <v>876</v>
      </c>
      <c r="I781" s="176">
        <v>5.5</v>
      </c>
      <c r="J781" s="176">
        <v>34</v>
      </c>
      <c r="K781" s="176">
        <v>0</v>
      </c>
      <c r="L781" s="176">
        <v>7410</v>
      </c>
      <c r="M781" s="176">
        <v>8800</v>
      </c>
      <c r="N781" s="176">
        <v>25</v>
      </c>
      <c r="O781" s="176">
        <v>3</v>
      </c>
      <c r="P781" s="176">
        <v>9070</v>
      </c>
      <c r="Q781" s="176">
        <v>8060</v>
      </c>
      <c r="R781" s="176">
        <v>24</v>
      </c>
      <c r="S781" s="176">
        <v>0</v>
      </c>
      <c r="T781" s="176">
        <v>8800</v>
      </c>
      <c r="U781" s="176">
        <v>8980</v>
      </c>
      <c r="X781" s="176" t="s">
        <v>17501</v>
      </c>
      <c r="Z781" s="176">
        <v>5.8536585365853666</v>
      </c>
      <c r="AA781" s="176">
        <v>27.666666666666668</v>
      </c>
      <c r="AB781" s="176">
        <v>0.99753605769230769</v>
      </c>
      <c r="AC781" s="176">
        <v>85.2</v>
      </c>
      <c r="AD781" s="176">
        <v>3.4583333333333335</v>
      </c>
      <c r="AE781" s="176">
        <v>3.3333333333333335</v>
      </c>
      <c r="AF781" s="176" t="s">
        <v>236</v>
      </c>
      <c r="AG781" s="176">
        <v>1</v>
      </c>
      <c r="AH781" s="176" t="s">
        <v>15435</v>
      </c>
      <c r="AI781" s="176" t="s">
        <v>651</v>
      </c>
      <c r="AJ781" s="176" t="s">
        <v>868</v>
      </c>
      <c r="AK781" s="176" t="s">
        <v>868</v>
      </c>
      <c r="AL781" s="1231" t="s">
        <v>251</v>
      </c>
      <c r="AM781" s="176" t="s">
        <v>466</v>
      </c>
      <c r="AN781" s="176">
        <v>1.1890000000000001</v>
      </c>
      <c r="AO781" s="176">
        <v>2.9</v>
      </c>
      <c r="AP781" s="176">
        <v>24</v>
      </c>
      <c r="AQ781" s="176">
        <v>216</v>
      </c>
      <c r="AR781" s="176">
        <v>3.9</v>
      </c>
      <c r="AS781" s="193">
        <v>24038.7264</v>
      </c>
    </row>
    <row r="782" spans="1:45" ht="16.5" customHeight="1">
      <c r="A782" s="175">
        <v>46162</v>
      </c>
      <c r="B782" s="176" t="s">
        <v>238</v>
      </c>
      <c r="C782" s="176" t="s">
        <v>17285</v>
      </c>
      <c r="E782" s="176" t="s">
        <v>17253</v>
      </c>
      <c r="F782" s="176" t="s">
        <v>17293</v>
      </c>
      <c r="G782" s="176">
        <v>670</v>
      </c>
      <c r="H782" s="176" t="s">
        <v>735</v>
      </c>
      <c r="I782" s="176">
        <v>5</v>
      </c>
      <c r="J782" s="176">
        <v>20</v>
      </c>
      <c r="K782" s="176">
        <v>0</v>
      </c>
      <c r="L782" s="176">
        <v>7789</v>
      </c>
      <c r="N782" s="176">
        <v>24</v>
      </c>
      <c r="O782" s="176">
        <v>1</v>
      </c>
      <c r="P782" s="176">
        <v>9260</v>
      </c>
      <c r="R782" s="176">
        <v>10</v>
      </c>
      <c r="S782" s="176">
        <v>0</v>
      </c>
      <c r="T782" s="176">
        <v>8980</v>
      </c>
      <c r="V782" s="176">
        <v>14</v>
      </c>
      <c r="W782" s="176">
        <v>0</v>
      </c>
      <c r="X782" s="176">
        <v>9260</v>
      </c>
      <c r="Z782" s="176">
        <v>6.2882096069868991</v>
      </c>
      <c r="AA782" s="176">
        <v>45.333333333333336</v>
      </c>
      <c r="AB782" s="176">
        <v>0.9992354433760684</v>
      </c>
      <c r="AC782" s="176">
        <v>88.222499999999997</v>
      </c>
      <c r="AD782" s="176">
        <v>5.666666666666667</v>
      </c>
      <c r="AE782" s="176">
        <v>5.583333333333333</v>
      </c>
      <c r="AF782" s="176" t="s">
        <v>236</v>
      </c>
      <c r="AG782" s="176">
        <v>2</v>
      </c>
      <c r="AH782" s="176" t="s">
        <v>15435</v>
      </c>
      <c r="AI782" s="176" t="s">
        <v>651</v>
      </c>
      <c r="AJ782" s="176" t="s">
        <v>668</v>
      </c>
      <c r="AK782" s="176" t="s">
        <v>668</v>
      </c>
      <c r="AL782" s="1231" t="s">
        <v>251</v>
      </c>
      <c r="AM782" s="176" t="s">
        <v>466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46162</v>
      </c>
      <c r="B783" s="176" t="s">
        <v>238</v>
      </c>
      <c r="C783" s="176" t="s">
        <v>17284</v>
      </c>
      <c r="E783" s="176" t="s">
        <v>17253</v>
      </c>
      <c r="F783" s="176" t="s">
        <v>17293</v>
      </c>
      <c r="G783" s="176">
        <v>670</v>
      </c>
      <c r="H783" s="176" t="s">
        <v>662</v>
      </c>
      <c r="I783" s="176">
        <v>5</v>
      </c>
      <c r="J783" s="176">
        <v>32</v>
      </c>
      <c r="K783" s="176">
        <v>0</v>
      </c>
      <c r="L783" s="176">
        <v>8890</v>
      </c>
      <c r="N783" s="176">
        <v>18</v>
      </c>
      <c r="O783" s="176">
        <v>0</v>
      </c>
      <c r="P783" s="176">
        <v>9070</v>
      </c>
      <c r="R783" s="176">
        <v>10</v>
      </c>
      <c r="S783" s="176">
        <v>0</v>
      </c>
      <c r="U783" s="176">
        <v>9720</v>
      </c>
      <c r="V783" s="176">
        <v>21</v>
      </c>
      <c r="W783" s="176">
        <v>0</v>
      </c>
      <c r="X783" s="176">
        <v>9070</v>
      </c>
      <c r="Z783" s="176">
        <v>6.1802575107296125</v>
      </c>
      <c r="AA783" s="176">
        <v>54</v>
      </c>
      <c r="AB783" s="176">
        <v>1</v>
      </c>
      <c r="AC783" s="176">
        <v>91.875</v>
      </c>
      <c r="AD783" s="176">
        <v>6.75</v>
      </c>
      <c r="AE783" s="176">
        <v>6.75</v>
      </c>
      <c r="AF783" s="176" t="s">
        <v>236</v>
      </c>
      <c r="AG783" s="176">
        <v>2</v>
      </c>
      <c r="AH783" s="176" t="s">
        <v>667</v>
      </c>
      <c r="AI783" s="176" t="s">
        <v>667</v>
      </c>
      <c r="AJ783" s="176" t="s">
        <v>868</v>
      </c>
      <c r="AK783" s="176" t="s">
        <v>868</v>
      </c>
      <c r="AM783" s="176" t="s">
        <v>466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46162</v>
      </c>
      <c r="B784" s="176" t="s">
        <v>239</v>
      </c>
      <c r="C784" s="176" t="s">
        <v>645</v>
      </c>
      <c r="E784" s="176" t="s">
        <v>420</v>
      </c>
      <c r="F784" s="176" t="s">
        <v>420</v>
      </c>
      <c r="G784" s="176" t="s">
        <v>420</v>
      </c>
      <c r="H784" s="176" t="s">
        <v>420</v>
      </c>
      <c r="I784" s="176" t="s">
        <v>420</v>
      </c>
      <c r="L784" s="176" t="s">
        <v>645</v>
      </c>
      <c r="P784" s="176" t="s">
        <v>645</v>
      </c>
      <c r="T784" s="176" t="s">
        <v>645</v>
      </c>
      <c r="X784" s="176" t="s">
        <v>645</v>
      </c>
      <c r="Z784" s="176" t="s">
        <v>420</v>
      </c>
      <c r="AA784" s="176" t="s">
        <v>645</v>
      </c>
      <c r="AB784" s="176" t="s">
        <v>420</v>
      </c>
      <c r="AC784" s="176" t="s">
        <v>420</v>
      </c>
      <c r="AD784" s="176" t="s">
        <v>420</v>
      </c>
      <c r="AE784" s="176" t="s">
        <v>420</v>
      </c>
      <c r="AF784" s="176" t="s">
        <v>236</v>
      </c>
      <c r="AG784" s="176">
        <v>1</v>
      </c>
      <c r="AH784" s="176" t="s">
        <v>654</v>
      </c>
      <c r="AI784" s="176" t="s">
        <v>654</v>
      </c>
      <c r="AJ784" s="176" t="s">
        <v>654</v>
      </c>
      <c r="AK784" s="176" t="s">
        <v>654</v>
      </c>
      <c r="AL784" s="1231" t="s">
        <v>420</v>
      </c>
      <c r="AM784" s="176" t="s">
        <v>420</v>
      </c>
      <c r="AN784" s="176" t="s">
        <v>420</v>
      </c>
      <c r="AO784" s="176" t="s">
        <v>420</v>
      </c>
      <c r="AP784" s="176">
        <v>24</v>
      </c>
      <c r="AQ784" s="176">
        <v>216</v>
      </c>
      <c r="AR784" s="176" t="s">
        <v>420</v>
      </c>
      <c r="AS784" s="193" t="s">
        <v>420</v>
      </c>
    </row>
    <row r="785" spans="1:45" ht="16.5" customHeight="1">
      <c r="A785" s="175">
        <v>46162</v>
      </c>
      <c r="B785" s="176" t="s">
        <v>389</v>
      </c>
      <c r="C785" s="176" t="s">
        <v>17383</v>
      </c>
      <c r="D785" s="176" t="s">
        <v>646</v>
      </c>
      <c r="E785" s="176" t="s">
        <v>17253</v>
      </c>
      <c r="F785" s="176" t="s">
        <v>17358</v>
      </c>
      <c r="G785" s="176">
        <v>700</v>
      </c>
      <c r="H785" s="176" t="s">
        <v>805</v>
      </c>
      <c r="I785" s="176">
        <v>5.5</v>
      </c>
      <c r="J785" s="176">
        <v>24</v>
      </c>
      <c r="K785" s="176">
        <v>0</v>
      </c>
      <c r="L785" s="176">
        <v>8610</v>
      </c>
      <c r="M785" s="176">
        <v>9720</v>
      </c>
      <c r="N785" s="176">
        <v>25</v>
      </c>
      <c r="O785" s="176">
        <v>0</v>
      </c>
      <c r="P785" s="176">
        <v>8240</v>
      </c>
      <c r="Q785" s="176">
        <v>9350</v>
      </c>
      <c r="R785" s="176">
        <v>16</v>
      </c>
      <c r="S785" s="176">
        <v>0</v>
      </c>
      <c r="T785" s="176">
        <v>6850</v>
      </c>
      <c r="U785" s="176">
        <v>9630</v>
      </c>
      <c r="V785" s="176">
        <v>34</v>
      </c>
      <c r="W785" s="176">
        <v>0</v>
      </c>
      <c r="X785" s="176">
        <v>8570</v>
      </c>
      <c r="Y785" s="176">
        <v>9070</v>
      </c>
      <c r="Z785" s="176">
        <v>5.8536585365853666</v>
      </c>
      <c r="AA785" s="176">
        <v>33</v>
      </c>
      <c r="AB785" s="176">
        <v>1</v>
      </c>
      <c r="AC785" s="176">
        <v>87.55</v>
      </c>
      <c r="AD785" s="176">
        <v>4.125</v>
      </c>
      <c r="AE785" s="176">
        <v>4.125</v>
      </c>
      <c r="AF785" s="176" t="s">
        <v>236</v>
      </c>
      <c r="AG785" s="176">
        <v>1</v>
      </c>
      <c r="AH785" s="176" t="s">
        <v>667</v>
      </c>
      <c r="AI785" s="176" t="s">
        <v>667</v>
      </c>
      <c r="AJ785" s="176" t="s">
        <v>668</v>
      </c>
      <c r="AK785" s="176" t="s">
        <v>668</v>
      </c>
      <c r="AL785" s="1231" t="s">
        <v>252</v>
      </c>
      <c r="AM785" s="176" t="s">
        <v>466</v>
      </c>
      <c r="AN785" s="176">
        <v>1.1890000000000001</v>
      </c>
      <c r="AO785" s="176">
        <v>2.8</v>
      </c>
      <c r="AP785" s="176">
        <v>24</v>
      </c>
      <c r="AQ785" s="176">
        <v>216</v>
      </c>
      <c r="AR785" s="176">
        <v>3.8</v>
      </c>
      <c r="AS785" s="193">
        <v>23422.3488</v>
      </c>
    </row>
    <row r="786" spans="1:45" ht="16.5" customHeight="1">
      <c r="A786" s="175">
        <v>46162</v>
      </c>
      <c r="B786" s="176" t="s">
        <v>418</v>
      </c>
      <c r="C786" s="176" t="s">
        <v>17359</v>
      </c>
      <c r="D786" s="176" t="s">
        <v>646</v>
      </c>
      <c r="E786" s="176" t="s">
        <v>17253</v>
      </c>
      <c r="F786" s="176" t="s">
        <v>17358</v>
      </c>
      <c r="G786" s="176">
        <v>700</v>
      </c>
      <c r="H786" s="176" t="s">
        <v>944</v>
      </c>
      <c r="I786" s="176">
        <v>5.5</v>
      </c>
      <c r="J786" s="176">
        <v>28</v>
      </c>
      <c r="K786" s="176">
        <v>0</v>
      </c>
      <c r="L786" s="176">
        <v>9720</v>
      </c>
      <c r="M786" s="176">
        <v>9620</v>
      </c>
      <c r="N786" s="176">
        <v>13</v>
      </c>
      <c r="O786" s="176">
        <v>0</v>
      </c>
      <c r="P786" s="176">
        <v>9540</v>
      </c>
      <c r="Q786" s="176">
        <v>9350</v>
      </c>
      <c r="R786" s="176">
        <v>18</v>
      </c>
      <c r="S786" s="176">
        <v>0</v>
      </c>
      <c r="T786" s="176">
        <v>9540</v>
      </c>
      <c r="U786" s="176">
        <v>9070</v>
      </c>
      <c r="V786" s="176">
        <v>30</v>
      </c>
      <c r="W786" s="176">
        <v>1</v>
      </c>
      <c r="X786" s="176">
        <v>9630</v>
      </c>
      <c r="Y786" s="176">
        <v>9440</v>
      </c>
      <c r="Z786" s="176">
        <v>5.8536585365853666</v>
      </c>
      <c r="AA786" s="176">
        <v>29.666666666666668</v>
      </c>
      <c r="AB786" s="176">
        <v>0.99917868589743586</v>
      </c>
      <c r="AC786" s="176">
        <v>94.887500000000003</v>
      </c>
      <c r="AD786" s="176">
        <v>3.7083333333333335</v>
      </c>
      <c r="AE786" s="176">
        <v>3.6666666666666665</v>
      </c>
      <c r="AF786" s="176" t="s">
        <v>236</v>
      </c>
      <c r="AG786" s="176">
        <v>1</v>
      </c>
      <c r="AH786" s="176" t="s">
        <v>667</v>
      </c>
      <c r="AI786" s="176" t="s">
        <v>667</v>
      </c>
      <c r="AJ786" s="176" t="s">
        <v>868</v>
      </c>
      <c r="AK786" s="176" t="s">
        <v>868</v>
      </c>
      <c r="AL786" s="1231" t="s">
        <v>252</v>
      </c>
      <c r="AM786" s="176" t="s">
        <v>466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46162</v>
      </c>
      <c r="B787" s="176" t="s">
        <v>240</v>
      </c>
      <c r="C787" s="176" t="s">
        <v>17384</v>
      </c>
      <c r="E787" s="176" t="s">
        <v>4424</v>
      </c>
      <c r="F787" s="176" t="s">
        <v>17394</v>
      </c>
      <c r="G787" s="176">
        <v>500</v>
      </c>
      <c r="H787" s="176" t="s">
        <v>1088</v>
      </c>
      <c r="I787" s="176">
        <v>4</v>
      </c>
      <c r="J787" s="176">
        <v>20</v>
      </c>
      <c r="K787" s="176">
        <v>0</v>
      </c>
      <c r="L787" s="176">
        <v>2930</v>
      </c>
      <c r="N787" s="176">
        <v>2</v>
      </c>
      <c r="O787" s="176">
        <v>0</v>
      </c>
      <c r="P787" s="176">
        <v>2622</v>
      </c>
      <c r="T787" s="176" t="s">
        <v>17502</v>
      </c>
      <c r="X787" s="176" t="s">
        <v>17502</v>
      </c>
      <c r="Z787" s="176">
        <v>2.028169014084507</v>
      </c>
      <c r="AA787" s="176">
        <v>11</v>
      </c>
      <c r="AB787" s="176">
        <v>1</v>
      </c>
      <c r="AC787" s="176">
        <v>27.76</v>
      </c>
      <c r="AD787" s="176">
        <v>1.375</v>
      </c>
      <c r="AE787" s="176">
        <v>0.91666666666666663</v>
      </c>
      <c r="AF787" s="176" t="s">
        <v>241</v>
      </c>
      <c r="AG787" s="176">
        <v>3</v>
      </c>
      <c r="AH787" s="176" t="s">
        <v>862</v>
      </c>
      <c r="AI787" s="176" t="s">
        <v>862</v>
      </c>
      <c r="AJ787" s="176" t="s">
        <v>654</v>
      </c>
      <c r="AK787" s="176" t="s">
        <v>654</v>
      </c>
      <c r="AL787" s="1231" t="s">
        <v>252</v>
      </c>
      <c r="AM787" s="176" t="s">
        <v>126</v>
      </c>
      <c r="AN787" s="176">
        <v>0.91100000000000003</v>
      </c>
      <c r="AO787" s="176">
        <v>0.9</v>
      </c>
      <c r="AP787" s="176">
        <v>24</v>
      </c>
      <c r="AQ787" s="176">
        <v>216</v>
      </c>
      <c r="AR787" s="176">
        <v>1.9</v>
      </c>
      <c r="AS787" s="193">
        <v>8972.9856</v>
      </c>
    </row>
    <row r="788" spans="1:45" ht="16.5" customHeight="1">
      <c r="A788" s="175">
        <v>46162</v>
      </c>
      <c r="B788" s="176" t="s">
        <v>240</v>
      </c>
      <c r="C788" s="176" t="s">
        <v>17385</v>
      </c>
      <c r="E788" s="176" t="s">
        <v>16561</v>
      </c>
      <c r="F788" s="176" t="s">
        <v>17395</v>
      </c>
      <c r="G788" s="176">
        <v>600</v>
      </c>
      <c r="H788" s="176" t="s">
        <v>491</v>
      </c>
      <c r="I788" s="176">
        <v>5</v>
      </c>
      <c r="J788" s="176">
        <v>20</v>
      </c>
      <c r="K788" s="176">
        <v>0</v>
      </c>
      <c r="L788" s="176">
        <v>2930</v>
      </c>
      <c r="N788" s="176">
        <v>8</v>
      </c>
      <c r="O788" s="176">
        <v>0</v>
      </c>
      <c r="P788" s="176">
        <v>2622</v>
      </c>
      <c r="T788" s="176" t="s">
        <v>17502</v>
      </c>
      <c r="X788" s="176" t="s">
        <v>17502</v>
      </c>
      <c r="Z788" s="176">
        <v>2.8402366863905324</v>
      </c>
      <c r="AA788" s="176">
        <v>14</v>
      </c>
      <c r="AB788" s="176">
        <v>1</v>
      </c>
      <c r="AC788" s="176">
        <v>27.76</v>
      </c>
      <c r="AD788" s="176">
        <v>1.75</v>
      </c>
      <c r="AE788" s="176">
        <v>1.1666666666666667</v>
      </c>
      <c r="AF788" s="176" t="s">
        <v>241</v>
      </c>
      <c r="AG788" s="176">
        <v>3</v>
      </c>
      <c r="AH788" s="176" t="s">
        <v>862</v>
      </c>
      <c r="AI788" s="176" t="s">
        <v>862</v>
      </c>
      <c r="AJ788" s="176" t="s">
        <v>654</v>
      </c>
      <c r="AK788" s="176" t="s">
        <v>654</v>
      </c>
      <c r="AM788" s="176" t="s">
        <v>126</v>
      </c>
      <c r="AN788" s="176">
        <v>0.91100000000000003</v>
      </c>
      <c r="AO788" s="176">
        <v>1.3</v>
      </c>
      <c r="AP788" s="176">
        <v>24</v>
      </c>
      <c r="AQ788" s="176">
        <v>216</v>
      </c>
      <c r="AR788" s="176">
        <v>2.2999999999999998</v>
      </c>
      <c r="AS788" s="193">
        <v>10862.035199999998</v>
      </c>
    </row>
    <row r="789" spans="1:45" ht="16.5" customHeight="1">
      <c r="A789" s="175">
        <v>46162</v>
      </c>
      <c r="B789" s="176" t="s">
        <v>242</v>
      </c>
      <c r="C789" s="176" t="s">
        <v>386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386</v>
      </c>
      <c r="P789" s="176" t="s">
        <v>386</v>
      </c>
      <c r="T789" s="176" t="s">
        <v>386</v>
      </c>
      <c r="X789" s="176" t="s">
        <v>386</v>
      </c>
      <c r="Z789" s="176" t="s">
        <v>420</v>
      </c>
      <c r="AA789" s="176" t="s">
        <v>386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241</v>
      </c>
      <c r="AG789" s="176">
        <v>5</v>
      </c>
      <c r="AH789" s="176" t="s">
        <v>862</v>
      </c>
      <c r="AI789" s="176" t="s">
        <v>862</v>
      </c>
      <c r="AJ789" s="176" t="s">
        <v>654</v>
      </c>
      <c r="AK789" s="176" t="s">
        <v>654</v>
      </c>
      <c r="AL789" s="1231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46162</v>
      </c>
      <c r="B790" s="176" t="s">
        <v>16531</v>
      </c>
      <c r="C790" s="176" t="s">
        <v>16707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645</v>
      </c>
      <c r="P790" s="176" t="s">
        <v>645</v>
      </c>
      <c r="T790" s="176" t="s">
        <v>645</v>
      </c>
      <c r="X790" s="176" t="s">
        <v>645</v>
      </c>
      <c r="Z790" s="176" t="s">
        <v>420</v>
      </c>
      <c r="AA790" s="176" t="s">
        <v>645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654</v>
      </c>
      <c r="AI790" s="176" t="s">
        <v>654</v>
      </c>
      <c r="AJ790" s="176" t="s">
        <v>654</v>
      </c>
      <c r="AK790" s="176" t="s">
        <v>654</v>
      </c>
      <c r="AL790" s="1231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46162</v>
      </c>
      <c r="B791" s="176" t="s">
        <v>244</v>
      </c>
      <c r="C791" s="176" t="s">
        <v>16707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645</v>
      </c>
      <c r="P791" s="176" t="s">
        <v>645</v>
      </c>
      <c r="T791" s="176" t="s">
        <v>645</v>
      </c>
      <c r="X791" s="176" t="s">
        <v>645</v>
      </c>
      <c r="Z791" s="176" t="s">
        <v>420</v>
      </c>
      <c r="AA791" s="176" t="s">
        <v>645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654</v>
      </c>
      <c r="AI791" s="176" t="s">
        <v>654</v>
      </c>
      <c r="AJ791" s="176" t="s">
        <v>654</v>
      </c>
      <c r="AK791" s="176" t="s">
        <v>654</v>
      </c>
      <c r="AL791" s="1231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46162</v>
      </c>
      <c r="B792" s="176" t="s">
        <v>245</v>
      </c>
      <c r="C792" s="176" t="s">
        <v>16707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645</v>
      </c>
      <c r="P792" s="176" t="s">
        <v>645</v>
      </c>
      <c r="T792" s="176" t="s">
        <v>645</v>
      </c>
      <c r="X792" s="176" t="s">
        <v>645</v>
      </c>
      <c r="Z792" s="176" t="s">
        <v>420</v>
      </c>
      <c r="AA792" s="176" t="s">
        <v>645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654</v>
      </c>
      <c r="AI792" s="176" t="s">
        <v>654</v>
      </c>
      <c r="AJ792" s="176" t="s">
        <v>654</v>
      </c>
      <c r="AK792" s="176" t="s">
        <v>654</v>
      </c>
      <c r="AL792" s="1231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46162</v>
      </c>
      <c r="B793" s="176" t="s">
        <v>246</v>
      </c>
      <c r="C793" s="176" t="s">
        <v>16707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645</v>
      </c>
      <c r="P793" s="176" t="s">
        <v>645</v>
      </c>
      <c r="T793" s="176" t="s">
        <v>645</v>
      </c>
      <c r="X793" s="176" t="s">
        <v>645</v>
      </c>
      <c r="Z793" s="176" t="s">
        <v>420</v>
      </c>
      <c r="AA793" s="176" t="s">
        <v>645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654</v>
      </c>
      <c r="AI793" s="176" t="s">
        <v>654</v>
      </c>
      <c r="AJ793" s="176" t="s">
        <v>654</v>
      </c>
      <c r="AK793" s="176" t="s">
        <v>654</v>
      </c>
      <c r="AL793" s="1231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46162</v>
      </c>
      <c r="B794" s="176" t="s">
        <v>247</v>
      </c>
      <c r="C794" s="176" t="s">
        <v>16707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645</v>
      </c>
      <c r="P794" s="176" t="s">
        <v>645</v>
      </c>
      <c r="T794" s="176" t="s">
        <v>645</v>
      </c>
      <c r="X794" s="176" t="s">
        <v>645</v>
      </c>
      <c r="Z794" s="176" t="s">
        <v>420</v>
      </c>
      <c r="AA794" s="176" t="s">
        <v>645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654</v>
      </c>
      <c r="AI794" s="176" t="s">
        <v>654</v>
      </c>
      <c r="AJ794" s="176" t="s">
        <v>654</v>
      </c>
      <c r="AK794" s="176" t="s">
        <v>654</v>
      </c>
      <c r="AL794" s="1231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46162</v>
      </c>
      <c r="B795" s="176" t="s">
        <v>248</v>
      </c>
      <c r="C795" s="176" t="s">
        <v>16707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645</v>
      </c>
      <c r="P795" s="176" t="s">
        <v>645</v>
      </c>
      <c r="T795" s="176" t="s">
        <v>645</v>
      </c>
      <c r="X795" s="176" t="s">
        <v>645</v>
      </c>
      <c r="Z795" s="176" t="s">
        <v>420</v>
      </c>
      <c r="AA795" s="176" t="s">
        <v>645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654</v>
      </c>
      <c r="AI795" s="176" t="s">
        <v>654</v>
      </c>
      <c r="AJ795" s="176" t="s">
        <v>654</v>
      </c>
      <c r="AK795" s="176" t="s">
        <v>654</v>
      </c>
      <c r="AL795" s="1231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46162</v>
      </c>
      <c r="B796" s="176" t="s">
        <v>249</v>
      </c>
      <c r="C796" s="176" t="s">
        <v>16707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645</v>
      </c>
      <c r="P796" s="176" t="s">
        <v>645</v>
      </c>
      <c r="T796" s="176" t="s">
        <v>645</v>
      </c>
      <c r="X796" s="176" t="s">
        <v>645</v>
      </c>
      <c r="Z796" s="176" t="s">
        <v>420</v>
      </c>
      <c r="AA796" s="176" t="s">
        <v>645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654</v>
      </c>
      <c r="AI796" s="176" t="s">
        <v>654</v>
      </c>
      <c r="AJ796" s="176" t="s">
        <v>654</v>
      </c>
      <c r="AK796" s="176" t="s">
        <v>654</v>
      </c>
      <c r="AL796" s="1231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46162</v>
      </c>
      <c r="B797" s="176" t="s">
        <v>250</v>
      </c>
      <c r="C797" s="176" t="s">
        <v>16707</v>
      </c>
      <c r="E797" s="176" t="s">
        <v>420</v>
      </c>
      <c r="F797" s="176" t="s">
        <v>420</v>
      </c>
      <c r="G797" s="176" t="s">
        <v>420</v>
      </c>
      <c r="H797" s="176" t="s">
        <v>420</v>
      </c>
      <c r="I797" s="176" t="s">
        <v>420</v>
      </c>
      <c r="L797" s="176" t="s">
        <v>645</v>
      </c>
      <c r="P797" s="176" t="s">
        <v>645</v>
      </c>
      <c r="T797" s="176" t="s">
        <v>645</v>
      </c>
      <c r="X797" s="176" t="s">
        <v>645</v>
      </c>
      <c r="Z797" s="176" t="s">
        <v>420</v>
      </c>
      <c r="AA797" s="176" t="s">
        <v>645</v>
      </c>
      <c r="AB797" s="176" t="s">
        <v>420</v>
      </c>
      <c r="AC797" s="176" t="s">
        <v>420</v>
      </c>
      <c r="AD797" s="176" t="s">
        <v>420</v>
      </c>
      <c r="AE797" s="176" t="s">
        <v>420</v>
      </c>
      <c r="AF797" s="176" t="s">
        <v>243</v>
      </c>
      <c r="AG797" s="176">
        <v>1</v>
      </c>
      <c r="AH797" s="176" t="s">
        <v>654</v>
      </c>
      <c r="AI797" s="176" t="s">
        <v>654</v>
      </c>
      <c r="AJ797" s="176" t="s">
        <v>654</v>
      </c>
      <c r="AK797" s="176" t="s">
        <v>654</v>
      </c>
      <c r="AL797" s="1231" t="s">
        <v>420</v>
      </c>
      <c r="AM797" s="176" t="s">
        <v>420</v>
      </c>
      <c r="AN797" s="176" t="s">
        <v>420</v>
      </c>
      <c r="AO797" s="176" t="s">
        <v>420</v>
      </c>
      <c r="AP797" s="176">
        <v>24</v>
      </c>
      <c r="AQ797" s="176">
        <v>216</v>
      </c>
      <c r="AR797" s="176" t="s">
        <v>420</v>
      </c>
      <c r="AS797" s="193" t="s">
        <v>420</v>
      </c>
    </row>
    <row r="798" spans="1:45" ht="16.5" customHeight="1">
      <c r="A798" s="175">
        <v>46163</v>
      </c>
      <c r="B798" s="176" t="s">
        <v>212</v>
      </c>
      <c r="C798" s="176" t="s">
        <v>645</v>
      </c>
      <c r="E798" s="176" t="s">
        <v>420</v>
      </c>
      <c r="F798" s="176" t="s">
        <v>420</v>
      </c>
      <c r="G798" s="176" t="s">
        <v>420</v>
      </c>
      <c r="H798" s="176" t="s">
        <v>420</v>
      </c>
      <c r="I798" s="176" t="s">
        <v>420</v>
      </c>
      <c r="L798" s="176" t="s">
        <v>645</v>
      </c>
      <c r="P798" s="176" t="s">
        <v>645</v>
      </c>
      <c r="T798" s="176" t="s">
        <v>645</v>
      </c>
      <c r="X798" s="176" t="s">
        <v>645</v>
      </c>
      <c r="Z798" s="176" t="s">
        <v>420</v>
      </c>
      <c r="AA798" s="176" t="s">
        <v>645</v>
      </c>
      <c r="AB798" s="176" t="s">
        <v>420</v>
      </c>
      <c r="AC798" s="176" t="s">
        <v>420</v>
      </c>
      <c r="AD798" s="176" t="s">
        <v>420</v>
      </c>
      <c r="AE798" s="176" t="s">
        <v>420</v>
      </c>
      <c r="AF798" s="176" t="s">
        <v>213</v>
      </c>
      <c r="AG798" s="176">
        <v>1</v>
      </c>
      <c r="AH798" s="176" t="s">
        <v>654</v>
      </c>
      <c r="AI798" s="176" t="s">
        <v>654</v>
      </c>
      <c r="AJ798" s="176" t="s">
        <v>654</v>
      </c>
      <c r="AK798" s="176" t="s">
        <v>654</v>
      </c>
      <c r="AL798" s="1231" t="s">
        <v>420</v>
      </c>
      <c r="AM798" s="176" t="s">
        <v>420</v>
      </c>
      <c r="AN798" s="176" t="s">
        <v>420</v>
      </c>
      <c r="AO798" s="176" t="s">
        <v>420</v>
      </c>
      <c r="AP798" s="176">
        <v>24</v>
      </c>
      <c r="AQ798" s="176">
        <v>216</v>
      </c>
      <c r="AR798" s="176" t="s">
        <v>420</v>
      </c>
      <c r="AS798" s="193" t="s">
        <v>420</v>
      </c>
    </row>
    <row r="799" spans="1:45" ht="16.5" customHeight="1">
      <c r="A799" s="175">
        <v>46163</v>
      </c>
      <c r="B799" s="176" t="s">
        <v>214</v>
      </c>
      <c r="C799" s="176" t="s">
        <v>17237</v>
      </c>
      <c r="E799" s="176" t="s">
        <v>425</v>
      </c>
      <c r="F799" s="176" t="s">
        <v>17233</v>
      </c>
      <c r="G799" s="176">
        <v>780</v>
      </c>
      <c r="H799" s="176" t="s">
        <v>1332</v>
      </c>
      <c r="I799" s="176">
        <v>5</v>
      </c>
      <c r="L799" s="176" t="s">
        <v>127</v>
      </c>
      <c r="P799" s="176" t="s">
        <v>127</v>
      </c>
      <c r="T799" s="176" t="s">
        <v>127</v>
      </c>
      <c r="X799" s="176" t="s">
        <v>127</v>
      </c>
      <c r="Z799" s="176">
        <v>1.7777777777777777</v>
      </c>
      <c r="AA799" s="176" t="s">
        <v>127</v>
      </c>
      <c r="AB799" s="176" t="s">
        <v>420</v>
      </c>
      <c r="AC799" s="176" t="s">
        <v>420</v>
      </c>
      <c r="AD799" s="176" t="s">
        <v>420</v>
      </c>
      <c r="AE799" s="176" t="s">
        <v>420</v>
      </c>
      <c r="AF799" s="176" t="s">
        <v>213</v>
      </c>
      <c r="AG799" s="176">
        <v>1</v>
      </c>
      <c r="AH799" s="176" t="s">
        <v>644</v>
      </c>
      <c r="AI799" s="176" t="s">
        <v>644</v>
      </c>
      <c r="AJ799" s="176" t="s">
        <v>655</v>
      </c>
      <c r="AK799" s="176" t="s">
        <v>655</v>
      </c>
      <c r="AL799" s="1231" t="s">
        <v>251</v>
      </c>
      <c r="AM799" s="176" t="s">
        <v>126</v>
      </c>
      <c r="AN799" s="176">
        <v>0.91100000000000003</v>
      </c>
      <c r="AO799" s="176">
        <v>1.8</v>
      </c>
      <c r="AP799" s="176">
        <v>24</v>
      </c>
      <c r="AQ799" s="176">
        <v>216</v>
      </c>
      <c r="AR799" s="176">
        <v>2.8</v>
      </c>
      <c r="AS799" s="193">
        <v>13223.3472</v>
      </c>
    </row>
    <row r="800" spans="1:45" ht="16.5" customHeight="1">
      <c r="A800" s="175">
        <v>46163</v>
      </c>
      <c r="B800" s="176" t="s">
        <v>215</v>
      </c>
      <c r="C800" s="176" t="s">
        <v>17289</v>
      </c>
      <c r="D800" s="176" t="s">
        <v>646</v>
      </c>
      <c r="E800" s="176" t="s">
        <v>17279</v>
      </c>
      <c r="F800" s="176" t="s">
        <v>17297</v>
      </c>
      <c r="G800" s="176">
        <v>700</v>
      </c>
      <c r="H800" s="176" t="s">
        <v>1237</v>
      </c>
      <c r="I800" s="176">
        <v>5</v>
      </c>
      <c r="L800" s="176" t="s">
        <v>127</v>
      </c>
      <c r="M800" s="176" t="s">
        <v>645</v>
      </c>
      <c r="P800" s="176" t="s">
        <v>645</v>
      </c>
      <c r="Q800" s="176" t="s">
        <v>127</v>
      </c>
      <c r="T800" s="176" t="s">
        <v>645</v>
      </c>
      <c r="U800" s="176" t="s">
        <v>127</v>
      </c>
      <c r="X800" s="176" t="s">
        <v>645</v>
      </c>
      <c r="Y800" s="176" t="s">
        <v>127</v>
      </c>
      <c r="Z800" s="176">
        <v>3.2653061224489797</v>
      </c>
      <c r="AA800" s="176" t="s">
        <v>127</v>
      </c>
      <c r="AB800" s="176" t="s">
        <v>420</v>
      </c>
      <c r="AC800" s="176" t="s">
        <v>420</v>
      </c>
      <c r="AD800" s="176" t="s">
        <v>420</v>
      </c>
      <c r="AE800" s="176" t="s">
        <v>420</v>
      </c>
      <c r="AF800" s="176" t="s">
        <v>213</v>
      </c>
      <c r="AG800" s="176">
        <v>1</v>
      </c>
      <c r="AH800" s="176" t="s">
        <v>644</v>
      </c>
      <c r="AI800" s="176" t="s">
        <v>644</v>
      </c>
      <c r="AJ800" s="176" t="s">
        <v>655</v>
      </c>
      <c r="AK800" s="176" t="s">
        <v>655</v>
      </c>
      <c r="AL800" s="1231" t="s">
        <v>251</v>
      </c>
      <c r="AM800" s="176" t="s">
        <v>466</v>
      </c>
      <c r="AN800" s="176">
        <v>1.1890000000000001</v>
      </c>
      <c r="AO800" s="176">
        <v>2.2999999999999998</v>
      </c>
      <c r="AP800" s="176">
        <v>24</v>
      </c>
      <c r="AQ800" s="176">
        <v>216</v>
      </c>
      <c r="AR800" s="176">
        <v>3.3</v>
      </c>
      <c r="AS800" s="193">
        <v>20340.460800000001</v>
      </c>
    </row>
    <row r="801" spans="1:45" ht="16.5" customHeight="1">
      <c r="A801" s="175">
        <v>46163</v>
      </c>
      <c r="B801" s="176" t="s">
        <v>216</v>
      </c>
      <c r="C801" s="176" t="s">
        <v>645</v>
      </c>
      <c r="E801" s="176" t="s">
        <v>420</v>
      </c>
      <c r="F801" s="176" t="s">
        <v>420</v>
      </c>
      <c r="G801" s="176" t="s">
        <v>420</v>
      </c>
      <c r="H801" s="176" t="s">
        <v>420</v>
      </c>
      <c r="I801" s="176" t="s">
        <v>420</v>
      </c>
      <c r="L801" s="176" t="s">
        <v>645</v>
      </c>
      <c r="P801" s="176" t="s">
        <v>645</v>
      </c>
      <c r="T801" s="176" t="s">
        <v>645</v>
      </c>
      <c r="X801" s="176" t="s">
        <v>645</v>
      </c>
      <c r="Z801" s="176" t="s">
        <v>420</v>
      </c>
      <c r="AA801" s="176" t="s">
        <v>645</v>
      </c>
      <c r="AB801" s="176" t="s">
        <v>420</v>
      </c>
      <c r="AC801" s="176" t="s">
        <v>420</v>
      </c>
      <c r="AD801" s="176" t="s">
        <v>420</v>
      </c>
      <c r="AE801" s="176" t="s">
        <v>420</v>
      </c>
      <c r="AF801" s="176" t="s">
        <v>213</v>
      </c>
      <c r="AG801" s="176">
        <v>2</v>
      </c>
      <c r="AH801" s="176" t="s">
        <v>654</v>
      </c>
      <c r="AI801" s="176" t="s">
        <v>654</v>
      </c>
      <c r="AJ801" s="176" t="s">
        <v>654</v>
      </c>
      <c r="AK801" s="176" t="s">
        <v>654</v>
      </c>
      <c r="AL801" s="1231" t="s">
        <v>420</v>
      </c>
      <c r="AM801" s="176" t="s">
        <v>420</v>
      </c>
      <c r="AN801" s="176" t="s">
        <v>420</v>
      </c>
      <c r="AO801" s="176" t="s">
        <v>420</v>
      </c>
      <c r="AP801" s="176">
        <v>24</v>
      </c>
      <c r="AQ801" s="176">
        <v>216</v>
      </c>
      <c r="AR801" s="176" t="s">
        <v>420</v>
      </c>
      <c r="AS801" s="193" t="s">
        <v>420</v>
      </c>
    </row>
    <row r="802" spans="1:45" ht="16.5" customHeight="1">
      <c r="A802" s="175">
        <v>46163</v>
      </c>
      <c r="B802" s="176" t="s">
        <v>217</v>
      </c>
      <c r="C802" s="176" t="s">
        <v>16722</v>
      </c>
      <c r="E802" s="176" t="s">
        <v>874</v>
      </c>
      <c r="F802" s="176" t="s">
        <v>16725</v>
      </c>
      <c r="G802" s="176">
        <v>600</v>
      </c>
      <c r="H802" s="176" t="s">
        <v>16053</v>
      </c>
      <c r="I802" s="176">
        <v>4</v>
      </c>
      <c r="L802" s="176" t="s">
        <v>127</v>
      </c>
      <c r="M802" s="176" t="s">
        <v>645</v>
      </c>
      <c r="P802" s="176" t="s">
        <v>127</v>
      </c>
      <c r="Q802" s="176" t="s">
        <v>645</v>
      </c>
      <c r="T802" s="176" t="s">
        <v>127</v>
      </c>
      <c r="U802" s="176" t="s">
        <v>645</v>
      </c>
      <c r="X802" s="176" t="s">
        <v>127</v>
      </c>
      <c r="Y802" s="176" t="s">
        <v>645</v>
      </c>
      <c r="Z802" s="176">
        <v>1.7496962332928312</v>
      </c>
      <c r="AA802" s="176" t="s">
        <v>127</v>
      </c>
      <c r="AB802" s="176" t="s">
        <v>420</v>
      </c>
      <c r="AC802" s="176" t="s">
        <v>420</v>
      </c>
      <c r="AD802" s="176" t="s">
        <v>420</v>
      </c>
      <c r="AE802" s="176" t="s">
        <v>420</v>
      </c>
      <c r="AF802" s="176" t="s">
        <v>213</v>
      </c>
      <c r="AG802" s="176">
        <v>1</v>
      </c>
      <c r="AH802" s="176" t="s">
        <v>644</v>
      </c>
      <c r="AI802" s="176" t="s">
        <v>644</v>
      </c>
      <c r="AJ802" s="176" t="s">
        <v>655</v>
      </c>
      <c r="AK802" s="176" t="s">
        <v>655</v>
      </c>
      <c r="AL802" s="1231" t="s">
        <v>252</v>
      </c>
      <c r="AM802" s="176" t="s">
        <v>126</v>
      </c>
      <c r="AN802" s="176">
        <v>0.91100000000000003</v>
      </c>
      <c r="AO802" s="176">
        <v>1.7</v>
      </c>
      <c r="AP802" s="176">
        <v>24</v>
      </c>
      <c r="AQ802" s="176">
        <v>216</v>
      </c>
      <c r="AR802" s="176">
        <v>2.7</v>
      </c>
      <c r="AS802" s="193">
        <v>12751.084800000001</v>
      </c>
    </row>
    <row r="803" spans="1:45" ht="16.5" customHeight="1">
      <c r="A803" s="175">
        <v>46163</v>
      </c>
      <c r="B803" s="176" t="s">
        <v>218</v>
      </c>
      <c r="C803" s="176" t="s">
        <v>645</v>
      </c>
      <c r="E803" s="176" t="s">
        <v>420</v>
      </c>
      <c r="F803" s="176" t="s">
        <v>420</v>
      </c>
      <c r="G803" s="176" t="s">
        <v>420</v>
      </c>
      <c r="H803" s="176" t="s">
        <v>420</v>
      </c>
      <c r="I803" s="176" t="s">
        <v>420</v>
      </c>
      <c r="L803" s="176" t="s">
        <v>645</v>
      </c>
      <c r="P803" s="176" t="s">
        <v>645</v>
      </c>
      <c r="T803" s="176" t="s">
        <v>645</v>
      </c>
      <c r="X803" s="176" t="s">
        <v>645</v>
      </c>
      <c r="Z803" s="176" t="s">
        <v>420</v>
      </c>
      <c r="AA803" s="176" t="s">
        <v>645</v>
      </c>
      <c r="AB803" s="176" t="s">
        <v>420</v>
      </c>
      <c r="AC803" s="176" t="s">
        <v>420</v>
      </c>
      <c r="AD803" s="176" t="s">
        <v>420</v>
      </c>
      <c r="AE803" s="176" t="s">
        <v>420</v>
      </c>
      <c r="AF803" s="176" t="s">
        <v>213</v>
      </c>
      <c r="AG803" s="176">
        <v>1</v>
      </c>
      <c r="AH803" s="176" t="s">
        <v>654</v>
      </c>
      <c r="AI803" s="176" t="s">
        <v>654</v>
      </c>
      <c r="AJ803" s="176" t="s">
        <v>654</v>
      </c>
      <c r="AK803" s="176" t="s">
        <v>654</v>
      </c>
      <c r="AL803" s="1231" t="s">
        <v>420</v>
      </c>
      <c r="AM803" s="176" t="s">
        <v>420</v>
      </c>
      <c r="AN803" s="176" t="s">
        <v>420</v>
      </c>
      <c r="AO803" s="176" t="s">
        <v>420</v>
      </c>
      <c r="AP803" s="176">
        <v>24</v>
      </c>
      <c r="AQ803" s="176">
        <v>216</v>
      </c>
      <c r="AR803" s="176" t="s">
        <v>420</v>
      </c>
      <c r="AS803" s="193" t="s">
        <v>420</v>
      </c>
    </row>
    <row r="804" spans="1:45" ht="16.5" customHeight="1">
      <c r="A804" s="175">
        <v>46163</v>
      </c>
      <c r="B804" s="176" t="s">
        <v>219</v>
      </c>
      <c r="C804" s="176" t="s">
        <v>17288</v>
      </c>
      <c r="D804" s="176" t="s">
        <v>17291</v>
      </c>
      <c r="E804" s="176" t="s">
        <v>1557</v>
      </c>
      <c r="F804" s="176" t="s">
        <v>16724</v>
      </c>
      <c r="G804" s="176">
        <v>630</v>
      </c>
      <c r="H804" s="176" t="s">
        <v>634</v>
      </c>
      <c r="I804" s="176">
        <v>2</v>
      </c>
      <c r="J804" s="176">
        <v>16</v>
      </c>
      <c r="K804" s="176">
        <v>0</v>
      </c>
      <c r="L804" s="176">
        <v>9233</v>
      </c>
      <c r="M804" s="176">
        <v>9797</v>
      </c>
      <c r="N804" s="176">
        <v>7</v>
      </c>
      <c r="O804" s="176">
        <v>0</v>
      </c>
      <c r="P804" s="176">
        <v>9426</v>
      </c>
      <c r="Q804" s="176">
        <v>9835</v>
      </c>
      <c r="R804" s="176">
        <v>6</v>
      </c>
      <c r="S804" s="176">
        <v>4</v>
      </c>
      <c r="T804" s="176">
        <v>9451</v>
      </c>
      <c r="U804" s="176">
        <v>9860</v>
      </c>
      <c r="V804" s="176">
        <v>14</v>
      </c>
      <c r="W804" s="176">
        <v>5</v>
      </c>
      <c r="X804" s="176">
        <v>9903</v>
      </c>
      <c r="Y804" s="176">
        <v>9410</v>
      </c>
      <c r="Z804" s="176">
        <v>2.4615384615384617</v>
      </c>
      <c r="AA804" s="176">
        <v>14.333333333333334</v>
      </c>
      <c r="AB804" s="176">
        <v>0.982421875</v>
      </c>
      <c r="AC804" s="176">
        <v>96.143749999999997</v>
      </c>
      <c r="AD804" s="176">
        <v>1.7916666666666667</v>
      </c>
      <c r="AE804" s="176">
        <v>1.4166666666666667</v>
      </c>
      <c r="AF804" s="176" t="s">
        <v>213</v>
      </c>
      <c r="AG804" s="176">
        <v>1</v>
      </c>
      <c r="AH804" s="176" t="s">
        <v>844</v>
      </c>
      <c r="AI804" s="176" t="s">
        <v>15482</v>
      </c>
      <c r="AJ804" s="176" t="s">
        <v>650</v>
      </c>
      <c r="AK804" s="176" t="s">
        <v>650</v>
      </c>
      <c r="AL804" s="1231" t="s">
        <v>251</v>
      </c>
      <c r="AM804" s="176" t="s">
        <v>1036</v>
      </c>
      <c r="AN804" s="176">
        <v>0.56200000000000006</v>
      </c>
      <c r="AO804" s="176">
        <v>1.1000000000000001</v>
      </c>
      <c r="AP804" s="176">
        <v>24</v>
      </c>
      <c r="AQ804" s="176">
        <v>216</v>
      </c>
      <c r="AR804" s="176">
        <v>2.1</v>
      </c>
      <c r="AS804" s="193">
        <v>6118.1568000000007</v>
      </c>
    </row>
    <row r="805" spans="1:45" ht="16.5" customHeight="1">
      <c r="A805" s="175">
        <v>46163</v>
      </c>
      <c r="B805" s="176" t="s">
        <v>220</v>
      </c>
      <c r="C805" s="176" t="s">
        <v>645</v>
      </c>
      <c r="E805" s="176" t="s">
        <v>420</v>
      </c>
      <c r="F805" s="176" t="s">
        <v>420</v>
      </c>
      <c r="G805" s="176" t="s">
        <v>420</v>
      </c>
      <c r="H805" s="176" t="s">
        <v>420</v>
      </c>
      <c r="I805" s="176" t="s">
        <v>420</v>
      </c>
      <c r="L805" s="176" t="s">
        <v>645</v>
      </c>
      <c r="P805" s="176" t="s">
        <v>645</v>
      </c>
      <c r="T805" s="176" t="s">
        <v>645</v>
      </c>
      <c r="X805" s="176" t="s">
        <v>645</v>
      </c>
      <c r="Z805" s="176" t="s">
        <v>420</v>
      </c>
      <c r="AA805" s="176" t="s">
        <v>645</v>
      </c>
      <c r="AB805" s="176" t="s">
        <v>420</v>
      </c>
      <c r="AC805" s="176" t="s">
        <v>420</v>
      </c>
      <c r="AD805" s="176" t="s">
        <v>420</v>
      </c>
      <c r="AE805" s="176" t="s">
        <v>420</v>
      </c>
      <c r="AF805" s="176" t="s">
        <v>213</v>
      </c>
      <c r="AG805" s="176">
        <v>1</v>
      </c>
      <c r="AH805" s="176" t="s">
        <v>654</v>
      </c>
      <c r="AI805" s="176" t="s">
        <v>654</v>
      </c>
      <c r="AJ805" s="176" t="s">
        <v>654</v>
      </c>
      <c r="AK805" s="176" t="s">
        <v>654</v>
      </c>
      <c r="AL805" s="1231" t="s">
        <v>420</v>
      </c>
      <c r="AM805" s="176" t="s">
        <v>420</v>
      </c>
      <c r="AN805" s="176" t="s">
        <v>420</v>
      </c>
      <c r="AO805" s="176" t="s">
        <v>420</v>
      </c>
      <c r="AP805" s="176">
        <v>24</v>
      </c>
      <c r="AQ805" s="176">
        <v>216</v>
      </c>
      <c r="AR805" s="176" t="s">
        <v>420</v>
      </c>
      <c r="AS805" s="193" t="s">
        <v>420</v>
      </c>
    </row>
    <row r="806" spans="1:45" ht="16.5" customHeight="1">
      <c r="A806" s="175">
        <v>46163</v>
      </c>
      <c r="B806" s="176" t="s">
        <v>221</v>
      </c>
      <c r="C806" s="176" t="s">
        <v>17355</v>
      </c>
      <c r="E806" s="176" t="s">
        <v>628</v>
      </c>
      <c r="F806" s="176" t="s">
        <v>17264</v>
      </c>
      <c r="G806" s="176">
        <v>600</v>
      </c>
      <c r="H806" s="176" t="s">
        <v>480</v>
      </c>
      <c r="I806" s="176">
        <v>5</v>
      </c>
      <c r="J806" s="176">
        <v>8</v>
      </c>
      <c r="K806" s="176">
        <v>2</v>
      </c>
      <c r="L806" s="176">
        <v>8597</v>
      </c>
      <c r="M806" s="176">
        <v>7770</v>
      </c>
      <c r="N806" s="176">
        <v>4</v>
      </c>
      <c r="O806" s="176">
        <v>1</v>
      </c>
      <c r="P806" s="176">
        <v>8578</v>
      </c>
      <c r="Q806" s="176">
        <v>7803</v>
      </c>
      <c r="R806" s="176">
        <v>4</v>
      </c>
      <c r="S806" s="176">
        <v>0</v>
      </c>
      <c r="T806" s="176">
        <v>8597</v>
      </c>
      <c r="U806" s="176">
        <v>7785</v>
      </c>
      <c r="V806" s="176">
        <v>7</v>
      </c>
      <c r="W806" s="176">
        <v>0</v>
      </c>
      <c r="X806" s="176">
        <v>8511</v>
      </c>
      <c r="Y806" s="176">
        <v>7850</v>
      </c>
      <c r="Z806" s="176">
        <v>2.8685258964143427</v>
      </c>
      <c r="AA806" s="176">
        <v>7.666666666666667</v>
      </c>
      <c r="AB806" s="176">
        <v>0.99497195512820513</v>
      </c>
      <c r="AC806" s="176">
        <v>81.863749999999996</v>
      </c>
      <c r="AD806" s="176">
        <v>0.95833333333333337</v>
      </c>
      <c r="AE806" s="176">
        <v>0.83333333333333337</v>
      </c>
      <c r="AF806" s="176" t="s">
        <v>213</v>
      </c>
      <c r="AG806" s="176">
        <v>1</v>
      </c>
      <c r="AH806" s="176" t="s">
        <v>644</v>
      </c>
      <c r="AI806" s="176" t="s">
        <v>644</v>
      </c>
      <c r="AJ806" s="176" t="s">
        <v>655</v>
      </c>
      <c r="AK806" s="176" t="s">
        <v>655</v>
      </c>
      <c r="AL806" s="1231" t="s">
        <v>251</v>
      </c>
      <c r="AM806" s="176" t="s">
        <v>126</v>
      </c>
      <c r="AN806" s="176">
        <v>0.91100000000000003</v>
      </c>
      <c r="AO806" s="176">
        <v>3</v>
      </c>
      <c r="AP806" s="176">
        <v>24</v>
      </c>
      <c r="AQ806" s="176">
        <v>216</v>
      </c>
      <c r="AR806" s="176">
        <v>4</v>
      </c>
      <c r="AS806" s="193">
        <v>18890.495999999999</v>
      </c>
    </row>
    <row r="807" spans="1:45" ht="16.5" customHeight="1">
      <c r="A807" s="175">
        <v>46163</v>
      </c>
      <c r="B807" s="176" t="s">
        <v>222</v>
      </c>
      <c r="C807" s="176" t="s">
        <v>645</v>
      </c>
      <c r="E807" s="176" t="s">
        <v>420</v>
      </c>
      <c r="F807" s="176" t="s">
        <v>420</v>
      </c>
      <c r="G807" s="176" t="s">
        <v>420</v>
      </c>
      <c r="H807" s="176" t="s">
        <v>420</v>
      </c>
      <c r="I807" s="176" t="s">
        <v>420</v>
      </c>
      <c r="L807" s="176" t="s">
        <v>645</v>
      </c>
      <c r="P807" s="176" t="s">
        <v>645</v>
      </c>
      <c r="T807" s="176" t="s">
        <v>645</v>
      </c>
      <c r="X807" s="176" t="s">
        <v>645</v>
      </c>
      <c r="Z807" s="176" t="s">
        <v>420</v>
      </c>
      <c r="AA807" s="176" t="s">
        <v>645</v>
      </c>
      <c r="AB807" s="176" t="s">
        <v>420</v>
      </c>
      <c r="AC807" s="176" t="s">
        <v>420</v>
      </c>
      <c r="AD807" s="176" t="s">
        <v>420</v>
      </c>
      <c r="AE807" s="176" t="s">
        <v>420</v>
      </c>
      <c r="AF807" s="176" t="s">
        <v>213</v>
      </c>
      <c r="AG807" s="176">
        <v>1</v>
      </c>
      <c r="AH807" s="176" t="s">
        <v>654</v>
      </c>
      <c r="AI807" s="176" t="s">
        <v>654</v>
      </c>
      <c r="AJ807" s="176" t="s">
        <v>654</v>
      </c>
      <c r="AK807" s="176" t="s">
        <v>654</v>
      </c>
      <c r="AL807" s="1231" t="s">
        <v>420</v>
      </c>
      <c r="AM807" s="176" t="s">
        <v>420</v>
      </c>
      <c r="AN807" s="176" t="s">
        <v>420</v>
      </c>
      <c r="AO807" s="176" t="s">
        <v>420</v>
      </c>
      <c r="AP807" s="176">
        <v>24</v>
      </c>
      <c r="AQ807" s="176">
        <v>216</v>
      </c>
      <c r="AR807" s="176" t="s">
        <v>420</v>
      </c>
      <c r="AS807" s="193" t="s">
        <v>420</v>
      </c>
    </row>
    <row r="808" spans="1:45" ht="16.5" customHeight="1">
      <c r="A808" s="175">
        <v>46163</v>
      </c>
      <c r="B808" s="176" t="s">
        <v>223</v>
      </c>
      <c r="C808" s="176" t="s">
        <v>645</v>
      </c>
      <c r="E808" s="176" t="s">
        <v>420</v>
      </c>
      <c r="F808" s="176" t="s">
        <v>420</v>
      </c>
      <c r="G808" s="176" t="s">
        <v>420</v>
      </c>
      <c r="H808" s="176" t="s">
        <v>420</v>
      </c>
      <c r="I808" s="176" t="s">
        <v>420</v>
      </c>
      <c r="L808" s="176" t="s">
        <v>645</v>
      </c>
      <c r="P808" s="176" t="s">
        <v>645</v>
      </c>
      <c r="T808" s="176" t="s">
        <v>645</v>
      </c>
      <c r="X808" s="176" t="s">
        <v>645</v>
      </c>
      <c r="Z808" s="176" t="s">
        <v>420</v>
      </c>
      <c r="AA808" s="176" t="s">
        <v>645</v>
      </c>
      <c r="AB808" s="176" t="s">
        <v>420</v>
      </c>
      <c r="AC808" s="176" t="s">
        <v>420</v>
      </c>
      <c r="AD808" s="176" t="s">
        <v>420</v>
      </c>
      <c r="AE808" s="176" t="s">
        <v>420</v>
      </c>
      <c r="AF808" s="176" t="s">
        <v>213</v>
      </c>
      <c r="AG808" s="176">
        <v>1</v>
      </c>
      <c r="AH808" s="176" t="s">
        <v>654</v>
      </c>
      <c r="AI808" s="176" t="s">
        <v>654</v>
      </c>
      <c r="AJ808" s="176" t="s">
        <v>654</v>
      </c>
      <c r="AK808" s="176" t="s">
        <v>654</v>
      </c>
      <c r="AL808" s="1231" t="s">
        <v>420</v>
      </c>
      <c r="AM808" s="176" t="s">
        <v>420</v>
      </c>
      <c r="AN808" s="176" t="s">
        <v>420</v>
      </c>
      <c r="AO808" s="176" t="s">
        <v>420</v>
      </c>
      <c r="AP808" s="176">
        <v>24</v>
      </c>
      <c r="AQ808" s="176">
        <v>216</v>
      </c>
      <c r="AR808" s="176" t="s">
        <v>420</v>
      </c>
      <c r="AS808" s="193" t="s">
        <v>420</v>
      </c>
    </row>
    <row r="809" spans="1:45" ht="16.5" customHeight="1">
      <c r="A809" s="175">
        <v>46163</v>
      </c>
      <c r="B809" s="176" t="s">
        <v>224</v>
      </c>
      <c r="C809" s="176" t="s">
        <v>17274</v>
      </c>
      <c r="D809" s="176" t="s">
        <v>646</v>
      </c>
      <c r="E809" s="176" t="s">
        <v>17279</v>
      </c>
      <c r="F809" s="176" t="s">
        <v>17280</v>
      </c>
      <c r="G809" s="176">
        <v>700</v>
      </c>
      <c r="H809" s="176" t="s">
        <v>16545</v>
      </c>
      <c r="I809" s="176">
        <v>5</v>
      </c>
      <c r="L809" s="176" t="s">
        <v>127</v>
      </c>
      <c r="M809" s="176" t="s">
        <v>645</v>
      </c>
      <c r="P809" s="176" t="s">
        <v>127</v>
      </c>
      <c r="Q809" s="176" t="s">
        <v>645</v>
      </c>
      <c r="T809" s="176" t="s">
        <v>127</v>
      </c>
      <c r="U809" s="176" t="s">
        <v>645</v>
      </c>
      <c r="X809" s="176" t="s">
        <v>127</v>
      </c>
      <c r="Y809" s="176" t="s">
        <v>645</v>
      </c>
      <c r="Z809" s="176">
        <v>3.2653061224489797</v>
      </c>
      <c r="AA809" s="176" t="s">
        <v>127</v>
      </c>
      <c r="AB809" s="176" t="s">
        <v>420</v>
      </c>
      <c r="AC809" s="176" t="s">
        <v>420</v>
      </c>
      <c r="AD809" s="176" t="s">
        <v>420</v>
      </c>
      <c r="AE809" s="176" t="s">
        <v>420</v>
      </c>
      <c r="AF809" s="176" t="s">
        <v>213</v>
      </c>
      <c r="AG809" s="176">
        <v>0.5</v>
      </c>
      <c r="AH809" s="176" t="s">
        <v>644</v>
      </c>
      <c r="AI809" s="176" t="s">
        <v>644</v>
      </c>
      <c r="AJ809" s="176" t="s">
        <v>655</v>
      </c>
      <c r="AK809" s="176" t="s">
        <v>655</v>
      </c>
      <c r="AL809" s="1231" t="s">
        <v>251</v>
      </c>
      <c r="AM809" s="176" t="s">
        <v>466</v>
      </c>
      <c r="AN809" s="176">
        <v>1.1890000000000001</v>
      </c>
      <c r="AO809" s="176">
        <v>2.2999999999999998</v>
      </c>
      <c r="AP809" s="176">
        <v>24</v>
      </c>
      <c r="AQ809" s="176">
        <v>216</v>
      </c>
      <c r="AR809" s="176">
        <v>3.3</v>
      </c>
      <c r="AS809" s="193">
        <v>20340.460800000001</v>
      </c>
    </row>
    <row r="810" spans="1:45" ht="16.5" customHeight="1">
      <c r="A810" s="175">
        <v>46163</v>
      </c>
      <c r="B810" s="176" t="s">
        <v>225</v>
      </c>
      <c r="C810" s="176" t="s">
        <v>645</v>
      </c>
      <c r="E810" s="176" t="s">
        <v>420</v>
      </c>
      <c r="F810" s="176" t="s">
        <v>420</v>
      </c>
      <c r="G810" s="176" t="s">
        <v>420</v>
      </c>
      <c r="H810" s="176" t="s">
        <v>420</v>
      </c>
      <c r="I810" s="176" t="s">
        <v>420</v>
      </c>
      <c r="L810" s="176" t="s">
        <v>645</v>
      </c>
      <c r="P810" s="176" t="s">
        <v>645</v>
      </c>
      <c r="T810" s="176" t="s">
        <v>645</v>
      </c>
      <c r="X810" s="176" t="s">
        <v>645</v>
      </c>
      <c r="Z810" s="176" t="s">
        <v>420</v>
      </c>
      <c r="AA810" s="176" t="s">
        <v>645</v>
      </c>
      <c r="AB810" s="176" t="s">
        <v>420</v>
      </c>
      <c r="AC810" s="176" t="s">
        <v>420</v>
      </c>
      <c r="AD810" s="176" t="s">
        <v>420</v>
      </c>
      <c r="AE810" s="176" t="s">
        <v>420</v>
      </c>
      <c r="AF810" s="176" t="s">
        <v>213</v>
      </c>
      <c r="AG810" s="176">
        <v>1</v>
      </c>
      <c r="AH810" s="176" t="s">
        <v>654</v>
      </c>
      <c r="AI810" s="176" t="s">
        <v>654</v>
      </c>
      <c r="AJ810" s="176" t="s">
        <v>654</v>
      </c>
      <c r="AK810" s="176" t="s">
        <v>654</v>
      </c>
      <c r="AL810" s="1231" t="s">
        <v>420</v>
      </c>
      <c r="AM810" s="176" t="s">
        <v>420</v>
      </c>
      <c r="AN810" s="176" t="s">
        <v>420</v>
      </c>
      <c r="AO810" s="176" t="s">
        <v>420</v>
      </c>
      <c r="AP810" s="176">
        <v>24</v>
      </c>
      <c r="AQ810" s="176">
        <v>216</v>
      </c>
      <c r="AR810" s="176" t="s">
        <v>420</v>
      </c>
      <c r="AS810" s="193" t="s">
        <v>420</v>
      </c>
    </row>
    <row r="811" spans="1:45" ht="16.5" customHeight="1">
      <c r="A811" s="175">
        <v>46163</v>
      </c>
      <c r="B811" s="176" t="s">
        <v>226</v>
      </c>
      <c r="C811" s="176" t="s">
        <v>645</v>
      </c>
      <c r="E811" s="176" t="s">
        <v>420</v>
      </c>
      <c r="F811" s="176" t="s">
        <v>420</v>
      </c>
      <c r="G811" s="176" t="s">
        <v>420</v>
      </c>
      <c r="H811" s="176" t="s">
        <v>420</v>
      </c>
      <c r="I811" s="176" t="s">
        <v>420</v>
      </c>
      <c r="L811" s="176" t="s">
        <v>645</v>
      </c>
      <c r="P811" s="176" t="s">
        <v>645</v>
      </c>
      <c r="T811" s="176" t="s">
        <v>645</v>
      </c>
      <c r="X811" s="176" t="s">
        <v>645</v>
      </c>
      <c r="Z811" s="176" t="s">
        <v>420</v>
      </c>
      <c r="AA811" s="176" t="s">
        <v>645</v>
      </c>
      <c r="AB811" s="176" t="s">
        <v>420</v>
      </c>
      <c r="AC811" s="176" t="s">
        <v>420</v>
      </c>
      <c r="AD811" s="176" t="s">
        <v>420</v>
      </c>
      <c r="AE811" s="176" t="s">
        <v>420</v>
      </c>
      <c r="AF811" s="176" t="s">
        <v>213</v>
      </c>
      <c r="AG811" s="176">
        <v>1</v>
      </c>
      <c r="AH811" s="176" t="s">
        <v>654</v>
      </c>
      <c r="AI811" s="176" t="s">
        <v>654</v>
      </c>
      <c r="AJ811" s="176" t="s">
        <v>654</v>
      </c>
      <c r="AK811" s="176" t="s">
        <v>654</v>
      </c>
      <c r="AL811" s="1231" t="s">
        <v>420</v>
      </c>
      <c r="AM811" s="176" t="s">
        <v>420</v>
      </c>
      <c r="AN811" s="176" t="s">
        <v>420</v>
      </c>
      <c r="AO811" s="176" t="s">
        <v>420</v>
      </c>
      <c r="AP811" s="176">
        <v>24</v>
      </c>
      <c r="AQ811" s="176">
        <v>216</v>
      </c>
      <c r="AR811" s="176" t="s">
        <v>420</v>
      </c>
      <c r="AS811" s="193" t="s">
        <v>420</v>
      </c>
    </row>
    <row r="812" spans="1:45" ht="16.5" customHeight="1">
      <c r="A812" s="175">
        <v>46163</v>
      </c>
      <c r="B812" s="176" t="s">
        <v>227</v>
      </c>
      <c r="C812" s="176" t="s">
        <v>645</v>
      </c>
      <c r="E812" s="176" t="s">
        <v>420</v>
      </c>
      <c r="F812" s="176" t="s">
        <v>420</v>
      </c>
      <c r="G812" s="176" t="s">
        <v>420</v>
      </c>
      <c r="H812" s="176" t="s">
        <v>420</v>
      </c>
      <c r="I812" s="176" t="s">
        <v>420</v>
      </c>
      <c r="L812" s="176" t="s">
        <v>645</v>
      </c>
      <c r="P812" s="176" t="s">
        <v>645</v>
      </c>
      <c r="T812" s="176" t="s">
        <v>645</v>
      </c>
      <c r="X812" s="176" t="s">
        <v>645</v>
      </c>
      <c r="Z812" s="176" t="s">
        <v>420</v>
      </c>
      <c r="AA812" s="176" t="s">
        <v>645</v>
      </c>
      <c r="AB812" s="176" t="s">
        <v>420</v>
      </c>
      <c r="AC812" s="176" t="s">
        <v>420</v>
      </c>
      <c r="AD812" s="176" t="s">
        <v>420</v>
      </c>
      <c r="AE812" s="176" t="s">
        <v>420</v>
      </c>
      <c r="AF812" s="176" t="s">
        <v>213</v>
      </c>
      <c r="AG812" s="176">
        <v>1</v>
      </c>
      <c r="AH812" s="176" t="s">
        <v>654</v>
      </c>
      <c r="AI812" s="176" t="s">
        <v>654</v>
      </c>
      <c r="AJ812" s="176" t="s">
        <v>654</v>
      </c>
      <c r="AK812" s="176" t="s">
        <v>654</v>
      </c>
      <c r="AL812" s="1231" t="s">
        <v>420</v>
      </c>
      <c r="AM812" s="176" t="s">
        <v>420</v>
      </c>
      <c r="AN812" s="176" t="s">
        <v>420</v>
      </c>
      <c r="AO812" s="176" t="s">
        <v>420</v>
      </c>
      <c r="AP812" s="176">
        <v>24</v>
      </c>
      <c r="AQ812" s="176">
        <v>216</v>
      </c>
      <c r="AR812" s="176" t="s">
        <v>420</v>
      </c>
      <c r="AS812" s="193" t="s">
        <v>420</v>
      </c>
    </row>
    <row r="813" spans="1:45" ht="16.5" customHeight="1">
      <c r="A813" s="175">
        <v>46163</v>
      </c>
      <c r="B813" s="176" t="s">
        <v>228</v>
      </c>
      <c r="C813" s="176" t="s">
        <v>645</v>
      </c>
      <c r="E813" s="176" t="s">
        <v>420</v>
      </c>
      <c r="F813" s="176" t="s">
        <v>420</v>
      </c>
      <c r="G813" s="176" t="s">
        <v>420</v>
      </c>
      <c r="H813" s="176" t="s">
        <v>420</v>
      </c>
      <c r="I813" s="176" t="s">
        <v>420</v>
      </c>
      <c r="L813" s="176" t="s">
        <v>645</v>
      </c>
      <c r="P813" s="176" t="s">
        <v>645</v>
      </c>
      <c r="T813" s="176" t="s">
        <v>645</v>
      </c>
      <c r="X813" s="176" t="s">
        <v>645</v>
      </c>
      <c r="Z813" s="176" t="s">
        <v>420</v>
      </c>
      <c r="AA813" s="176" t="s">
        <v>645</v>
      </c>
      <c r="AB813" s="176" t="s">
        <v>420</v>
      </c>
      <c r="AC813" s="176" t="s">
        <v>420</v>
      </c>
      <c r="AD813" s="176" t="s">
        <v>420</v>
      </c>
      <c r="AE813" s="176" t="s">
        <v>420</v>
      </c>
      <c r="AF813" s="176" t="s">
        <v>213</v>
      </c>
      <c r="AG813" s="176">
        <v>1</v>
      </c>
      <c r="AH813" s="176" t="s">
        <v>654</v>
      </c>
      <c r="AI813" s="176" t="s">
        <v>654</v>
      </c>
      <c r="AJ813" s="176" t="s">
        <v>654</v>
      </c>
      <c r="AK813" s="176" t="s">
        <v>654</v>
      </c>
      <c r="AL813" s="1231" t="s">
        <v>420</v>
      </c>
      <c r="AM813" s="176" t="s">
        <v>420</v>
      </c>
      <c r="AN813" s="176" t="s">
        <v>420</v>
      </c>
      <c r="AO813" s="176" t="s">
        <v>420</v>
      </c>
      <c r="AP813" s="176">
        <v>24</v>
      </c>
      <c r="AQ813" s="176">
        <v>216</v>
      </c>
      <c r="AR813" s="176" t="s">
        <v>420</v>
      </c>
      <c r="AS813" s="193" t="s">
        <v>420</v>
      </c>
    </row>
    <row r="814" spans="1:45" ht="16.5" customHeight="1">
      <c r="A814" s="175">
        <v>46163</v>
      </c>
      <c r="B814" s="176" t="s">
        <v>229</v>
      </c>
      <c r="C814" s="176" t="s">
        <v>645</v>
      </c>
      <c r="E814" s="176" t="s">
        <v>420</v>
      </c>
      <c r="F814" s="176" t="s">
        <v>420</v>
      </c>
      <c r="G814" s="176" t="s">
        <v>420</v>
      </c>
      <c r="H814" s="176" t="s">
        <v>420</v>
      </c>
      <c r="I814" s="176" t="s">
        <v>420</v>
      </c>
      <c r="L814" s="176" t="s">
        <v>645</v>
      </c>
      <c r="P814" s="176" t="s">
        <v>645</v>
      </c>
      <c r="T814" s="176" t="s">
        <v>645</v>
      </c>
      <c r="X814" s="176" t="s">
        <v>645</v>
      </c>
      <c r="Z814" s="176" t="s">
        <v>420</v>
      </c>
      <c r="AA814" s="176" t="s">
        <v>645</v>
      </c>
      <c r="AB814" s="176" t="s">
        <v>420</v>
      </c>
      <c r="AC814" s="176" t="s">
        <v>420</v>
      </c>
      <c r="AD814" s="176" t="s">
        <v>420</v>
      </c>
      <c r="AE814" s="176" t="s">
        <v>420</v>
      </c>
      <c r="AF814" s="176" t="s">
        <v>213</v>
      </c>
      <c r="AG814" s="176">
        <v>1</v>
      </c>
      <c r="AH814" s="176" t="s">
        <v>654</v>
      </c>
      <c r="AI814" s="176" t="s">
        <v>654</v>
      </c>
      <c r="AJ814" s="176" t="s">
        <v>654</v>
      </c>
      <c r="AK814" s="176" t="s">
        <v>654</v>
      </c>
      <c r="AL814" s="1231" t="s">
        <v>420</v>
      </c>
      <c r="AM814" s="176" t="s">
        <v>420</v>
      </c>
      <c r="AN814" s="176" t="s">
        <v>420</v>
      </c>
      <c r="AO814" s="176" t="s">
        <v>420</v>
      </c>
      <c r="AP814" s="176">
        <v>24</v>
      </c>
      <c r="AQ814" s="176">
        <v>216</v>
      </c>
      <c r="AR814" s="176" t="s">
        <v>420</v>
      </c>
      <c r="AS814" s="193" t="s">
        <v>420</v>
      </c>
    </row>
    <row r="815" spans="1:45" ht="16.5" customHeight="1">
      <c r="A815" s="175">
        <v>46163</v>
      </c>
      <c r="B815" s="176" t="s">
        <v>230</v>
      </c>
      <c r="C815" s="176" t="s">
        <v>645</v>
      </c>
      <c r="E815" s="176" t="s">
        <v>420</v>
      </c>
      <c r="F815" s="176" t="s">
        <v>420</v>
      </c>
      <c r="G815" s="176" t="s">
        <v>420</v>
      </c>
      <c r="H815" s="176" t="s">
        <v>420</v>
      </c>
      <c r="I815" s="176" t="s">
        <v>420</v>
      </c>
      <c r="L815" s="176" t="s">
        <v>645</v>
      </c>
      <c r="P815" s="176" t="s">
        <v>645</v>
      </c>
      <c r="T815" s="176" t="s">
        <v>645</v>
      </c>
      <c r="X815" s="176" t="s">
        <v>645</v>
      </c>
      <c r="Z815" s="176" t="s">
        <v>420</v>
      </c>
      <c r="AA815" s="176" t="s">
        <v>645</v>
      </c>
      <c r="AB815" s="176" t="s">
        <v>420</v>
      </c>
      <c r="AC815" s="176" t="s">
        <v>420</v>
      </c>
      <c r="AD815" s="176" t="s">
        <v>420</v>
      </c>
      <c r="AE815" s="176" t="s">
        <v>420</v>
      </c>
      <c r="AF815" s="176" t="s">
        <v>213</v>
      </c>
      <c r="AG815" s="176">
        <v>0.5</v>
      </c>
      <c r="AH815" s="176" t="s">
        <v>654</v>
      </c>
      <c r="AI815" s="176" t="s">
        <v>654</v>
      </c>
      <c r="AJ815" s="176" t="s">
        <v>654</v>
      </c>
      <c r="AK815" s="176" t="s">
        <v>654</v>
      </c>
      <c r="AL815" s="1231" t="s">
        <v>420</v>
      </c>
      <c r="AM815" s="176" t="s">
        <v>420</v>
      </c>
      <c r="AN815" s="176" t="s">
        <v>420</v>
      </c>
      <c r="AO815" s="176" t="s">
        <v>420</v>
      </c>
      <c r="AP815" s="176">
        <v>24</v>
      </c>
      <c r="AQ815" s="176">
        <v>216</v>
      </c>
      <c r="AR815" s="176" t="s">
        <v>420</v>
      </c>
      <c r="AS815" s="193" t="s">
        <v>420</v>
      </c>
    </row>
    <row r="816" spans="1:45" ht="16.5" customHeight="1">
      <c r="A816" s="175">
        <v>46163</v>
      </c>
      <c r="B816" s="176" t="s">
        <v>231</v>
      </c>
      <c r="C816" s="176" t="s">
        <v>645</v>
      </c>
      <c r="E816" s="176" t="s">
        <v>420</v>
      </c>
      <c r="F816" s="176" t="s">
        <v>420</v>
      </c>
      <c r="G816" s="176" t="s">
        <v>420</v>
      </c>
      <c r="H816" s="176" t="s">
        <v>420</v>
      </c>
      <c r="I816" s="176" t="s">
        <v>420</v>
      </c>
      <c r="L816" s="176" t="s">
        <v>645</v>
      </c>
      <c r="P816" s="176" t="s">
        <v>645</v>
      </c>
      <c r="T816" s="176" t="s">
        <v>645</v>
      </c>
      <c r="X816" s="176" t="s">
        <v>645</v>
      </c>
      <c r="Z816" s="176" t="s">
        <v>420</v>
      </c>
      <c r="AA816" s="176" t="s">
        <v>645</v>
      </c>
      <c r="AB816" s="176" t="s">
        <v>420</v>
      </c>
      <c r="AC816" s="176" t="s">
        <v>420</v>
      </c>
      <c r="AD816" s="176" t="s">
        <v>420</v>
      </c>
      <c r="AE816" s="176" t="s">
        <v>420</v>
      </c>
      <c r="AF816" s="176" t="s">
        <v>232</v>
      </c>
      <c r="AG816" s="176">
        <v>1</v>
      </c>
      <c r="AH816" s="176" t="s">
        <v>654</v>
      </c>
      <c r="AI816" s="176" t="s">
        <v>654</v>
      </c>
      <c r="AJ816" s="176" t="s">
        <v>654</v>
      </c>
      <c r="AK816" s="176" t="s">
        <v>654</v>
      </c>
      <c r="AL816" s="1231" t="s">
        <v>420</v>
      </c>
      <c r="AM816" s="176" t="s">
        <v>420</v>
      </c>
      <c r="AN816" s="176" t="s">
        <v>420</v>
      </c>
      <c r="AO816" s="176" t="s">
        <v>420</v>
      </c>
      <c r="AP816" s="176">
        <v>24</v>
      </c>
      <c r="AQ816" s="176">
        <v>216</v>
      </c>
      <c r="AR816" s="176" t="s">
        <v>420</v>
      </c>
      <c r="AS816" s="193" t="s">
        <v>420</v>
      </c>
    </row>
    <row r="817" spans="1:45" ht="16.5" customHeight="1">
      <c r="A817" s="175">
        <v>46163</v>
      </c>
      <c r="B817" s="176" t="s">
        <v>233</v>
      </c>
      <c r="C817" s="176" t="s">
        <v>17375</v>
      </c>
      <c r="D817" s="176" t="s">
        <v>646</v>
      </c>
      <c r="E817" s="176" t="s">
        <v>17253</v>
      </c>
      <c r="F817" s="176" t="s">
        <v>17344</v>
      </c>
      <c r="G817" s="176">
        <v>600</v>
      </c>
      <c r="H817" s="176" t="s">
        <v>1470</v>
      </c>
      <c r="I817" s="176">
        <v>5.5</v>
      </c>
      <c r="J817" s="176">
        <v>31</v>
      </c>
      <c r="K817" s="176">
        <v>3</v>
      </c>
      <c r="L817" s="176">
        <v>6510</v>
      </c>
      <c r="N817" s="176">
        <v>11</v>
      </c>
      <c r="O817" s="176">
        <v>2</v>
      </c>
      <c r="P817" s="176">
        <v>6640</v>
      </c>
      <c r="R817" s="176">
        <v>4</v>
      </c>
      <c r="S817" s="176">
        <v>0</v>
      </c>
      <c r="T817" s="176">
        <v>6490</v>
      </c>
      <c r="V817" s="176">
        <v>11</v>
      </c>
      <c r="W817" s="176">
        <v>3</v>
      </c>
      <c r="X817" s="176">
        <v>6630</v>
      </c>
      <c r="Z817" s="176">
        <v>5.0526315789473673</v>
      </c>
      <c r="AA817" s="176">
        <v>19</v>
      </c>
      <c r="AB817" s="176">
        <v>0.99238782051282048</v>
      </c>
      <c r="AC817" s="176">
        <v>65.674999999999997</v>
      </c>
      <c r="AD817" s="176">
        <v>2.375</v>
      </c>
      <c r="AE817" s="176">
        <v>2.0416666666666665</v>
      </c>
      <c r="AF817" s="176" t="s">
        <v>232</v>
      </c>
      <c r="AG817" s="176">
        <v>1</v>
      </c>
      <c r="AH817" s="176" t="s">
        <v>844</v>
      </c>
      <c r="AI817" s="176" t="s">
        <v>15482</v>
      </c>
      <c r="AJ817" s="176" t="s">
        <v>650</v>
      </c>
      <c r="AK817" s="176" t="s">
        <v>650</v>
      </c>
      <c r="AL817" s="1231" t="s">
        <v>251</v>
      </c>
      <c r="AM817" s="176" t="s">
        <v>657</v>
      </c>
      <c r="AN817" s="176">
        <v>1.859</v>
      </c>
      <c r="AO817" s="176">
        <v>2</v>
      </c>
      <c r="AP817" s="176">
        <v>24</v>
      </c>
      <c r="AQ817" s="176">
        <v>216</v>
      </c>
      <c r="AR817" s="176">
        <v>3</v>
      </c>
      <c r="AS817" s="193">
        <v>28911.168000000001</v>
      </c>
    </row>
    <row r="818" spans="1:45" ht="16.5" customHeight="1">
      <c r="A818" s="175">
        <v>46163</v>
      </c>
      <c r="B818" s="176" t="s">
        <v>234</v>
      </c>
      <c r="C818" s="176" t="s">
        <v>645</v>
      </c>
      <c r="E818" s="176" t="s">
        <v>420</v>
      </c>
      <c r="F818" s="176" t="s">
        <v>420</v>
      </c>
      <c r="G818" s="176" t="s">
        <v>420</v>
      </c>
      <c r="H818" s="176" t="s">
        <v>420</v>
      </c>
      <c r="I818" s="176" t="s">
        <v>420</v>
      </c>
      <c r="L818" s="176" t="s">
        <v>645</v>
      </c>
      <c r="P818" s="176" t="s">
        <v>645</v>
      </c>
      <c r="T818" s="176" t="s">
        <v>645</v>
      </c>
      <c r="X818" s="176" t="s">
        <v>645</v>
      </c>
      <c r="Z818" s="176" t="s">
        <v>420</v>
      </c>
      <c r="AA818" s="176" t="s">
        <v>645</v>
      </c>
      <c r="AB818" s="176" t="s">
        <v>420</v>
      </c>
      <c r="AC818" s="176" t="s">
        <v>420</v>
      </c>
      <c r="AD818" s="176" t="s">
        <v>420</v>
      </c>
      <c r="AE818" s="176" t="s">
        <v>420</v>
      </c>
      <c r="AF818" s="176" t="s">
        <v>232</v>
      </c>
      <c r="AG818" s="176">
        <v>1</v>
      </c>
      <c r="AH818" s="176" t="s">
        <v>654</v>
      </c>
      <c r="AI818" s="176" t="s">
        <v>654</v>
      </c>
      <c r="AJ818" s="176" t="s">
        <v>654</v>
      </c>
      <c r="AK818" s="176" t="s">
        <v>654</v>
      </c>
      <c r="AL818" s="1231" t="s">
        <v>420</v>
      </c>
      <c r="AM818" s="176" t="s">
        <v>420</v>
      </c>
      <c r="AN818" s="176" t="s">
        <v>420</v>
      </c>
      <c r="AO818" s="176" t="s">
        <v>420</v>
      </c>
      <c r="AP818" s="176">
        <v>24</v>
      </c>
      <c r="AQ818" s="176">
        <v>216</v>
      </c>
      <c r="AR818" s="176" t="s">
        <v>420</v>
      </c>
      <c r="AS818" s="193" t="s">
        <v>420</v>
      </c>
    </row>
    <row r="819" spans="1:45" ht="16.5" customHeight="1">
      <c r="A819" s="175">
        <v>46163</v>
      </c>
      <c r="B819" s="176" t="s">
        <v>235</v>
      </c>
      <c r="C819" s="176" t="s">
        <v>17357</v>
      </c>
      <c r="D819" s="176" t="s">
        <v>646</v>
      </c>
      <c r="E819" s="176" t="s">
        <v>17253</v>
      </c>
      <c r="F819" s="176" t="s">
        <v>17358</v>
      </c>
      <c r="G819" s="176">
        <v>700</v>
      </c>
      <c r="H819" s="176" t="s">
        <v>814</v>
      </c>
      <c r="I819" s="176">
        <v>5.5</v>
      </c>
      <c r="J819" s="176">
        <v>37</v>
      </c>
      <c r="K819" s="176">
        <v>0</v>
      </c>
      <c r="L819" s="176">
        <v>8150</v>
      </c>
      <c r="M819" s="176">
        <v>9350</v>
      </c>
      <c r="N819" s="176">
        <v>33</v>
      </c>
      <c r="O819" s="176">
        <v>8</v>
      </c>
      <c r="P819" s="176">
        <v>8800</v>
      </c>
      <c r="Q819" s="176">
        <v>9070</v>
      </c>
      <c r="R819" s="176">
        <v>18</v>
      </c>
      <c r="S819" s="176">
        <v>0</v>
      </c>
      <c r="T819" s="176">
        <v>8610</v>
      </c>
      <c r="U819" s="176">
        <v>9350</v>
      </c>
      <c r="V819" s="176">
        <v>30</v>
      </c>
      <c r="W819" s="176">
        <v>2</v>
      </c>
      <c r="X819" s="176">
        <v>8330</v>
      </c>
      <c r="Y819" s="176">
        <v>8890</v>
      </c>
      <c r="Z819" s="176">
        <v>5.8775510204081636</v>
      </c>
      <c r="AA819" s="176">
        <v>39.333333333333336</v>
      </c>
      <c r="AB819" s="176">
        <v>0.99182024572649574</v>
      </c>
      <c r="AC819" s="176">
        <v>88.1875</v>
      </c>
      <c r="AD819" s="176">
        <v>4.916666666666667</v>
      </c>
      <c r="AE819" s="176">
        <v>4.5</v>
      </c>
      <c r="AF819" s="176" t="s">
        <v>236</v>
      </c>
      <c r="AG819" s="176">
        <v>1</v>
      </c>
      <c r="AH819" s="176" t="s">
        <v>667</v>
      </c>
      <c r="AI819" s="176" t="s">
        <v>651</v>
      </c>
      <c r="AJ819" s="176" t="s">
        <v>868</v>
      </c>
      <c r="AK819" s="176" t="s">
        <v>868</v>
      </c>
      <c r="AL819" s="1231" t="s">
        <v>252</v>
      </c>
      <c r="AM819" s="176" t="s">
        <v>466</v>
      </c>
      <c r="AN819" s="176">
        <v>1.1890000000000001</v>
      </c>
      <c r="AO819" s="176">
        <v>2.9</v>
      </c>
      <c r="AP819" s="176">
        <v>24</v>
      </c>
      <c r="AQ819" s="176">
        <v>216</v>
      </c>
      <c r="AR819" s="176">
        <v>3.9</v>
      </c>
      <c r="AS819" s="193">
        <v>24038.7264</v>
      </c>
    </row>
    <row r="820" spans="1:45" ht="16.5" customHeight="1">
      <c r="A820" s="175">
        <v>46163</v>
      </c>
      <c r="B820" s="176" t="s">
        <v>237</v>
      </c>
      <c r="C820" s="176" t="s">
        <v>17343</v>
      </c>
      <c r="D820" s="176" t="s">
        <v>646</v>
      </c>
      <c r="E820" s="176" t="s">
        <v>17253</v>
      </c>
      <c r="F820" s="176" t="s">
        <v>17344</v>
      </c>
      <c r="G820" s="176">
        <v>700</v>
      </c>
      <c r="H820" s="176" t="s">
        <v>876</v>
      </c>
      <c r="I820" s="176">
        <v>5.5</v>
      </c>
      <c r="L820" s="176" t="s">
        <v>641</v>
      </c>
      <c r="P820" s="176" t="s">
        <v>641</v>
      </c>
      <c r="T820" s="176" t="s">
        <v>641</v>
      </c>
      <c r="X820" s="176" t="s">
        <v>641</v>
      </c>
      <c r="Z820" s="176">
        <v>5.8536585365853666</v>
      </c>
      <c r="AA820" s="176" t="s">
        <v>641</v>
      </c>
      <c r="AB820" s="176" t="s">
        <v>420</v>
      </c>
      <c r="AC820" s="176" t="s">
        <v>420</v>
      </c>
      <c r="AD820" s="176" t="s">
        <v>420</v>
      </c>
      <c r="AE820" s="176" t="s">
        <v>420</v>
      </c>
      <c r="AF820" s="176" t="s">
        <v>236</v>
      </c>
      <c r="AG820" s="176">
        <v>1</v>
      </c>
      <c r="AH820" s="176" t="s">
        <v>654</v>
      </c>
      <c r="AI820" s="176" t="s">
        <v>654</v>
      </c>
      <c r="AJ820" s="176" t="s">
        <v>654</v>
      </c>
      <c r="AK820" s="176" t="s">
        <v>654</v>
      </c>
      <c r="AL820" s="1231" t="s">
        <v>251</v>
      </c>
      <c r="AM820" s="176" t="s">
        <v>466</v>
      </c>
      <c r="AN820" s="176">
        <v>1.1890000000000001</v>
      </c>
      <c r="AO820" s="176">
        <v>2.9</v>
      </c>
      <c r="AP820" s="176">
        <v>24</v>
      </c>
      <c r="AQ820" s="176">
        <v>216</v>
      </c>
      <c r="AR820" s="176">
        <v>3.9</v>
      </c>
      <c r="AS820" s="193">
        <v>24038.7264</v>
      </c>
    </row>
    <row r="821" spans="1:45" ht="16.5" customHeight="1">
      <c r="A821" s="175">
        <v>46163</v>
      </c>
      <c r="B821" s="176" t="s">
        <v>238</v>
      </c>
      <c r="C821" s="176" t="s">
        <v>17285</v>
      </c>
      <c r="E821" s="176" t="s">
        <v>17253</v>
      </c>
      <c r="F821" s="176" t="s">
        <v>17293</v>
      </c>
      <c r="G821" s="176">
        <v>670</v>
      </c>
      <c r="H821" s="176" t="s">
        <v>735</v>
      </c>
      <c r="I821" s="176">
        <v>5</v>
      </c>
      <c r="J821" s="176">
        <v>26</v>
      </c>
      <c r="K821" s="176">
        <v>0</v>
      </c>
      <c r="L821" s="176">
        <v>9260</v>
      </c>
      <c r="N821" s="176">
        <v>7</v>
      </c>
      <c r="O821" s="176">
        <v>0</v>
      </c>
      <c r="P821" s="176">
        <v>8240</v>
      </c>
      <c r="R821" s="176">
        <v>15</v>
      </c>
      <c r="S821" s="176">
        <v>0</v>
      </c>
      <c r="T821" s="176">
        <v>8800</v>
      </c>
      <c r="V821" s="176">
        <v>32</v>
      </c>
      <c r="W821" s="176">
        <v>2</v>
      </c>
      <c r="X821" s="176">
        <v>8800</v>
      </c>
      <c r="Z821" s="176">
        <v>6.2882096069868991</v>
      </c>
      <c r="AA821" s="176">
        <v>53.333333333333336</v>
      </c>
      <c r="AB821" s="176">
        <v>0.9984708867521368</v>
      </c>
      <c r="AC821" s="176">
        <v>87.75</v>
      </c>
      <c r="AD821" s="176">
        <v>6.666666666666667</v>
      </c>
      <c r="AE821" s="176">
        <v>6.5</v>
      </c>
      <c r="AF821" s="176" t="s">
        <v>236</v>
      </c>
      <c r="AG821" s="176">
        <v>2</v>
      </c>
      <c r="AH821" s="176" t="s">
        <v>667</v>
      </c>
      <c r="AI821" s="176" t="s">
        <v>651</v>
      </c>
      <c r="AJ821" s="176" t="s">
        <v>868</v>
      </c>
      <c r="AK821" s="176" t="s">
        <v>868</v>
      </c>
      <c r="AL821" s="1231" t="s">
        <v>251</v>
      </c>
      <c r="AM821" s="176" t="s">
        <v>466</v>
      </c>
      <c r="AN821" s="176">
        <v>1.1890000000000001</v>
      </c>
      <c r="AO821" s="176">
        <v>1.7</v>
      </c>
      <c r="AP821" s="176">
        <v>24</v>
      </c>
      <c r="AQ821" s="176">
        <v>216</v>
      </c>
      <c r="AR821" s="176">
        <v>2.7</v>
      </c>
      <c r="AS821" s="193">
        <v>16642.195200000002</v>
      </c>
    </row>
    <row r="822" spans="1:45" ht="16.5" customHeight="1">
      <c r="A822" s="175">
        <v>46163</v>
      </c>
      <c r="B822" s="176" t="s">
        <v>238</v>
      </c>
      <c r="C822" s="176" t="s">
        <v>17284</v>
      </c>
      <c r="E822" s="176" t="s">
        <v>17253</v>
      </c>
      <c r="F822" s="176" t="s">
        <v>17293</v>
      </c>
      <c r="G822" s="176">
        <v>670</v>
      </c>
      <c r="H822" s="176" t="s">
        <v>662</v>
      </c>
      <c r="I822" s="176">
        <v>5</v>
      </c>
      <c r="J822" s="176">
        <v>31</v>
      </c>
      <c r="K822" s="176">
        <v>0</v>
      </c>
      <c r="M822" s="176">
        <v>9260</v>
      </c>
      <c r="N822" s="176">
        <v>14</v>
      </c>
      <c r="O822" s="176">
        <v>0</v>
      </c>
      <c r="Q822" s="176">
        <v>9170</v>
      </c>
      <c r="R822" s="176">
        <v>9</v>
      </c>
      <c r="S822" s="176">
        <v>0</v>
      </c>
      <c r="U822" s="176">
        <v>9170</v>
      </c>
      <c r="V822" s="176">
        <v>19</v>
      </c>
      <c r="W822" s="176">
        <v>0</v>
      </c>
      <c r="Y822" s="176">
        <v>8800</v>
      </c>
      <c r="Z822" s="176">
        <v>6.1802575107296125</v>
      </c>
      <c r="AA822" s="176">
        <v>48.666666666666664</v>
      </c>
      <c r="AB822" s="176">
        <v>1</v>
      </c>
      <c r="AC822" s="176">
        <v>91</v>
      </c>
      <c r="AD822" s="176">
        <v>6.083333333333333</v>
      </c>
      <c r="AE822" s="176">
        <v>6.083333333333333</v>
      </c>
      <c r="AF822" s="176" t="s">
        <v>236</v>
      </c>
      <c r="AG822" s="176">
        <v>2</v>
      </c>
      <c r="AH822" s="176" t="s">
        <v>667</v>
      </c>
      <c r="AI822" s="176" t="s">
        <v>651</v>
      </c>
      <c r="AJ822" s="176" t="s">
        <v>653</v>
      </c>
      <c r="AK822" s="176" t="s">
        <v>653</v>
      </c>
      <c r="AM822" s="176" t="s">
        <v>466</v>
      </c>
      <c r="AN822" s="176">
        <v>1.1890000000000001</v>
      </c>
      <c r="AO822" s="176">
        <v>2.4</v>
      </c>
      <c r="AP822" s="176">
        <v>24</v>
      </c>
      <c r="AQ822" s="176">
        <v>216</v>
      </c>
      <c r="AR822" s="176">
        <v>3.4</v>
      </c>
      <c r="AS822" s="193">
        <v>20956.838400000001</v>
      </c>
    </row>
    <row r="823" spans="1:45" ht="16.5" customHeight="1">
      <c r="A823" s="175">
        <v>46163</v>
      </c>
      <c r="B823" s="176" t="s">
        <v>239</v>
      </c>
      <c r="C823" s="176" t="s">
        <v>645</v>
      </c>
      <c r="E823" s="176" t="s">
        <v>420</v>
      </c>
      <c r="F823" s="176" t="s">
        <v>420</v>
      </c>
      <c r="G823" s="176" t="s">
        <v>420</v>
      </c>
      <c r="H823" s="176" t="s">
        <v>420</v>
      </c>
      <c r="I823" s="176" t="s">
        <v>420</v>
      </c>
      <c r="L823" s="176" t="s">
        <v>645</v>
      </c>
      <c r="P823" s="176" t="s">
        <v>645</v>
      </c>
      <c r="T823" s="176" t="s">
        <v>645</v>
      </c>
      <c r="X823" s="176" t="s">
        <v>645</v>
      </c>
      <c r="Z823" s="176" t="s">
        <v>420</v>
      </c>
      <c r="AA823" s="176" t="s">
        <v>645</v>
      </c>
      <c r="AB823" s="176" t="s">
        <v>420</v>
      </c>
      <c r="AC823" s="176" t="s">
        <v>420</v>
      </c>
      <c r="AD823" s="176" t="s">
        <v>420</v>
      </c>
      <c r="AE823" s="176" t="s">
        <v>420</v>
      </c>
      <c r="AF823" s="176" t="s">
        <v>236</v>
      </c>
      <c r="AG823" s="176">
        <v>1</v>
      </c>
      <c r="AH823" s="176" t="s">
        <v>654</v>
      </c>
      <c r="AI823" s="176" t="s">
        <v>654</v>
      </c>
      <c r="AJ823" s="176" t="s">
        <v>654</v>
      </c>
      <c r="AK823" s="176" t="s">
        <v>654</v>
      </c>
      <c r="AL823" s="1231" t="s">
        <v>420</v>
      </c>
      <c r="AM823" s="176" t="s">
        <v>420</v>
      </c>
      <c r="AN823" s="176" t="s">
        <v>420</v>
      </c>
      <c r="AO823" s="176" t="s">
        <v>420</v>
      </c>
      <c r="AP823" s="176">
        <v>24</v>
      </c>
      <c r="AQ823" s="176">
        <v>216</v>
      </c>
      <c r="AR823" s="176" t="s">
        <v>420</v>
      </c>
      <c r="AS823" s="193" t="s">
        <v>420</v>
      </c>
    </row>
    <row r="824" spans="1:45" ht="16.5" customHeight="1">
      <c r="A824" s="175">
        <v>46163</v>
      </c>
      <c r="B824" s="176" t="s">
        <v>389</v>
      </c>
      <c r="C824" s="176" t="s">
        <v>17383</v>
      </c>
      <c r="D824" s="176" t="s">
        <v>646</v>
      </c>
      <c r="E824" s="176" t="s">
        <v>17253</v>
      </c>
      <c r="F824" s="176" t="s">
        <v>17358</v>
      </c>
      <c r="G824" s="176">
        <v>700</v>
      </c>
      <c r="H824" s="176" t="s">
        <v>805</v>
      </c>
      <c r="I824" s="176">
        <v>5.5</v>
      </c>
      <c r="J824" s="176">
        <v>42</v>
      </c>
      <c r="K824" s="176">
        <v>0</v>
      </c>
      <c r="L824" s="176">
        <v>8610</v>
      </c>
      <c r="M824" s="176">
        <v>10000</v>
      </c>
      <c r="N824" s="176">
        <v>20</v>
      </c>
      <c r="O824" s="176">
        <v>0</v>
      </c>
      <c r="P824" s="176">
        <v>8430</v>
      </c>
      <c r="Q824" s="176">
        <v>9440</v>
      </c>
      <c r="R824" s="176">
        <v>29</v>
      </c>
      <c r="S824" s="176">
        <v>2</v>
      </c>
      <c r="T824" s="176">
        <v>8610</v>
      </c>
      <c r="U824" s="176">
        <v>10000</v>
      </c>
      <c r="V824" s="176">
        <v>31</v>
      </c>
      <c r="W824" s="176">
        <v>2</v>
      </c>
      <c r="X824" s="176">
        <v>8610</v>
      </c>
      <c r="Y824" s="176">
        <v>10000</v>
      </c>
      <c r="Z824" s="176">
        <v>5.8536585365853666</v>
      </c>
      <c r="AA824" s="176">
        <v>40.666666666666664</v>
      </c>
      <c r="AB824" s="176">
        <v>0.99671474358974355</v>
      </c>
      <c r="AC824" s="176">
        <v>92.125</v>
      </c>
      <c r="AD824" s="176">
        <v>5.083333333333333</v>
      </c>
      <c r="AE824" s="176">
        <v>4.916666666666667</v>
      </c>
      <c r="AF824" s="176" t="s">
        <v>236</v>
      </c>
      <c r="AG824" s="176">
        <v>1</v>
      </c>
      <c r="AH824" s="176" t="s">
        <v>667</v>
      </c>
      <c r="AI824" s="176" t="s">
        <v>15435</v>
      </c>
      <c r="AJ824" s="176" t="s">
        <v>653</v>
      </c>
      <c r="AK824" s="176" t="s">
        <v>653</v>
      </c>
      <c r="AL824" s="1231" t="s">
        <v>252</v>
      </c>
      <c r="AM824" s="176" t="s">
        <v>466</v>
      </c>
      <c r="AN824" s="176">
        <v>1.1890000000000001</v>
      </c>
      <c r="AO824" s="176">
        <v>2.8</v>
      </c>
      <c r="AP824" s="176">
        <v>24</v>
      </c>
      <c r="AQ824" s="176">
        <v>216</v>
      </c>
      <c r="AR824" s="176">
        <v>3.8</v>
      </c>
      <c r="AS824" s="193">
        <v>23422.3488</v>
      </c>
    </row>
    <row r="825" spans="1:45" ht="16.5" customHeight="1">
      <c r="A825" s="175">
        <v>46163</v>
      </c>
      <c r="B825" s="176" t="s">
        <v>418</v>
      </c>
      <c r="C825" s="176" t="s">
        <v>17359</v>
      </c>
      <c r="D825" s="176" t="s">
        <v>646</v>
      </c>
      <c r="E825" s="176" t="s">
        <v>17253</v>
      </c>
      <c r="F825" s="176" t="s">
        <v>17358</v>
      </c>
      <c r="G825" s="176">
        <v>700</v>
      </c>
      <c r="H825" s="176" t="s">
        <v>944</v>
      </c>
      <c r="I825" s="176">
        <v>5.5</v>
      </c>
      <c r="J825" s="176">
        <v>31</v>
      </c>
      <c r="K825" s="176">
        <v>4</v>
      </c>
      <c r="L825" s="176">
        <v>9630</v>
      </c>
      <c r="M825" s="176">
        <v>9070</v>
      </c>
      <c r="N825" s="176">
        <v>26</v>
      </c>
      <c r="O825" s="176">
        <v>0</v>
      </c>
      <c r="P825" s="176">
        <v>9630</v>
      </c>
      <c r="Q825" s="176">
        <v>9630</v>
      </c>
      <c r="R825" s="176">
        <v>21</v>
      </c>
      <c r="S825" s="176">
        <v>2</v>
      </c>
      <c r="T825" s="176">
        <v>9910</v>
      </c>
      <c r="U825" s="176">
        <v>9630</v>
      </c>
      <c r="V825" s="176">
        <v>13</v>
      </c>
      <c r="W825" s="176">
        <v>1</v>
      </c>
      <c r="X825" s="176">
        <v>9810</v>
      </c>
      <c r="Y825" s="176">
        <v>9630</v>
      </c>
      <c r="Z825" s="176">
        <v>5.8536585365853666</v>
      </c>
      <c r="AA825" s="176">
        <v>30.333333333333332</v>
      </c>
      <c r="AB825" s="176">
        <v>0.99425080128205123</v>
      </c>
      <c r="AC825" s="176">
        <v>96.174999999999997</v>
      </c>
      <c r="AD825" s="176">
        <v>3.7916666666666665</v>
      </c>
      <c r="AE825" s="176">
        <v>3.5</v>
      </c>
      <c r="AF825" s="176" t="s">
        <v>236</v>
      </c>
      <c r="AG825" s="176">
        <v>1</v>
      </c>
      <c r="AH825" s="176" t="s">
        <v>651</v>
      </c>
      <c r="AI825" s="176" t="s">
        <v>15435</v>
      </c>
      <c r="AJ825" s="176" t="s">
        <v>653</v>
      </c>
      <c r="AK825" s="176" t="s">
        <v>653</v>
      </c>
      <c r="AL825" s="1231" t="s">
        <v>252</v>
      </c>
      <c r="AM825" s="176" t="s">
        <v>466</v>
      </c>
      <c r="AN825" s="176">
        <v>1.1890000000000001</v>
      </c>
      <c r="AO825" s="176">
        <v>2.8</v>
      </c>
      <c r="AP825" s="176">
        <v>24</v>
      </c>
      <c r="AQ825" s="176">
        <v>216</v>
      </c>
      <c r="AR825" s="176">
        <v>3.8</v>
      </c>
      <c r="AS825" s="193">
        <v>23422.3488</v>
      </c>
    </row>
    <row r="826" spans="1:45" ht="16.5" customHeight="1">
      <c r="A826" s="175">
        <v>46163</v>
      </c>
      <c r="B826" s="176" t="s">
        <v>240</v>
      </c>
      <c r="C826" s="176" t="s">
        <v>17384</v>
      </c>
      <c r="E826" s="176" t="s">
        <v>4424</v>
      </c>
      <c r="F826" s="176" t="s">
        <v>17394</v>
      </c>
      <c r="G826" s="176">
        <v>500</v>
      </c>
      <c r="H826" s="176" t="s">
        <v>1088</v>
      </c>
      <c r="I826" s="176">
        <v>4</v>
      </c>
      <c r="J826" s="176">
        <v>24</v>
      </c>
      <c r="K826" s="176">
        <v>0</v>
      </c>
      <c r="L826" s="176">
        <v>2757</v>
      </c>
      <c r="N826" s="176">
        <v>2</v>
      </c>
      <c r="O826" s="176">
        <v>0</v>
      </c>
      <c r="P826" s="176">
        <v>2950</v>
      </c>
      <c r="R826" s="176">
        <v>8</v>
      </c>
      <c r="S826" s="176">
        <v>0</v>
      </c>
      <c r="T826" s="176">
        <v>3000</v>
      </c>
      <c r="V826" s="176">
        <v>6</v>
      </c>
      <c r="W826" s="176">
        <v>0</v>
      </c>
      <c r="X826" s="176">
        <v>3470</v>
      </c>
      <c r="Z826" s="176">
        <v>2.028169014084507</v>
      </c>
      <c r="AA826" s="176">
        <v>20</v>
      </c>
      <c r="AB826" s="176">
        <v>1</v>
      </c>
      <c r="AC826" s="176">
        <v>30.442499999999999</v>
      </c>
      <c r="AD826" s="176">
        <v>2.5</v>
      </c>
      <c r="AE826" s="176">
        <v>1.6666666666666667</v>
      </c>
      <c r="AF826" s="176" t="s">
        <v>241</v>
      </c>
      <c r="AG826" s="176">
        <v>3</v>
      </c>
      <c r="AH826" s="176" t="s">
        <v>649</v>
      </c>
      <c r="AI826" s="176" t="s">
        <v>649</v>
      </c>
      <c r="AJ826" s="176" t="s">
        <v>648</v>
      </c>
      <c r="AK826" s="176" t="s">
        <v>648</v>
      </c>
      <c r="AL826" s="1231" t="s">
        <v>252</v>
      </c>
      <c r="AM826" s="176" t="s">
        <v>126</v>
      </c>
      <c r="AN826" s="176">
        <v>0.91100000000000003</v>
      </c>
      <c r="AO826" s="176">
        <v>0.9</v>
      </c>
      <c r="AP826" s="176">
        <v>24</v>
      </c>
      <c r="AQ826" s="176">
        <v>216</v>
      </c>
      <c r="AR826" s="176">
        <v>1.9</v>
      </c>
      <c r="AS826" s="193">
        <v>8972.9856</v>
      </c>
    </row>
    <row r="827" spans="1:45" ht="16.5" customHeight="1">
      <c r="A827" s="175">
        <v>46163</v>
      </c>
      <c r="B827" s="176" t="s">
        <v>240</v>
      </c>
      <c r="C827" s="176" t="s">
        <v>17385</v>
      </c>
      <c r="E827" s="176" t="s">
        <v>16561</v>
      </c>
      <c r="F827" s="176" t="s">
        <v>17395</v>
      </c>
      <c r="G827" s="176">
        <v>600</v>
      </c>
      <c r="H827" s="176" t="s">
        <v>491</v>
      </c>
      <c r="I827" s="176">
        <v>5</v>
      </c>
      <c r="J827" s="176">
        <v>16</v>
      </c>
      <c r="K827" s="176">
        <v>0</v>
      </c>
      <c r="L827" s="176">
        <v>2757</v>
      </c>
      <c r="N827" s="176">
        <v>12</v>
      </c>
      <c r="O827" s="176">
        <v>0</v>
      </c>
      <c r="P827" s="176">
        <v>2950</v>
      </c>
      <c r="R827" s="176">
        <v>8</v>
      </c>
      <c r="S827" s="176">
        <v>0</v>
      </c>
      <c r="T827" s="176">
        <v>3000</v>
      </c>
      <c r="V827" s="176">
        <v>14</v>
      </c>
      <c r="W827" s="176">
        <v>0</v>
      </c>
      <c r="X827" s="176">
        <v>3470</v>
      </c>
      <c r="Z827" s="176">
        <v>2.8402366863905324</v>
      </c>
      <c r="AA827" s="176">
        <v>25</v>
      </c>
      <c r="AB827" s="176">
        <v>1</v>
      </c>
      <c r="AC827" s="176">
        <v>30.442499999999999</v>
      </c>
      <c r="AD827" s="176">
        <v>3.125</v>
      </c>
      <c r="AE827" s="176">
        <v>2.0833333333333335</v>
      </c>
      <c r="AF827" s="176" t="s">
        <v>241</v>
      </c>
      <c r="AG827" s="176">
        <v>3</v>
      </c>
      <c r="AH827" s="176" t="s">
        <v>649</v>
      </c>
      <c r="AI827" s="176" t="s">
        <v>649</v>
      </c>
      <c r="AJ827" s="176" t="s">
        <v>648</v>
      </c>
      <c r="AK827" s="176" t="s">
        <v>648</v>
      </c>
      <c r="AM827" s="176" t="s">
        <v>126</v>
      </c>
      <c r="AN827" s="176">
        <v>0.91100000000000003</v>
      </c>
      <c r="AO827" s="176">
        <v>1.3</v>
      </c>
      <c r="AP827" s="176">
        <v>24</v>
      </c>
      <c r="AQ827" s="176">
        <v>216</v>
      </c>
      <c r="AR827" s="176">
        <v>2.2999999999999998</v>
      </c>
      <c r="AS827" s="193">
        <v>10862.035199999998</v>
      </c>
    </row>
    <row r="828" spans="1:45" ht="16.5" customHeight="1">
      <c r="A828" s="175">
        <v>46163</v>
      </c>
      <c r="B828" s="176" t="s">
        <v>242</v>
      </c>
      <c r="C828" s="176" t="s">
        <v>386</v>
      </c>
      <c r="E828" s="176" t="s">
        <v>420</v>
      </c>
      <c r="F828" s="176" t="s">
        <v>420</v>
      </c>
      <c r="G828" s="176" t="s">
        <v>420</v>
      </c>
      <c r="H828" s="176" t="s">
        <v>420</v>
      </c>
      <c r="I828" s="176" t="s">
        <v>420</v>
      </c>
      <c r="L828" s="176" t="s">
        <v>386</v>
      </c>
      <c r="P828" s="176" t="s">
        <v>386</v>
      </c>
      <c r="T828" s="176" t="s">
        <v>386</v>
      </c>
      <c r="X828" s="176" t="s">
        <v>386</v>
      </c>
      <c r="Z828" s="176" t="s">
        <v>420</v>
      </c>
      <c r="AA828" s="176" t="s">
        <v>386</v>
      </c>
      <c r="AB828" s="176" t="s">
        <v>420</v>
      </c>
      <c r="AC828" s="176" t="s">
        <v>420</v>
      </c>
      <c r="AD828" s="176" t="s">
        <v>420</v>
      </c>
      <c r="AE828" s="176" t="s">
        <v>420</v>
      </c>
      <c r="AF828" s="176" t="s">
        <v>241</v>
      </c>
      <c r="AG828" s="176">
        <v>5</v>
      </c>
      <c r="AH828" s="176" t="s">
        <v>649</v>
      </c>
      <c r="AI828" s="176" t="s">
        <v>649</v>
      </c>
      <c r="AJ828" s="176" t="s">
        <v>648</v>
      </c>
      <c r="AK828" s="176" t="s">
        <v>648</v>
      </c>
      <c r="AL828" s="1231" t="s">
        <v>420</v>
      </c>
      <c r="AM828" s="176" t="s">
        <v>420</v>
      </c>
      <c r="AN828" s="176" t="s">
        <v>420</v>
      </c>
      <c r="AO828" s="176" t="s">
        <v>420</v>
      </c>
      <c r="AP828" s="176">
        <v>24</v>
      </c>
      <c r="AQ828" s="176">
        <v>216</v>
      </c>
      <c r="AR828" s="176" t="s">
        <v>420</v>
      </c>
      <c r="AS828" s="193" t="s">
        <v>420</v>
      </c>
    </row>
    <row r="829" spans="1:45" ht="16.5" customHeight="1">
      <c r="A829" s="175">
        <v>46163</v>
      </c>
      <c r="B829" s="176" t="s">
        <v>16531</v>
      </c>
      <c r="C829" s="176" t="s">
        <v>16707</v>
      </c>
      <c r="E829" s="176" t="s">
        <v>420</v>
      </c>
      <c r="F829" s="176" t="s">
        <v>420</v>
      </c>
      <c r="G829" s="176" t="s">
        <v>420</v>
      </c>
      <c r="H829" s="176" t="s">
        <v>420</v>
      </c>
      <c r="I829" s="176" t="s">
        <v>420</v>
      </c>
      <c r="L829" s="176" t="s">
        <v>645</v>
      </c>
      <c r="P829" s="176" t="s">
        <v>645</v>
      </c>
      <c r="T829" s="176" t="s">
        <v>645</v>
      </c>
      <c r="X829" s="176" t="s">
        <v>645</v>
      </c>
      <c r="Z829" s="176" t="s">
        <v>420</v>
      </c>
      <c r="AA829" s="176" t="s">
        <v>645</v>
      </c>
      <c r="AB829" s="176" t="s">
        <v>420</v>
      </c>
      <c r="AC829" s="176" t="s">
        <v>420</v>
      </c>
      <c r="AD829" s="176" t="s">
        <v>420</v>
      </c>
      <c r="AE829" s="176" t="s">
        <v>420</v>
      </c>
      <c r="AF829" s="176" t="s">
        <v>243</v>
      </c>
      <c r="AG829" s="176">
        <v>1</v>
      </c>
      <c r="AH829" s="176" t="s">
        <v>654</v>
      </c>
      <c r="AI829" s="176" t="s">
        <v>654</v>
      </c>
      <c r="AJ829" s="176" t="s">
        <v>654</v>
      </c>
      <c r="AK829" s="176" t="s">
        <v>654</v>
      </c>
      <c r="AL829" s="1231" t="s">
        <v>420</v>
      </c>
      <c r="AM829" s="176" t="s">
        <v>420</v>
      </c>
      <c r="AN829" s="176" t="s">
        <v>420</v>
      </c>
      <c r="AO829" s="176" t="s">
        <v>420</v>
      </c>
      <c r="AP829" s="176">
        <v>24</v>
      </c>
      <c r="AQ829" s="176">
        <v>216</v>
      </c>
      <c r="AR829" s="176" t="s">
        <v>420</v>
      </c>
      <c r="AS829" s="193" t="s">
        <v>420</v>
      </c>
    </row>
    <row r="830" spans="1:45" ht="16.5" customHeight="1">
      <c r="A830" s="175">
        <v>46163</v>
      </c>
      <c r="B830" s="176" t="s">
        <v>244</v>
      </c>
      <c r="C830" s="176" t="s">
        <v>16707</v>
      </c>
      <c r="E830" s="176" t="s">
        <v>420</v>
      </c>
      <c r="F830" s="176" t="s">
        <v>420</v>
      </c>
      <c r="G830" s="176" t="s">
        <v>420</v>
      </c>
      <c r="H830" s="176" t="s">
        <v>420</v>
      </c>
      <c r="I830" s="176" t="s">
        <v>420</v>
      </c>
      <c r="L830" s="176" t="s">
        <v>645</v>
      </c>
      <c r="P830" s="176" t="s">
        <v>645</v>
      </c>
      <c r="T830" s="176" t="s">
        <v>645</v>
      </c>
      <c r="X830" s="176" t="s">
        <v>645</v>
      </c>
      <c r="Z830" s="176" t="s">
        <v>420</v>
      </c>
      <c r="AA830" s="176" t="s">
        <v>645</v>
      </c>
      <c r="AB830" s="176" t="s">
        <v>420</v>
      </c>
      <c r="AC830" s="176" t="s">
        <v>420</v>
      </c>
      <c r="AD830" s="176" t="s">
        <v>420</v>
      </c>
      <c r="AE830" s="176" t="s">
        <v>420</v>
      </c>
      <c r="AF830" s="176" t="s">
        <v>243</v>
      </c>
      <c r="AG830" s="176">
        <v>1</v>
      </c>
      <c r="AH830" s="176" t="s">
        <v>654</v>
      </c>
      <c r="AI830" s="176" t="s">
        <v>654</v>
      </c>
      <c r="AJ830" s="176" t="s">
        <v>654</v>
      </c>
      <c r="AK830" s="176" t="s">
        <v>654</v>
      </c>
      <c r="AL830" s="1231" t="s">
        <v>420</v>
      </c>
      <c r="AM830" s="176" t="s">
        <v>420</v>
      </c>
      <c r="AN830" s="176" t="s">
        <v>420</v>
      </c>
      <c r="AO830" s="176" t="s">
        <v>420</v>
      </c>
      <c r="AP830" s="176">
        <v>24</v>
      </c>
      <c r="AQ830" s="176">
        <v>216</v>
      </c>
      <c r="AR830" s="176" t="s">
        <v>420</v>
      </c>
      <c r="AS830" s="193" t="s">
        <v>420</v>
      </c>
    </row>
    <row r="831" spans="1:45" ht="16.5" customHeight="1">
      <c r="A831" s="175">
        <v>46163</v>
      </c>
      <c r="B831" s="176" t="s">
        <v>245</v>
      </c>
      <c r="C831" s="176" t="s">
        <v>16707</v>
      </c>
      <c r="E831" s="176" t="s">
        <v>420</v>
      </c>
      <c r="F831" s="176" t="s">
        <v>420</v>
      </c>
      <c r="G831" s="176" t="s">
        <v>420</v>
      </c>
      <c r="H831" s="176" t="s">
        <v>420</v>
      </c>
      <c r="I831" s="176" t="s">
        <v>420</v>
      </c>
      <c r="L831" s="176" t="s">
        <v>645</v>
      </c>
      <c r="P831" s="176" t="s">
        <v>645</v>
      </c>
      <c r="T831" s="176" t="s">
        <v>645</v>
      </c>
      <c r="X831" s="176" t="s">
        <v>645</v>
      </c>
      <c r="Z831" s="176" t="s">
        <v>420</v>
      </c>
      <c r="AA831" s="176" t="s">
        <v>645</v>
      </c>
      <c r="AB831" s="176" t="s">
        <v>420</v>
      </c>
      <c r="AC831" s="176" t="s">
        <v>420</v>
      </c>
      <c r="AD831" s="176" t="s">
        <v>420</v>
      </c>
      <c r="AE831" s="176" t="s">
        <v>420</v>
      </c>
      <c r="AF831" s="176" t="s">
        <v>243</v>
      </c>
      <c r="AG831" s="176">
        <v>1</v>
      </c>
      <c r="AH831" s="176" t="s">
        <v>654</v>
      </c>
      <c r="AI831" s="176" t="s">
        <v>654</v>
      </c>
      <c r="AJ831" s="176" t="s">
        <v>654</v>
      </c>
      <c r="AK831" s="176" t="s">
        <v>654</v>
      </c>
      <c r="AL831" s="1231" t="s">
        <v>420</v>
      </c>
      <c r="AM831" s="176" t="s">
        <v>420</v>
      </c>
      <c r="AN831" s="176" t="s">
        <v>420</v>
      </c>
      <c r="AO831" s="176" t="s">
        <v>420</v>
      </c>
      <c r="AP831" s="176">
        <v>24</v>
      </c>
      <c r="AQ831" s="176">
        <v>216</v>
      </c>
      <c r="AR831" s="176" t="s">
        <v>420</v>
      </c>
      <c r="AS831" s="193" t="s">
        <v>420</v>
      </c>
    </row>
    <row r="832" spans="1:45" ht="16.5" customHeight="1">
      <c r="A832" s="175">
        <v>46163</v>
      </c>
      <c r="B832" s="176" t="s">
        <v>246</v>
      </c>
      <c r="C832" s="176" t="s">
        <v>16707</v>
      </c>
      <c r="E832" s="176" t="s">
        <v>420</v>
      </c>
      <c r="F832" s="176" t="s">
        <v>420</v>
      </c>
      <c r="G832" s="176" t="s">
        <v>420</v>
      </c>
      <c r="H832" s="176" t="s">
        <v>420</v>
      </c>
      <c r="I832" s="176" t="s">
        <v>420</v>
      </c>
      <c r="L832" s="176" t="s">
        <v>645</v>
      </c>
      <c r="P832" s="176" t="s">
        <v>645</v>
      </c>
      <c r="T832" s="176" t="s">
        <v>645</v>
      </c>
      <c r="X832" s="176" t="s">
        <v>645</v>
      </c>
      <c r="Z832" s="176" t="s">
        <v>420</v>
      </c>
      <c r="AA832" s="176" t="s">
        <v>645</v>
      </c>
      <c r="AB832" s="176" t="s">
        <v>420</v>
      </c>
      <c r="AC832" s="176" t="s">
        <v>420</v>
      </c>
      <c r="AD832" s="176" t="s">
        <v>420</v>
      </c>
      <c r="AE832" s="176" t="s">
        <v>420</v>
      </c>
      <c r="AF832" s="176" t="s">
        <v>243</v>
      </c>
      <c r="AG832" s="176">
        <v>1</v>
      </c>
      <c r="AH832" s="176" t="s">
        <v>654</v>
      </c>
      <c r="AI832" s="176" t="s">
        <v>654</v>
      </c>
      <c r="AJ832" s="176" t="s">
        <v>654</v>
      </c>
      <c r="AK832" s="176" t="s">
        <v>654</v>
      </c>
      <c r="AL832" s="1231" t="s">
        <v>420</v>
      </c>
      <c r="AM832" s="176" t="s">
        <v>420</v>
      </c>
      <c r="AN832" s="176" t="s">
        <v>420</v>
      </c>
      <c r="AO832" s="176" t="s">
        <v>420</v>
      </c>
      <c r="AP832" s="176">
        <v>24</v>
      </c>
      <c r="AQ832" s="176">
        <v>216</v>
      </c>
      <c r="AR832" s="176" t="s">
        <v>420</v>
      </c>
      <c r="AS832" s="193" t="s">
        <v>420</v>
      </c>
    </row>
    <row r="833" spans="1:45" ht="16.5" customHeight="1">
      <c r="A833" s="175">
        <v>46163</v>
      </c>
      <c r="B833" s="176" t="s">
        <v>247</v>
      </c>
      <c r="C833" s="176" t="s">
        <v>16707</v>
      </c>
      <c r="E833" s="176" t="s">
        <v>420</v>
      </c>
      <c r="F833" s="176" t="s">
        <v>420</v>
      </c>
      <c r="G833" s="176" t="s">
        <v>420</v>
      </c>
      <c r="H833" s="176" t="s">
        <v>420</v>
      </c>
      <c r="I833" s="176" t="s">
        <v>420</v>
      </c>
      <c r="L833" s="176" t="s">
        <v>645</v>
      </c>
      <c r="P833" s="176" t="s">
        <v>645</v>
      </c>
      <c r="T833" s="176" t="s">
        <v>645</v>
      </c>
      <c r="X833" s="176" t="s">
        <v>645</v>
      </c>
      <c r="Z833" s="176" t="s">
        <v>420</v>
      </c>
      <c r="AA833" s="176" t="s">
        <v>645</v>
      </c>
      <c r="AB833" s="176" t="s">
        <v>420</v>
      </c>
      <c r="AC833" s="176" t="s">
        <v>420</v>
      </c>
      <c r="AD833" s="176" t="s">
        <v>420</v>
      </c>
      <c r="AE833" s="176" t="s">
        <v>420</v>
      </c>
      <c r="AF833" s="176" t="s">
        <v>243</v>
      </c>
      <c r="AG833" s="176">
        <v>1</v>
      </c>
      <c r="AH833" s="176" t="s">
        <v>654</v>
      </c>
      <c r="AI833" s="176" t="s">
        <v>654</v>
      </c>
      <c r="AJ833" s="176" t="s">
        <v>654</v>
      </c>
      <c r="AK833" s="176" t="s">
        <v>654</v>
      </c>
      <c r="AL833" s="1231" t="s">
        <v>420</v>
      </c>
      <c r="AM833" s="176" t="s">
        <v>420</v>
      </c>
      <c r="AN833" s="176" t="s">
        <v>420</v>
      </c>
      <c r="AO833" s="176" t="s">
        <v>420</v>
      </c>
      <c r="AP833" s="176">
        <v>24</v>
      </c>
      <c r="AQ833" s="176">
        <v>216</v>
      </c>
      <c r="AR833" s="176" t="s">
        <v>420</v>
      </c>
      <c r="AS833" s="193" t="s">
        <v>420</v>
      </c>
    </row>
    <row r="834" spans="1:45" ht="16.5" customHeight="1">
      <c r="A834" s="175">
        <v>46163</v>
      </c>
      <c r="B834" s="176" t="s">
        <v>248</v>
      </c>
      <c r="C834" s="176" t="s">
        <v>16707</v>
      </c>
      <c r="E834" s="176" t="s">
        <v>420</v>
      </c>
      <c r="F834" s="176" t="s">
        <v>420</v>
      </c>
      <c r="G834" s="176" t="s">
        <v>420</v>
      </c>
      <c r="H834" s="176" t="s">
        <v>420</v>
      </c>
      <c r="I834" s="176" t="s">
        <v>420</v>
      </c>
      <c r="L834" s="176" t="s">
        <v>645</v>
      </c>
      <c r="P834" s="176" t="s">
        <v>645</v>
      </c>
      <c r="T834" s="176" t="s">
        <v>645</v>
      </c>
      <c r="X834" s="176" t="s">
        <v>645</v>
      </c>
      <c r="Z834" s="176" t="s">
        <v>420</v>
      </c>
      <c r="AA834" s="176" t="s">
        <v>645</v>
      </c>
      <c r="AB834" s="176" t="s">
        <v>420</v>
      </c>
      <c r="AC834" s="176" t="s">
        <v>420</v>
      </c>
      <c r="AD834" s="176" t="s">
        <v>420</v>
      </c>
      <c r="AE834" s="176" t="s">
        <v>420</v>
      </c>
      <c r="AF834" s="176" t="s">
        <v>243</v>
      </c>
      <c r="AG834" s="176">
        <v>1</v>
      </c>
      <c r="AH834" s="176" t="s">
        <v>654</v>
      </c>
      <c r="AI834" s="176" t="s">
        <v>654</v>
      </c>
      <c r="AJ834" s="176" t="s">
        <v>654</v>
      </c>
      <c r="AK834" s="176" t="s">
        <v>654</v>
      </c>
      <c r="AL834" s="1231" t="s">
        <v>420</v>
      </c>
      <c r="AM834" s="176" t="s">
        <v>420</v>
      </c>
      <c r="AN834" s="176" t="s">
        <v>420</v>
      </c>
      <c r="AO834" s="176" t="s">
        <v>420</v>
      </c>
      <c r="AP834" s="176">
        <v>24</v>
      </c>
      <c r="AQ834" s="176">
        <v>216</v>
      </c>
      <c r="AR834" s="176" t="s">
        <v>420</v>
      </c>
      <c r="AS834" s="193" t="s">
        <v>420</v>
      </c>
    </row>
    <row r="835" spans="1:45" ht="16.5" customHeight="1">
      <c r="A835" s="175">
        <v>46163</v>
      </c>
      <c r="B835" s="176" t="s">
        <v>249</v>
      </c>
      <c r="C835" s="176" t="s">
        <v>16707</v>
      </c>
      <c r="E835" s="176" t="s">
        <v>420</v>
      </c>
      <c r="F835" s="176" t="s">
        <v>420</v>
      </c>
      <c r="G835" s="176" t="s">
        <v>420</v>
      </c>
      <c r="H835" s="176" t="s">
        <v>420</v>
      </c>
      <c r="I835" s="176" t="s">
        <v>420</v>
      </c>
      <c r="L835" s="176" t="s">
        <v>645</v>
      </c>
      <c r="P835" s="176" t="s">
        <v>645</v>
      </c>
      <c r="T835" s="176" t="s">
        <v>645</v>
      </c>
      <c r="X835" s="176" t="s">
        <v>645</v>
      </c>
      <c r="Z835" s="176" t="s">
        <v>420</v>
      </c>
      <c r="AA835" s="176" t="s">
        <v>645</v>
      </c>
      <c r="AB835" s="176" t="s">
        <v>420</v>
      </c>
      <c r="AC835" s="176" t="s">
        <v>420</v>
      </c>
      <c r="AD835" s="176" t="s">
        <v>420</v>
      </c>
      <c r="AE835" s="176" t="s">
        <v>420</v>
      </c>
      <c r="AF835" s="176" t="s">
        <v>243</v>
      </c>
      <c r="AG835" s="176">
        <v>1</v>
      </c>
      <c r="AH835" s="176" t="s">
        <v>654</v>
      </c>
      <c r="AI835" s="176" t="s">
        <v>654</v>
      </c>
      <c r="AJ835" s="176" t="s">
        <v>654</v>
      </c>
      <c r="AK835" s="176" t="s">
        <v>654</v>
      </c>
      <c r="AL835" s="1231" t="s">
        <v>420</v>
      </c>
      <c r="AM835" s="176" t="s">
        <v>420</v>
      </c>
      <c r="AN835" s="176" t="s">
        <v>420</v>
      </c>
      <c r="AO835" s="176" t="s">
        <v>420</v>
      </c>
      <c r="AP835" s="176">
        <v>24</v>
      </c>
      <c r="AQ835" s="176">
        <v>216</v>
      </c>
      <c r="AR835" s="176" t="s">
        <v>420</v>
      </c>
      <c r="AS835" s="193" t="s">
        <v>420</v>
      </c>
    </row>
    <row r="836" spans="1:45" ht="16.5" customHeight="1">
      <c r="A836" s="175">
        <v>46163</v>
      </c>
      <c r="B836" s="176" t="s">
        <v>250</v>
      </c>
      <c r="C836" s="176" t="s">
        <v>16707</v>
      </c>
      <c r="E836" s="176" t="s">
        <v>420</v>
      </c>
      <c r="F836" s="176" t="s">
        <v>420</v>
      </c>
      <c r="G836" s="176" t="s">
        <v>420</v>
      </c>
      <c r="H836" s="176" t="s">
        <v>420</v>
      </c>
      <c r="I836" s="176" t="s">
        <v>420</v>
      </c>
      <c r="L836" s="176" t="s">
        <v>645</v>
      </c>
      <c r="P836" s="176" t="s">
        <v>645</v>
      </c>
      <c r="T836" s="176" t="s">
        <v>645</v>
      </c>
      <c r="X836" s="176" t="s">
        <v>645</v>
      </c>
      <c r="Z836" s="176" t="s">
        <v>420</v>
      </c>
      <c r="AA836" s="176" t="s">
        <v>645</v>
      </c>
      <c r="AB836" s="176" t="s">
        <v>420</v>
      </c>
      <c r="AC836" s="176" t="s">
        <v>420</v>
      </c>
      <c r="AD836" s="176" t="s">
        <v>420</v>
      </c>
      <c r="AE836" s="176" t="s">
        <v>420</v>
      </c>
      <c r="AF836" s="176" t="s">
        <v>243</v>
      </c>
      <c r="AG836" s="176">
        <v>1</v>
      </c>
      <c r="AH836" s="176" t="s">
        <v>654</v>
      </c>
      <c r="AI836" s="176" t="s">
        <v>654</v>
      </c>
      <c r="AJ836" s="176" t="s">
        <v>654</v>
      </c>
      <c r="AK836" s="176" t="s">
        <v>654</v>
      </c>
      <c r="AL836" s="1231" t="s">
        <v>420</v>
      </c>
      <c r="AM836" s="176" t="s">
        <v>420</v>
      </c>
      <c r="AN836" s="176" t="s">
        <v>420</v>
      </c>
      <c r="AO836" s="176" t="s">
        <v>420</v>
      </c>
      <c r="AP836" s="176">
        <v>24</v>
      </c>
      <c r="AQ836" s="176">
        <v>216</v>
      </c>
      <c r="AR836" s="176" t="s">
        <v>420</v>
      </c>
      <c r="AS836" s="193" t="s">
        <v>420</v>
      </c>
    </row>
    <row r="837" spans="1:45" ht="16.5" customHeight="1">
      <c r="A837" s="175">
        <v>46164</v>
      </c>
      <c r="B837" s="176" t="s">
        <v>212</v>
      </c>
      <c r="C837" s="176" t="s">
        <v>645</v>
      </c>
      <c r="E837" s="176" t="s">
        <v>420</v>
      </c>
      <c r="F837" s="176" t="s">
        <v>420</v>
      </c>
      <c r="G837" s="176" t="s">
        <v>420</v>
      </c>
      <c r="H837" s="176" t="s">
        <v>420</v>
      </c>
      <c r="I837" s="176" t="s">
        <v>420</v>
      </c>
      <c r="L837" s="176" t="s">
        <v>645</v>
      </c>
      <c r="P837" s="176" t="s">
        <v>645</v>
      </c>
      <c r="T837" s="176" t="s">
        <v>645</v>
      </c>
      <c r="X837" s="176" t="s">
        <v>645</v>
      </c>
      <c r="Z837" s="176" t="s">
        <v>420</v>
      </c>
      <c r="AA837" s="176" t="s">
        <v>645</v>
      </c>
      <c r="AB837" s="176" t="s">
        <v>420</v>
      </c>
      <c r="AC837" s="176" t="s">
        <v>420</v>
      </c>
      <c r="AD837" s="176" t="s">
        <v>420</v>
      </c>
      <c r="AE837" s="176" t="s">
        <v>420</v>
      </c>
      <c r="AF837" s="176" t="s">
        <v>213</v>
      </c>
      <c r="AG837" s="176">
        <v>1</v>
      </c>
      <c r="AH837" s="176" t="s">
        <v>654</v>
      </c>
      <c r="AI837" s="176" t="s">
        <v>654</v>
      </c>
      <c r="AJ837" s="176" t="s">
        <v>654</v>
      </c>
      <c r="AK837" s="176" t="s">
        <v>654</v>
      </c>
      <c r="AL837" s="1231" t="s">
        <v>420</v>
      </c>
      <c r="AM837" s="176" t="s">
        <v>420</v>
      </c>
      <c r="AN837" s="176" t="s">
        <v>420</v>
      </c>
      <c r="AO837" s="176" t="s">
        <v>420</v>
      </c>
      <c r="AP837" s="176">
        <v>24</v>
      </c>
      <c r="AQ837" s="176">
        <v>216</v>
      </c>
      <c r="AR837" s="176" t="s">
        <v>420</v>
      </c>
      <c r="AS837" s="193" t="s">
        <v>420</v>
      </c>
    </row>
    <row r="838" spans="1:45" ht="16.5" customHeight="1">
      <c r="A838" s="175">
        <v>46164</v>
      </c>
      <c r="B838" s="176" t="s">
        <v>214</v>
      </c>
      <c r="C838" s="176" t="s">
        <v>17237</v>
      </c>
      <c r="E838" s="176" t="s">
        <v>425</v>
      </c>
      <c r="F838" s="176" t="s">
        <v>17233</v>
      </c>
      <c r="G838" s="176">
        <v>780</v>
      </c>
      <c r="H838" s="176" t="s">
        <v>1332</v>
      </c>
      <c r="I838" s="176">
        <v>5</v>
      </c>
      <c r="L838" s="176" t="s">
        <v>127</v>
      </c>
      <c r="P838" s="176" t="s">
        <v>127</v>
      </c>
      <c r="T838" s="176" t="s">
        <v>127</v>
      </c>
      <c r="X838" s="176" t="s">
        <v>127</v>
      </c>
      <c r="Z838" s="176">
        <v>1.7777777777777777</v>
      </c>
      <c r="AA838" s="176" t="s">
        <v>127</v>
      </c>
      <c r="AB838" s="176" t="s">
        <v>420</v>
      </c>
      <c r="AC838" s="176" t="s">
        <v>420</v>
      </c>
      <c r="AD838" s="176" t="s">
        <v>420</v>
      </c>
      <c r="AE838" s="176" t="s">
        <v>420</v>
      </c>
      <c r="AF838" s="176" t="s">
        <v>213</v>
      </c>
      <c r="AG838" s="176">
        <v>1</v>
      </c>
      <c r="AH838" s="176" t="s">
        <v>644</v>
      </c>
      <c r="AI838" s="176" t="s">
        <v>647</v>
      </c>
      <c r="AJ838" s="176" t="s">
        <v>655</v>
      </c>
      <c r="AK838" s="176" t="s">
        <v>655</v>
      </c>
      <c r="AL838" s="1231" t="s">
        <v>251</v>
      </c>
      <c r="AM838" s="176" t="s">
        <v>126</v>
      </c>
      <c r="AN838" s="176">
        <v>0.91100000000000003</v>
      </c>
      <c r="AO838" s="176">
        <v>1.8</v>
      </c>
      <c r="AP838" s="176">
        <v>24</v>
      </c>
      <c r="AQ838" s="176">
        <v>216</v>
      </c>
      <c r="AR838" s="176">
        <v>2.8</v>
      </c>
      <c r="AS838" s="193">
        <v>13223.3472</v>
      </c>
    </row>
    <row r="839" spans="1:45" ht="16.5" customHeight="1">
      <c r="A839" s="175">
        <v>46164</v>
      </c>
      <c r="B839" s="176" t="s">
        <v>215</v>
      </c>
      <c r="C839" s="176" t="s">
        <v>17289</v>
      </c>
      <c r="D839" s="176" t="s">
        <v>646</v>
      </c>
      <c r="E839" s="176" t="s">
        <v>17279</v>
      </c>
      <c r="F839" s="176" t="s">
        <v>17297</v>
      </c>
      <c r="G839" s="176">
        <v>700</v>
      </c>
      <c r="H839" s="176" t="s">
        <v>1237</v>
      </c>
      <c r="I839" s="176">
        <v>5</v>
      </c>
      <c r="L839" s="176" t="s">
        <v>645</v>
      </c>
      <c r="M839" s="176" t="s">
        <v>127</v>
      </c>
      <c r="P839" s="176" t="s">
        <v>645</v>
      </c>
      <c r="Q839" s="176" t="s">
        <v>127</v>
      </c>
      <c r="T839" s="176" t="s">
        <v>645</v>
      </c>
      <c r="U839" s="176" t="s">
        <v>127</v>
      </c>
      <c r="X839" s="176" t="s">
        <v>645</v>
      </c>
      <c r="Y839" s="176" t="s">
        <v>127</v>
      </c>
      <c r="Z839" s="176">
        <v>3.2653061224489797</v>
      </c>
      <c r="AA839" s="176" t="s">
        <v>645</v>
      </c>
      <c r="AB839" s="176" t="s">
        <v>420</v>
      </c>
      <c r="AC839" s="176" t="s">
        <v>420</v>
      </c>
      <c r="AD839" s="176" t="s">
        <v>420</v>
      </c>
      <c r="AE839" s="176" t="s">
        <v>420</v>
      </c>
      <c r="AF839" s="176" t="s">
        <v>213</v>
      </c>
      <c r="AG839" s="176">
        <v>1</v>
      </c>
      <c r="AH839" s="176" t="s">
        <v>644</v>
      </c>
      <c r="AI839" s="176" t="s">
        <v>647</v>
      </c>
      <c r="AJ839" s="176" t="s">
        <v>655</v>
      </c>
      <c r="AK839" s="176" t="s">
        <v>655</v>
      </c>
      <c r="AL839" s="1231" t="s">
        <v>251</v>
      </c>
      <c r="AM839" s="176" t="s">
        <v>466</v>
      </c>
      <c r="AN839" s="176">
        <v>1.1890000000000001</v>
      </c>
      <c r="AO839" s="176">
        <v>2.2999999999999998</v>
      </c>
      <c r="AP839" s="176">
        <v>24</v>
      </c>
      <c r="AQ839" s="176">
        <v>216</v>
      </c>
      <c r="AR839" s="176">
        <v>3.3</v>
      </c>
      <c r="AS839" s="193">
        <v>20340.460800000001</v>
      </c>
    </row>
    <row r="840" spans="1:45" ht="16.5" customHeight="1">
      <c r="A840" s="175">
        <v>46164</v>
      </c>
      <c r="B840" s="176" t="s">
        <v>216</v>
      </c>
      <c r="C840" s="176" t="s">
        <v>645</v>
      </c>
      <c r="E840" s="176" t="s">
        <v>420</v>
      </c>
      <c r="F840" s="176" t="s">
        <v>420</v>
      </c>
      <c r="G840" s="176" t="s">
        <v>420</v>
      </c>
      <c r="H840" s="176" t="s">
        <v>420</v>
      </c>
      <c r="I840" s="176" t="s">
        <v>420</v>
      </c>
      <c r="L840" s="176" t="s">
        <v>645</v>
      </c>
      <c r="P840" s="176" t="s">
        <v>645</v>
      </c>
      <c r="T840" s="176" t="s">
        <v>645</v>
      </c>
      <c r="X840" s="176" t="s">
        <v>645</v>
      </c>
      <c r="Z840" s="176" t="s">
        <v>420</v>
      </c>
      <c r="AA840" s="176" t="s">
        <v>645</v>
      </c>
      <c r="AB840" s="176" t="s">
        <v>420</v>
      </c>
      <c r="AC840" s="176" t="s">
        <v>420</v>
      </c>
      <c r="AD840" s="176" t="s">
        <v>420</v>
      </c>
      <c r="AE840" s="176" t="s">
        <v>420</v>
      </c>
      <c r="AF840" s="176" t="s">
        <v>213</v>
      </c>
      <c r="AG840" s="176">
        <v>2</v>
      </c>
      <c r="AH840" s="176" t="s">
        <v>654</v>
      </c>
      <c r="AI840" s="176" t="s">
        <v>654</v>
      </c>
      <c r="AJ840" s="176" t="s">
        <v>654</v>
      </c>
      <c r="AK840" s="176" t="s">
        <v>654</v>
      </c>
      <c r="AL840" s="1231" t="s">
        <v>420</v>
      </c>
      <c r="AM840" s="176" t="s">
        <v>420</v>
      </c>
      <c r="AN840" s="176" t="s">
        <v>420</v>
      </c>
      <c r="AO840" s="176" t="s">
        <v>420</v>
      </c>
      <c r="AP840" s="176">
        <v>24</v>
      </c>
      <c r="AQ840" s="176">
        <v>216</v>
      </c>
      <c r="AR840" s="176" t="s">
        <v>420</v>
      </c>
      <c r="AS840" s="193" t="s">
        <v>420</v>
      </c>
    </row>
    <row r="841" spans="1:45" ht="16.5" customHeight="1">
      <c r="A841" s="175">
        <v>46164</v>
      </c>
      <c r="B841" s="176" t="s">
        <v>217</v>
      </c>
      <c r="C841" s="176" t="s">
        <v>16722</v>
      </c>
      <c r="E841" s="176" t="s">
        <v>874</v>
      </c>
      <c r="F841" s="176" t="s">
        <v>16725</v>
      </c>
      <c r="G841" s="176">
        <v>600</v>
      </c>
      <c r="H841" s="176" t="s">
        <v>16053</v>
      </c>
      <c r="I841" s="176">
        <v>4</v>
      </c>
      <c r="L841" s="176" t="s">
        <v>127</v>
      </c>
      <c r="M841" s="176" t="s">
        <v>645</v>
      </c>
      <c r="P841" s="176" t="s">
        <v>127</v>
      </c>
      <c r="Q841" s="176" t="s">
        <v>645</v>
      </c>
      <c r="T841" s="176" t="s">
        <v>127</v>
      </c>
      <c r="U841" s="176" t="s">
        <v>645</v>
      </c>
      <c r="X841" s="176" t="s">
        <v>127</v>
      </c>
      <c r="Y841" s="176" t="s">
        <v>645</v>
      </c>
      <c r="Z841" s="176">
        <v>1.7496962332928312</v>
      </c>
      <c r="AA841" s="176" t="s">
        <v>127</v>
      </c>
      <c r="AB841" s="176" t="s">
        <v>420</v>
      </c>
      <c r="AC841" s="176" t="s">
        <v>420</v>
      </c>
      <c r="AD841" s="176" t="s">
        <v>420</v>
      </c>
      <c r="AE841" s="176" t="s">
        <v>420</v>
      </c>
      <c r="AF841" s="176" t="s">
        <v>213</v>
      </c>
      <c r="AG841" s="176">
        <v>1</v>
      </c>
      <c r="AH841" s="176" t="s">
        <v>644</v>
      </c>
      <c r="AI841" s="176" t="s">
        <v>647</v>
      </c>
      <c r="AJ841" s="176" t="s">
        <v>655</v>
      </c>
      <c r="AK841" s="176" t="s">
        <v>655</v>
      </c>
      <c r="AL841" s="1231" t="s">
        <v>252</v>
      </c>
      <c r="AM841" s="176" t="s">
        <v>126</v>
      </c>
      <c r="AN841" s="176">
        <v>0.91100000000000003</v>
      </c>
      <c r="AO841" s="176">
        <v>1.7</v>
      </c>
      <c r="AP841" s="176">
        <v>24</v>
      </c>
      <c r="AQ841" s="176">
        <v>216</v>
      </c>
      <c r="AR841" s="176">
        <v>2.7</v>
      </c>
      <c r="AS841" s="193">
        <v>12751.084800000001</v>
      </c>
    </row>
    <row r="842" spans="1:45" ht="16.5" customHeight="1">
      <c r="A842" s="175">
        <v>46164</v>
      </c>
      <c r="B842" s="176" t="s">
        <v>218</v>
      </c>
      <c r="C842" s="176" t="s">
        <v>645</v>
      </c>
      <c r="E842" s="176" t="s">
        <v>420</v>
      </c>
      <c r="F842" s="176" t="s">
        <v>420</v>
      </c>
      <c r="G842" s="176" t="s">
        <v>420</v>
      </c>
      <c r="H842" s="176" t="s">
        <v>420</v>
      </c>
      <c r="I842" s="176" t="s">
        <v>420</v>
      </c>
      <c r="L842" s="176" t="s">
        <v>645</v>
      </c>
      <c r="P842" s="176" t="s">
        <v>645</v>
      </c>
      <c r="T842" s="176" t="s">
        <v>645</v>
      </c>
      <c r="X842" s="176" t="s">
        <v>645</v>
      </c>
      <c r="Z842" s="176" t="s">
        <v>420</v>
      </c>
      <c r="AA842" s="176" t="s">
        <v>645</v>
      </c>
      <c r="AB842" s="176" t="s">
        <v>420</v>
      </c>
      <c r="AC842" s="176" t="s">
        <v>420</v>
      </c>
      <c r="AD842" s="176" t="s">
        <v>420</v>
      </c>
      <c r="AE842" s="176" t="s">
        <v>420</v>
      </c>
      <c r="AF842" s="176" t="s">
        <v>213</v>
      </c>
      <c r="AG842" s="176">
        <v>1</v>
      </c>
      <c r="AH842" s="176" t="s">
        <v>654</v>
      </c>
      <c r="AI842" s="176" t="s">
        <v>654</v>
      </c>
      <c r="AJ842" s="176" t="s">
        <v>654</v>
      </c>
      <c r="AK842" s="176" t="s">
        <v>654</v>
      </c>
      <c r="AL842" s="1231" t="s">
        <v>420</v>
      </c>
      <c r="AM842" s="176" t="s">
        <v>420</v>
      </c>
      <c r="AN842" s="176" t="s">
        <v>420</v>
      </c>
      <c r="AO842" s="176" t="s">
        <v>420</v>
      </c>
      <c r="AP842" s="176">
        <v>24</v>
      </c>
      <c r="AQ842" s="176">
        <v>216</v>
      </c>
      <c r="AR842" s="176" t="s">
        <v>420</v>
      </c>
      <c r="AS842" s="193" t="s">
        <v>420</v>
      </c>
    </row>
    <row r="843" spans="1:45" ht="16.5" customHeight="1">
      <c r="A843" s="175">
        <v>46164</v>
      </c>
      <c r="B843" s="176" t="s">
        <v>219</v>
      </c>
      <c r="C843" s="176" t="s">
        <v>17288</v>
      </c>
      <c r="D843" s="176" t="s">
        <v>17291</v>
      </c>
      <c r="E843" s="176" t="s">
        <v>1557</v>
      </c>
      <c r="F843" s="176" t="s">
        <v>16724</v>
      </c>
      <c r="G843" s="176">
        <v>630</v>
      </c>
      <c r="H843" s="176" t="s">
        <v>634</v>
      </c>
      <c r="I843" s="176">
        <v>2</v>
      </c>
      <c r="J843" s="176">
        <v>21</v>
      </c>
      <c r="K843" s="176">
        <v>1</v>
      </c>
      <c r="L843" s="176">
        <v>9445</v>
      </c>
      <c r="M843" s="176">
        <v>9873</v>
      </c>
      <c r="N843" s="176">
        <v>15</v>
      </c>
      <c r="O843" s="176">
        <v>0</v>
      </c>
      <c r="P843" s="176">
        <v>9374</v>
      </c>
      <c r="Q843" s="176">
        <v>9651</v>
      </c>
      <c r="R843" s="176">
        <v>9</v>
      </c>
      <c r="S843" s="176">
        <v>4</v>
      </c>
      <c r="T843" s="176">
        <v>9372</v>
      </c>
      <c r="U843" s="176">
        <v>9763</v>
      </c>
      <c r="V843" s="176">
        <v>20</v>
      </c>
      <c r="W843" s="176">
        <v>3</v>
      </c>
      <c r="X843" s="176">
        <v>9271</v>
      </c>
      <c r="Y843" s="176">
        <v>9772</v>
      </c>
      <c r="Z843" s="176">
        <v>2.4615384615384617</v>
      </c>
      <c r="AA843" s="176">
        <v>21.666666666666668</v>
      </c>
      <c r="AB843" s="176">
        <v>0.984375</v>
      </c>
      <c r="AC843" s="176">
        <v>95.651250000000005</v>
      </c>
      <c r="AD843" s="176">
        <v>2.7083333333333335</v>
      </c>
      <c r="AE843" s="176">
        <v>2.375</v>
      </c>
      <c r="AF843" s="176" t="s">
        <v>213</v>
      </c>
      <c r="AG843" s="176">
        <v>1</v>
      </c>
      <c r="AH843" s="176" t="s">
        <v>844</v>
      </c>
      <c r="AI843" s="176" t="s">
        <v>844</v>
      </c>
      <c r="AJ843" s="176" t="s">
        <v>648</v>
      </c>
      <c r="AK843" s="176" t="s">
        <v>648</v>
      </c>
      <c r="AL843" s="1231" t="s">
        <v>251</v>
      </c>
      <c r="AM843" s="176" t="s">
        <v>1036</v>
      </c>
      <c r="AN843" s="176">
        <v>0.56200000000000006</v>
      </c>
      <c r="AO843" s="176">
        <v>1.1000000000000001</v>
      </c>
      <c r="AP843" s="176">
        <v>24</v>
      </c>
      <c r="AQ843" s="176">
        <v>216</v>
      </c>
      <c r="AR843" s="176">
        <v>2.1</v>
      </c>
      <c r="AS843" s="193">
        <v>6118.1568000000007</v>
      </c>
    </row>
    <row r="844" spans="1:45" ht="16.5" customHeight="1">
      <c r="A844" s="175">
        <v>46164</v>
      </c>
      <c r="B844" s="176" t="s">
        <v>220</v>
      </c>
      <c r="C844" s="176" t="s">
        <v>645</v>
      </c>
      <c r="E844" s="176" t="s">
        <v>420</v>
      </c>
      <c r="F844" s="176" t="s">
        <v>420</v>
      </c>
      <c r="G844" s="176" t="s">
        <v>420</v>
      </c>
      <c r="H844" s="176" t="s">
        <v>420</v>
      </c>
      <c r="I844" s="176" t="s">
        <v>420</v>
      </c>
      <c r="L844" s="176" t="s">
        <v>645</v>
      </c>
      <c r="P844" s="176" t="s">
        <v>645</v>
      </c>
      <c r="T844" s="176" t="s">
        <v>645</v>
      </c>
      <c r="X844" s="176" t="s">
        <v>645</v>
      </c>
      <c r="Z844" s="176" t="s">
        <v>420</v>
      </c>
      <c r="AA844" s="176" t="s">
        <v>645</v>
      </c>
      <c r="AB844" s="176" t="s">
        <v>420</v>
      </c>
      <c r="AC844" s="176" t="s">
        <v>420</v>
      </c>
      <c r="AD844" s="176" t="s">
        <v>420</v>
      </c>
      <c r="AE844" s="176" t="s">
        <v>420</v>
      </c>
      <c r="AF844" s="176" t="s">
        <v>213</v>
      </c>
      <c r="AG844" s="176">
        <v>1</v>
      </c>
      <c r="AH844" s="176" t="s">
        <v>654</v>
      </c>
      <c r="AI844" s="176" t="s">
        <v>654</v>
      </c>
      <c r="AJ844" s="176" t="s">
        <v>654</v>
      </c>
      <c r="AK844" s="176" t="s">
        <v>654</v>
      </c>
      <c r="AL844" s="1231" t="s">
        <v>420</v>
      </c>
      <c r="AM844" s="176" t="s">
        <v>420</v>
      </c>
      <c r="AN844" s="176" t="s">
        <v>420</v>
      </c>
      <c r="AO844" s="176" t="s">
        <v>420</v>
      </c>
      <c r="AP844" s="176">
        <v>24</v>
      </c>
      <c r="AQ844" s="176">
        <v>216</v>
      </c>
      <c r="AR844" s="176" t="s">
        <v>420</v>
      </c>
      <c r="AS844" s="193" t="s">
        <v>420</v>
      </c>
    </row>
    <row r="845" spans="1:45" ht="16.5" customHeight="1">
      <c r="A845" s="175">
        <v>46164</v>
      </c>
      <c r="B845" s="176" t="s">
        <v>221</v>
      </c>
      <c r="C845" s="176" t="s">
        <v>17355</v>
      </c>
      <c r="E845" s="176" t="s">
        <v>628</v>
      </c>
      <c r="F845" s="176" t="s">
        <v>17264</v>
      </c>
      <c r="G845" s="176">
        <v>600</v>
      </c>
      <c r="H845" s="176" t="s">
        <v>480</v>
      </c>
      <c r="I845" s="176">
        <v>5</v>
      </c>
      <c r="J845" s="176">
        <v>13</v>
      </c>
      <c r="K845" s="176">
        <v>0</v>
      </c>
      <c r="L845" s="176">
        <v>8379</v>
      </c>
      <c r="M845" s="176">
        <v>8056</v>
      </c>
      <c r="N845" s="176">
        <v>3</v>
      </c>
      <c r="O845" s="176">
        <v>0</v>
      </c>
      <c r="P845" s="176">
        <v>8438</v>
      </c>
      <c r="Q845" s="176">
        <v>8148</v>
      </c>
      <c r="R845" s="176">
        <v>1</v>
      </c>
      <c r="S845" s="176">
        <v>0</v>
      </c>
      <c r="T845" s="176">
        <v>8397</v>
      </c>
      <c r="U845" s="176">
        <v>8148</v>
      </c>
      <c r="V845" s="176">
        <v>6</v>
      </c>
      <c r="W845" s="176">
        <v>0</v>
      </c>
      <c r="X845" s="176">
        <v>8295</v>
      </c>
      <c r="Y845" s="176">
        <v>8054</v>
      </c>
      <c r="Z845" s="176">
        <v>2.8685258964143427</v>
      </c>
      <c r="AA845" s="176">
        <v>7.666666666666667</v>
      </c>
      <c r="AB845" s="176">
        <v>1</v>
      </c>
      <c r="AC845" s="176">
        <v>82.393749999999997</v>
      </c>
      <c r="AD845" s="176">
        <v>0.95833333333333337</v>
      </c>
      <c r="AE845" s="176">
        <v>0.95833333333333337</v>
      </c>
      <c r="AF845" s="176" t="s">
        <v>213</v>
      </c>
      <c r="AG845" s="176">
        <v>1</v>
      </c>
      <c r="AH845" s="176" t="s">
        <v>644</v>
      </c>
      <c r="AI845" s="176" t="s">
        <v>647</v>
      </c>
      <c r="AJ845" s="176" t="s">
        <v>655</v>
      </c>
      <c r="AK845" s="176" t="s">
        <v>655</v>
      </c>
      <c r="AL845" s="1231" t="s">
        <v>251</v>
      </c>
      <c r="AM845" s="176" t="s">
        <v>126</v>
      </c>
      <c r="AN845" s="176">
        <v>0.91100000000000003</v>
      </c>
      <c r="AO845" s="176">
        <v>3</v>
      </c>
      <c r="AP845" s="176">
        <v>24</v>
      </c>
      <c r="AQ845" s="176">
        <v>216</v>
      </c>
      <c r="AR845" s="176">
        <v>4</v>
      </c>
      <c r="AS845" s="193">
        <v>18890.495999999999</v>
      </c>
    </row>
    <row r="846" spans="1:45" ht="16.5" customHeight="1">
      <c r="A846" s="175">
        <v>46164</v>
      </c>
      <c r="B846" s="176" t="s">
        <v>222</v>
      </c>
      <c r="C846" s="176" t="s">
        <v>645</v>
      </c>
      <c r="E846" s="176" t="s">
        <v>420</v>
      </c>
      <c r="F846" s="176" t="s">
        <v>420</v>
      </c>
      <c r="G846" s="176" t="s">
        <v>420</v>
      </c>
      <c r="H846" s="176" t="s">
        <v>420</v>
      </c>
      <c r="I846" s="176" t="s">
        <v>420</v>
      </c>
      <c r="L846" s="176" t="s">
        <v>645</v>
      </c>
      <c r="P846" s="176" t="s">
        <v>645</v>
      </c>
      <c r="T846" s="176" t="s">
        <v>645</v>
      </c>
      <c r="X846" s="176" t="s">
        <v>645</v>
      </c>
      <c r="Z846" s="176" t="s">
        <v>420</v>
      </c>
      <c r="AA846" s="176" t="s">
        <v>645</v>
      </c>
      <c r="AB846" s="176" t="s">
        <v>420</v>
      </c>
      <c r="AC846" s="176" t="s">
        <v>420</v>
      </c>
      <c r="AD846" s="176" t="s">
        <v>420</v>
      </c>
      <c r="AE846" s="176" t="s">
        <v>420</v>
      </c>
      <c r="AF846" s="176" t="s">
        <v>213</v>
      </c>
      <c r="AG846" s="176">
        <v>1</v>
      </c>
      <c r="AH846" s="176" t="s">
        <v>654</v>
      </c>
      <c r="AI846" s="176" t="s">
        <v>654</v>
      </c>
      <c r="AJ846" s="176" t="s">
        <v>654</v>
      </c>
      <c r="AK846" s="176" t="s">
        <v>654</v>
      </c>
      <c r="AL846" s="1231" t="s">
        <v>420</v>
      </c>
      <c r="AM846" s="176" t="s">
        <v>420</v>
      </c>
      <c r="AN846" s="176" t="s">
        <v>420</v>
      </c>
      <c r="AO846" s="176" t="s">
        <v>420</v>
      </c>
      <c r="AP846" s="176">
        <v>24</v>
      </c>
      <c r="AQ846" s="176">
        <v>216</v>
      </c>
      <c r="AR846" s="176" t="s">
        <v>420</v>
      </c>
      <c r="AS846" s="193" t="s">
        <v>420</v>
      </c>
    </row>
    <row r="847" spans="1:45" ht="16.5" customHeight="1">
      <c r="A847" s="175">
        <v>46164</v>
      </c>
      <c r="B847" s="176" t="s">
        <v>223</v>
      </c>
      <c r="C847" s="176" t="s">
        <v>645</v>
      </c>
      <c r="E847" s="176" t="s">
        <v>420</v>
      </c>
      <c r="F847" s="176" t="s">
        <v>420</v>
      </c>
      <c r="G847" s="176" t="s">
        <v>420</v>
      </c>
      <c r="H847" s="176" t="s">
        <v>420</v>
      </c>
      <c r="I847" s="176" t="s">
        <v>420</v>
      </c>
      <c r="L847" s="176" t="s">
        <v>645</v>
      </c>
      <c r="P847" s="176" t="s">
        <v>645</v>
      </c>
      <c r="T847" s="176" t="s">
        <v>645</v>
      </c>
      <c r="X847" s="176" t="s">
        <v>645</v>
      </c>
      <c r="Z847" s="176" t="s">
        <v>420</v>
      </c>
      <c r="AA847" s="176" t="s">
        <v>645</v>
      </c>
      <c r="AB847" s="176" t="s">
        <v>420</v>
      </c>
      <c r="AC847" s="176" t="s">
        <v>420</v>
      </c>
      <c r="AD847" s="176" t="s">
        <v>420</v>
      </c>
      <c r="AE847" s="176" t="s">
        <v>420</v>
      </c>
      <c r="AF847" s="176" t="s">
        <v>213</v>
      </c>
      <c r="AG847" s="176">
        <v>1</v>
      </c>
      <c r="AH847" s="176" t="s">
        <v>654</v>
      </c>
      <c r="AI847" s="176" t="s">
        <v>654</v>
      </c>
      <c r="AJ847" s="176" t="s">
        <v>654</v>
      </c>
      <c r="AK847" s="176" t="s">
        <v>654</v>
      </c>
      <c r="AL847" s="1231" t="s">
        <v>420</v>
      </c>
      <c r="AM847" s="176" t="s">
        <v>420</v>
      </c>
      <c r="AN847" s="176" t="s">
        <v>420</v>
      </c>
      <c r="AO847" s="176" t="s">
        <v>420</v>
      </c>
      <c r="AP847" s="176">
        <v>24</v>
      </c>
      <c r="AQ847" s="176">
        <v>216</v>
      </c>
      <c r="AR847" s="176" t="s">
        <v>420</v>
      </c>
      <c r="AS847" s="193" t="s">
        <v>420</v>
      </c>
    </row>
    <row r="848" spans="1:45" ht="16.5" customHeight="1">
      <c r="A848" s="175">
        <v>46164</v>
      </c>
      <c r="B848" s="176" t="s">
        <v>224</v>
      </c>
      <c r="C848" s="176" t="s">
        <v>17274</v>
      </c>
      <c r="D848" s="176" t="s">
        <v>646</v>
      </c>
      <c r="E848" s="176" t="s">
        <v>17279</v>
      </c>
      <c r="F848" s="176" t="s">
        <v>17280</v>
      </c>
      <c r="G848" s="176">
        <v>700</v>
      </c>
      <c r="H848" s="176" t="s">
        <v>16545</v>
      </c>
      <c r="I848" s="176">
        <v>5</v>
      </c>
      <c r="L848" s="176" t="s">
        <v>127</v>
      </c>
      <c r="M848" s="176" t="s">
        <v>645</v>
      </c>
      <c r="P848" s="176" t="s">
        <v>127</v>
      </c>
      <c r="Q848" s="176" t="s">
        <v>645</v>
      </c>
      <c r="T848" s="176" t="s">
        <v>127</v>
      </c>
      <c r="U848" s="176" t="s">
        <v>645</v>
      </c>
      <c r="X848" s="176" t="s">
        <v>127</v>
      </c>
      <c r="Y848" s="176" t="s">
        <v>645</v>
      </c>
      <c r="Z848" s="176">
        <v>3.2653061224489797</v>
      </c>
      <c r="AA848" s="176" t="s">
        <v>127</v>
      </c>
      <c r="AB848" s="176" t="s">
        <v>420</v>
      </c>
      <c r="AC848" s="176" t="s">
        <v>420</v>
      </c>
      <c r="AD848" s="176" t="s">
        <v>420</v>
      </c>
      <c r="AE848" s="176" t="s">
        <v>420</v>
      </c>
      <c r="AF848" s="176" t="s">
        <v>213</v>
      </c>
      <c r="AG848" s="176">
        <v>0.5</v>
      </c>
      <c r="AH848" s="176" t="s">
        <v>644</v>
      </c>
      <c r="AI848" s="176" t="s">
        <v>647</v>
      </c>
      <c r="AJ848" s="176" t="s">
        <v>655</v>
      </c>
      <c r="AK848" s="176" t="s">
        <v>655</v>
      </c>
      <c r="AL848" s="1231" t="s">
        <v>251</v>
      </c>
      <c r="AM848" s="176" t="s">
        <v>466</v>
      </c>
      <c r="AN848" s="176">
        <v>1.1890000000000001</v>
      </c>
      <c r="AO848" s="176">
        <v>2.2999999999999998</v>
      </c>
      <c r="AP848" s="176">
        <v>24</v>
      </c>
      <c r="AQ848" s="176">
        <v>216</v>
      </c>
      <c r="AR848" s="176">
        <v>3.3</v>
      </c>
      <c r="AS848" s="193">
        <v>20340.460800000001</v>
      </c>
    </row>
    <row r="849" spans="1:45" ht="16.5" customHeight="1">
      <c r="A849" s="175">
        <v>46164</v>
      </c>
      <c r="B849" s="176" t="s">
        <v>225</v>
      </c>
      <c r="C849" s="176" t="s">
        <v>645</v>
      </c>
      <c r="E849" s="176" t="s">
        <v>420</v>
      </c>
      <c r="F849" s="176" t="s">
        <v>420</v>
      </c>
      <c r="G849" s="176" t="s">
        <v>420</v>
      </c>
      <c r="H849" s="176" t="s">
        <v>420</v>
      </c>
      <c r="I849" s="176" t="s">
        <v>420</v>
      </c>
      <c r="L849" s="176" t="s">
        <v>645</v>
      </c>
      <c r="P849" s="176" t="s">
        <v>645</v>
      </c>
      <c r="T849" s="176" t="s">
        <v>645</v>
      </c>
      <c r="X849" s="176" t="s">
        <v>645</v>
      </c>
      <c r="Z849" s="176" t="s">
        <v>420</v>
      </c>
      <c r="AA849" s="176" t="s">
        <v>645</v>
      </c>
      <c r="AB849" s="176" t="s">
        <v>420</v>
      </c>
      <c r="AC849" s="176" t="s">
        <v>420</v>
      </c>
      <c r="AD849" s="176" t="s">
        <v>420</v>
      </c>
      <c r="AE849" s="176" t="s">
        <v>420</v>
      </c>
      <c r="AF849" s="176" t="s">
        <v>213</v>
      </c>
      <c r="AG849" s="176">
        <v>1</v>
      </c>
      <c r="AH849" s="176" t="s">
        <v>654</v>
      </c>
      <c r="AI849" s="176" t="s">
        <v>654</v>
      </c>
      <c r="AJ849" s="176" t="s">
        <v>654</v>
      </c>
      <c r="AK849" s="176" t="s">
        <v>654</v>
      </c>
      <c r="AL849" s="1231" t="s">
        <v>420</v>
      </c>
      <c r="AM849" s="176" t="s">
        <v>420</v>
      </c>
      <c r="AN849" s="176" t="s">
        <v>420</v>
      </c>
      <c r="AO849" s="176" t="s">
        <v>420</v>
      </c>
      <c r="AP849" s="176">
        <v>24</v>
      </c>
      <c r="AQ849" s="176">
        <v>216</v>
      </c>
      <c r="AR849" s="176" t="s">
        <v>420</v>
      </c>
      <c r="AS849" s="193" t="s">
        <v>420</v>
      </c>
    </row>
    <row r="850" spans="1:45" ht="16.5" customHeight="1">
      <c r="A850" s="175">
        <v>46164</v>
      </c>
      <c r="B850" s="176" t="s">
        <v>226</v>
      </c>
      <c r="C850" s="176" t="s">
        <v>645</v>
      </c>
      <c r="E850" s="176" t="s">
        <v>420</v>
      </c>
      <c r="F850" s="176" t="s">
        <v>420</v>
      </c>
      <c r="G850" s="176" t="s">
        <v>420</v>
      </c>
      <c r="H850" s="176" t="s">
        <v>420</v>
      </c>
      <c r="I850" s="176" t="s">
        <v>420</v>
      </c>
      <c r="L850" s="176" t="s">
        <v>645</v>
      </c>
      <c r="P850" s="176" t="s">
        <v>645</v>
      </c>
      <c r="T850" s="176" t="s">
        <v>645</v>
      </c>
      <c r="X850" s="176" t="s">
        <v>645</v>
      </c>
      <c r="Z850" s="176" t="s">
        <v>420</v>
      </c>
      <c r="AA850" s="176" t="s">
        <v>645</v>
      </c>
      <c r="AB850" s="176" t="s">
        <v>420</v>
      </c>
      <c r="AC850" s="176" t="s">
        <v>420</v>
      </c>
      <c r="AD850" s="176" t="s">
        <v>420</v>
      </c>
      <c r="AE850" s="176" t="s">
        <v>420</v>
      </c>
      <c r="AF850" s="176" t="s">
        <v>213</v>
      </c>
      <c r="AG850" s="176">
        <v>1</v>
      </c>
      <c r="AH850" s="176" t="s">
        <v>654</v>
      </c>
      <c r="AI850" s="176" t="s">
        <v>654</v>
      </c>
      <c r="AJ850" s="176" t="s">
        <v>654</v>
      </c>
      <c r="AK850" s="176" t="s">
        <v>654</v>
      </c>
      <c r="AL850" s="1231" t="s">
        <v>420</v>
      </c>
      <c r="AM850" s="176" t="s">
        <v>420</v>
      </c>
      <c r="AN850" s="176" t="s">
        <v>420</v>
      </c>
      <c r="AO850" s="176" t="s">
        <v>420</v>
      </c>
      <c r="AP850" s="176">
        <v>24</v>
      </c>
      <c r="AQ850" s="176">
        <v>216</v>
      </c>
      <c r="AR850" s="176" t="s">
        <v>420</v>
      </c>
      <c r="AS850" s="193" t="s">
        <v>420</v>
      </c>
    </row>
    <row r="851" spans="1:45" ht="16.5" customHeight="1">
      <c r="A851" s="175">
        <v>46164</v>
      </c>
      <c r="B851" s="176" t="s">
        <v>227</v>
      </c>
      <c r="C851" s="176" t="s">
        <v>645</v>
      </c>
      <c r="E851" s="176" t="s">
        <v>420</v>
      </c>
      <c r="F851" s="176" t="s">
        <v>420</v>
      </c>
      <c r="G851" s="176" t="s">
        <v>420</v>
      </c>
      <c r="H851" s="176" t="s">
        <v>420</v>
      </c>
      <c r="I851" s="176" t="s">
        <v>420</v>
      </c>
      <c r="L851" s="176" t="s">
        <v>645</v>
      </c>
      <c r="P851" s="176" t="s">
        <v>645</v>
      </c>
      <c r="T851" s="176" t="s">
        <v>645</v>
      </c>
      <c r="X851" s="176" t="s">
        <v>645</v>
      </c>
      <c r="Z851" s="176" t="s">
        <v>420</v>
      </c>
      <c r="AA851" s="176" t="s">
        <v>645</v>
      </c>
      <c r="AB851" s="176" t="s">
        <v>420</v>
      </c>
      <c r="AC851" s="176" t="s">
        <v>420</v>
      </c>
      <c r="AD851" s="176" t="s">
        <v>420</v>
      </c>
      <c r="AE851" s="176" t="s">
        <v>420</v>
      </c>
      <c r="AF851" s="176" t="s">
        <v>213</v>
      </c>
      <c r="AG851" s="176">
        <v>1</v>
      </c>
      <c r="AH851" s="176" t="s">
        <v>654</v>
      </c>
      <c r="AI851" s="176" t="s">
        <v>654</v>
      </c>
      <c r="AJ851" s="176" t="s">
        <v>654</v>
      </c>
      <c r="AK851" s="176" t="s">
        <v>654</v>
      </c>
      <c r="AL851" s="1231" t="s">
        <v>420</v>
      </c>
      <c r="AM851" s="176" t="s">
        <v>420</v>
      </c>
      <c r="AN851" s="176" t="s">
        <v>420</v>
      </c>
      <c r="AO851" s="176" t="s">
        <v>420</v>
      </c>
      <c r="AP851" s="176">
        <v>24</v>
      </c>
      <c r="AQ851" s="176">
        <v>216</v>
      </c>
      <c r="AR851" s="176" t="s">
        <v>420</v>
      </c>
      <c r="AS851" s="193" t="s">
        <v>420</v>
      </c>
    </row>
    <row r="852" spans="1:45" ht="16.5" customHeight="1">
      <c r="A852" s="175">
        <v>46164</v>
      </c>
      <c r="B852" s="176" t="s">
        <v>228</v>
      </c>
      <c r="C852" s="176" t="s">
        <v>645</v>
      </c>
      <c r="E852" s="176" t="s">
        <v>420</v>
      </c>
      <c r="F852" s="176" t="s">
        <v>420</v>
      </c>
      <c r="G852" s="176" t="s">
        <v>420</v>
      </c>
      <c r="H852" s="176" t="s">
        <v>420</v>
      </c>
      <c r="I852" s="176" t="s">
        <v>420</v>
      </c>
      <c r="L852" s="176" t="s">
        <v>645</v>
      </c>
      <c r="P852" s="176" t="s">
        <v>645</v>
      </c>
      <c r="T852" s="176" t="s">
        <v>645</v>
      </c>
      <c r="X852" s="176" t="s">
        <v>645</v>
      </c>
      <c r="Z852" s="176" t="s">
        <v>420</v>
      </c>
      <c r="AA852" s="176" t="s">
        <v>645</v>
      </c>
      <c r="AB852" s="176" t="s">
        <v>420</v>
      </c>
      <c r="AC852" s="176" t="s">
        <v>420</v>
      </c>
      <c r="AD852" s="176" t="s">
        <v>420</v>
      </c>
      <c r="AE852" s="176" t="s">
        <v>420</v>
      </c>
      <c r="AF852" s="176" t="s">
        <v>213</v>
      </c>
      <c r="AG852" s="176">
        <v>1</v>
      </c>
      <c r="AH852" s="176" t="s">
        <v>654</v>
      </c>
      <c r="AI852" s="176" t="s">
        <v>654</v>
      </c>
      <c r="AJ852" s="176" t="s">
        <v>654</v>
      </c>
      <c r="AK852" s="176" t="s">
        <v>654</v>
      </c>
      <c r="AL852" s="1231" t="s">
        <v>420</v>
      </c>
      <c r="AM852" s="176" t="s">
        <v>420</v>
      </c>
      <c r="AN852" s="176" t="s">
        <v>420</v>
      </c>
      <c r="AO852" s="176" t="s">
        <v>420</v>
      </c>
      <c r="AP852" s="176">
        <v>24</v>
      </c>
      <c r="AQ852" s="176">
        <v>216</v>
      </c>
      <c r="AR852" s="176" t="s">
        <v>420</v>
      </c>
      <c r="AS852" s="193" t="s">
        <v>420</v>
      </c>
    </row>
    <row r="853" spans="1:45" ht="16.5" customHeight="1">
      <c r="A853" s="175">
        <v>46164</v>
      </c>
      <c r="B853" s="176" t="s">
        <v>229</v>
      </c>
      <c r="C853" s="176" t="s">
        <v>645</v>
      </c>
      <c r="E853" s="176" t="s">
        <v>420</v>
      </c>
      <c r="F853" s="176" t="s">
        <v>420</v>
      </c>
      <c r="G853" s="176" t="s">
        <v>420</v>
      </c>
      <c r="H853" s="176" t="s">
        <v>420</v>
      </c>
      <c r="I853" s="176" t="s">
        <v>420</v>
      </c>
      <c r="L853" s="176" t="s">
        <v>645</v>
      </c>
      <c r="P853" s="176" t="s">
        <v>645</v>
      </c>
      <c r="T853" s="176" t="s">
        <v>645</v>
      </c>
      <c r="X853" s="176" t="s">
        <v>645</v>
      </c>
      <c r="Z853" s="176" t="s">
        <v>420</v>
      </c>
      <c r="AA853" s="176" t="s">
        <v>645</v>
      </c>
      <c r="AB853" s="176" t="s">
        <v>420</v>
      </c>
      <c r="AC853" s="176" t="s">
        <v>420</v>
      </c>
      <c r="AD853" s="176" t="s">
        <v>420</v>
      </c>
      <c r="AE853" s="176" t="s">
        <v>420</v>
      </c>
      <c r="AF853" s="176" t="s">
        <v>213</v>
      </c>
      <c r="AG853" s="176">
        <v>1</v>
      </c>
      <c r="AH853" s="176" t="s">
        <v>654</v>
      </c>
      <c r="AI853" s="176" t="s">
        <v>654</v>
      </c>
      <c r="AJ853" s="176" t="s">
        <v>654</v>
      </c>
      <c r="AK853" s="176" t="s">
        <v>654</v>
      </c>
      <c r="AL853" s="1231" t="s">
        <v>420</v>
      </c>
      <c r="AM853" s="176" t="s">
        <v>420</v>
      </c>
      <c r="AN853" s="176" t="s">
        <v>420</v>
      </c>
      <c r="AO853" s="176" t="s">
        <v>420</v>
      </c>
      <c r="AP853" s="176">
        <v>24</v>
      </c>
      <c r="AQ853" s="176">
        <v>216</v>
      </c>
      <c r="AR853" s="176" t="s">
        <v>420</v>
      </c>
      <c r="AS853" s="193" t="s">
        <v>420</v>
      </c>
    </row>
    <row r="854" spans="1:45" ht="16.5" customHeight="1">
      <c r="A854" s="175">
        <v>46164</v>
      </c>
      <c r="B854" s="176" t="s">
        <v>230</v>
      </c>
      <c r="C854" s="176" t="s">
        <v>645</v>
      </c>
      <c r="E854" s="176" t="s">
        <v>420</v>
      </c>
      <c r="F854" s="176" t="s">
        <v>420</v>
      </c>
      <c r="G854" s="176" t="s">
        <v>420</v>
      </c>
      <c r="H854" s="176" t="s">
        <v>420</v>
      </c>
      <c r="I854" s="176" t="s">
        <v>420</v>
      </c>
      <c r="L854" s="176" t="s">
        <v>645</v>
      </c>
      <c r="P854" s="176" t="s">
        <v>645</v>
      </c>
      <c r="T854" s="176" t="s">
        <v>645</v>
      </c>
      <c r="X854" s="176" t="s">
        <v>645</v>
      </c>
      <c r="Z854" s="176" t="s">
        <v>420</v>
      </c>
      <c r="AA854" s="176" t="s">
        <v>645</v>
      </c>
      <c r="AB854" s="176" t="s">
        <v>420</v>
      </c>
      <c r="AC854" s="176" t="s">
        <v>420</v>
      </c>
      <c r="AD854" s="176" t="s">
        <v>420</v>
      </c>
      <c r="AE854" s="176" t="s">
        <v>420</v>
      </c>
      <c r="AF854" s="176" t="s">
        <v>213</v>
      </c>
      <c r="AG854" s="176">
        <v>0.5</v>
      </c>
      <c r="AH854" s="176" t="s">
        <v>654</v>
      </c>
      <c r="AI854" s="176" t="s">
        <v>654</v>
      </c>
      <c r="AJ854" s="176" t="s">
        <v>654</v>
      </c>
      <c r="AK854" s="176" t="s">
        <v>654</v>
      </c>
      <c r="AL854" s="1231" t="s">
        <v>420</v>
      </c>
      <c r="AM854" s="176" t="s">
        <v>420</v>
      </c>
      <c r="AN854" s="176" t="s">
        <v>420</v>
      </c>
      <c r="AO854" s="176" t="s">
        <v>420</v>
      </c>
      <c r="AP854" s="176">
        <v>24</v>
      </c>
      <c r="AQ854" s="176">
        <v>216</v>
      </c>
      <c r="AR854" s="176" t="s">
        <v>420</v>
      </c>
      <c r="AS854" s="193" t="s">
        <v>420</v>
      </c>
    </row>
    <row r="855" spans="1:45" ht="16.5" customHeight="1">
      <c r="A855" s="175">
        <v>46164</v>
      </c>
      <c r="B855" s="176" t="s">
        <v>231</v>
      </c>
      <c r="C855" s="176" t="s">
        <v>645</v>
      </c>
      <c r="E855" s="176" t="s">
        <v>420</v>
      </c>
      <c r="F855" s="176" t="s">
        <v>420</v>
      </c>
      <c r="G855" s="176" t="s">
        <v>420</v>
      </c>
      <c r="H855" s="176" t="s">
        <v>420</v>
      </c>
      <c r="I855" s="176" t="s">
        <v>420</v>
      </c>
      <c r="L855" s="176" t="s">
        <v>645</v>
      </c>
      <c r="P855" s="176" t="s">
        <v>645</v>
      </c>
      <c r="T855" s="176" t="s">
        <v>645</v>
      </c>
      <c r="X855" s="176" t="s">
        <v>645</v>
      </c>
      <c r="Z855" s="176" t="s">
        <v>420</v>
      </c>
      <c r="AA855" s="176" t="s">
        <v>645</v>
      </c>
      <c r="AB855" s="176" t="s">
        <v>420</v>
      </c>
      <c r="AC855" s="176" t="s">
        <v>420</v>
      </c>
      <c r="AD855" s="176" t="s">
        <v>420</v>
      </c>
      <c r="AE855" s="176" t="s">
        <v>420</v>
      </c>
      <c r="AF855" s="176" t="s">
        <v>232</v>
      </c>
      <c r="AG855" s="176">
        <v>1</v>
      </c>
      <c r="AH855" s="176" t="s">
        <v>654</v>
      </c>
      <c r="AI855" s="176" t="s">
        <v>654</v>
      </c>
      <c r="AJ855" s="176" t="s">
        <v>654</v>
      </c>
      <c r="AK855" s="176" t="s">
        <v>654</v>
      </c>
      <c r="AL855" s="1231" t="s">
        <v>420</v>
      </c>
      <c r="AM855" s="176" t="s">
        <v>420</v>
      </c>
      <c r="AN855" s="176" t="s">
        <v>420</v>
      </c>
      <c r="AO855" s="176" t="s">
        <v>420</v>
      </c>
      <c r="AP855" s="176">
        <v>24</v>
      </c>
      <c r="AQ855" s="176">
        <v>216</v>
      </c>
      <c r="AR855" s="176" t="s">
        <v>420</v>
      </c>
      <c r="AS855" s="193" t="s">
        <v>420</v>
      </c>
    </row>
    <row r="856" spans="1:45" ht="16.5" customHeight="1">
      <c r="A856" s="175">
        <v>46164</v>
      </c>
      <c r="B856" s="176" t="s">
        <v>233</v>
      </c>
      <c r="C856" s="176" t="s">
        <v>17375</v>
      </c>
      <c r="D856" s="176" t="s">
        <v>646</v>
      </c>
      <c r="E856" s="176" t="s">
        <v>17253</v>
      </c>
      <c r="F856" s="176" t="s">
        <v>17344</v>
      </c>
      <c r="G856" s="176">
        <v>600</v>
      </c>
      <c r="H856" s="176" t="s">
        <v>1470</v>
      </c>
      <c r="I856" s="176">
        <v>5.5</v>
      </c>
      <c r="J856" s="176">
        <v>28</v>
      </c>
      <c r="K856" s="176">
        <v>5</v>
      </c>
      <c r="L856" s="176">
        <v>6700</v>
      </c>
      <c r="N856" s="176">
        <v>10</v>
      </c>
      <c r="O856" s="176">
        <v>2</v>
      </c>
      <c r="P856" s="176">
        <v>6500</v>
      </c>
      <c r="R856" s="176">
        <v>17</v>
      </c>
      <c r="S856" s="176">
        <v>2</v>
      </c>
      <c r="T856" s="176">
        <v>6490</v>
      </c>
      <c r="V856" s="176">
        <v>16</v>
      </c>
      <c r="W856" s="176">
        <v>5</v>
      </c>
      <c r="X856" s="176">
        <v>6550</v>
      </c>
      <c r="Z856" s="176">
        <v>5.0526315789473673</v>
      </c>
      <c r="AA856" s="176">
        <v>23.666666666666668</v>
      </c>
      <c r="AB856" s="176">
        <v>0.9866786858974359</v>
      </c>
      <c r="AC856" s="176">
        <v>65.599999999999994</v>
      </c>
      <c r="AD856" s="176">
        <v>2.9583333333333335</v>
      </c>
      <c r="AE856" s="176">
        <v>2.375</v>
      </c>
      <c r="AF856" s="176" t="s">
        <v>232</v>
      </c>
      <c r="AG856" s="176">
        <v>1</v>
      </c>
      <c r="AH856" s="176" t="s">
        <v>844</v>
      </c>
      <c r="AI856" s="176" t="s">
        <v>844</v>
      </c>
      <c r="AJ856" s="176" t="s">
        <v>650</v>
      </c>
      <c r="AK856" s="176" t="s">
        <v>650</v>
      </c>
      <c r="AL856" s="1231" t="s">
        <v>251</v>
      </c>
      <c r="AM856" s="176" t="s">
        <v>657</v>
      </c>
      <c r="AN856" s="176">
        <v>1.859</v>
      </c>
      <c r="AO856" s="176">
        <v>2</v>
      </c>
      <c r="AP856" s="176">
        <v>24</v>
      </c>
      <c r="AQ856" s="176">
        <v>216</v>
      </c>
      <c r="AR856" s="176">
        <v>3</v>
      </c>
      <c r="AS856" s="193">
        <v>28911.168000000001</v>
      </c>
    </row>
    <row r="857" spans="1:45" ht="16.5" customHeight="1">
      <c r="A857" s="175">
        <v>46164</v>
      </c>
      <c r="B857" s="176" t="s">
        <v>234</v>
      </c>
      <c r="C857" s="176" t="s">
        <v>645</v>
      </c>
      <c r="E857" s="176" t="s">
        <v>420</v>
      </c>
      <c r="F857" s="176" t="s">
        <v>420</v>
      </c>
      <c r="G857" s="176" t="s">
        <v>420</v>
      </c>
      <c r="H857" s="176" t="s">
        <v>420</v>
      </c>
      <c r="I857" s="176" t="s">
        <v>420</v>
      </c>
      <c r="L857" s="176" t="s">
        <v>645</v>
      </c>
      <c r="P857" s="176" t="s">
        <v>645</v>
      </c>
      <c r="T857" s="176" t="s">
        <v>645</v>
      </c>
      <c r="X857" s="176" t="s">
        <v>645</v>
      </c>
      <c r="Z857" s="176" t="s">
        <v>420</v>
      </c>
      <c r="AA857" s="176" t="s">
        <v>645</v>
      </c>
      <c r="AB857" s="176" t="s">
        <v>420</v>
      </c>
      <c r="AC857" s="176" t="s">
        <v>420</v>
      </c>
      <c r="AD857" s="176" t="s">
        <v>420</v>
      </c>
      <c r="AE857" s="176" t="s">
        <v>420</v>
      </c>
      <c r="AF857" s="176" t="s">
        <v>232</v>
      </c>
      <c r="AG857" s="176">
        <v>1</v>
      </c>
      <c r="AH857" s="176" t="s">
        <v>654</v>
      </c>
      <c r="AI857" s="176" t="s">
        <v>654</v>
      </c>
      <c r="AJ857" s="176" t="s">
        <v>654</v>
      </c>
      <c r="AK857" s="176" t="s">
        <v>654</v>
      </c>
      <c r="AL857" s="1231" t="s">
        <v>420</v>
      </c>
      <c r="AM857" s="176" t="s">
        <v>420</v>
      </c>
      <c r="AN857" s="176" t="s">
        <v>420</v>
      </c>
      <c r="AO857" s="176" t="s">
        <v>420</v>
      </c>
      <c r="AP857" s="176">
        <v>24</v>
      </c>
      <c r="AQ857" s="176">
        <v>216</v>
      </c>
      <c r="AR857" s="176" t="s">
        <v>420</v>
      </c>
      <c r="AS857" s="193" t="s">
        <v>420</v>
      </c>
    </row>
    <row r="858" spans="1:45" ht="16.5" customHeight="1">
      <c r="A858" s="175">
        <v>46164</v>
      </c>
      <c r="B858" s="176" t="s">
        <v>235</v>
      </c>
      <c r="C858" s="176" t="s">
        <v>17357</v>
      </c>
      <c r="D858" s="176" t="s">
        <v>646</v>
      </c>
      <c r="E858" s="176" t="s">
        <v>17253</v>
      </c>
      <c r="F858" s="176" t="s">
        <v>17358</v>
      </c>
      <c r="G858" s="176">
        <v>700</v>
      </c>
      <c r="H858" s="176" t="s">
        <v>814</v>
      </c>
      <c r="I858" s="176">
        <v>5.5</v>
      </c>
      <c r="J858" s="176">
        <v>35</v>
      </c>
      <c r="K858" s="176">
        <v>5</v>
      </c>
      <c r="L858" s="176">
        <v>6850</v>
      </c>
      <c r="M858" s="176">
        <v>8010</v>
      </c>
      <c r="N858" s="176">
        <v>24</v>
      </c>
      <c r="O858" s="176">
        <v>0</v>
      </c>
      <c r="P858" s="176">
        <v>8060</v>
      </c>
      <c r="Q858" s="176">
        <v>6760</v>
      </c>
      <c r="R858" s="176">
        <v>0</v>
      </c>
      <c r="S858" s="176">
        <v>0</v>
      </c>
      <c r="T858" s="176">
        <v>7410</v>
      </c>
      <c r="U858" s="176">
        <v>6200</v>
      </c>
      <c r="V858" s="176">
        <v>61</v>
      </c>
      <c r="W858" s="176">
        <v>2</v>
      </c>
      <c r="X858" s="176">
        <v>8330</v>
      </c>
      <c r="Y858" s="176">
        <v>8700</v>
      </c>
      <c r="Z858" s="176">
        <v>5.8775510204081636</v>
      </c>
      <c r="AA858" s="176">
        <v>40</v>
      </c>
      <c r="AB858" s="176">
        <v>0.99427417200854706</v>
      </c>
      <c r="AC858" s="176">
        <v>75.400000000000006</v>
      </c>
      <c r="AD858" s="176">
        <v>5</v>
      </c>
      <c r="AE858" s="176">
        <v>4.708333333333333</v>
      </c>
      <c r="AF858" s="176" t="s">
        <v>236</v>
      </c>
      <c r="AG858" s="176">
        <v>1</v>
      </c>
      <c r="AH858" s="176" t="s">
        <v>667</v>
      </c>
      <c r="AI858" s="176" t="s">
        <v>16105</v>
      </c>
      <c r="AJ858" s="176" t="s">
        <v>653</v>
      </c>
      <c r="AK858" s="176" t="s">
        <v>653</v>
      </c>
      <c r="AL858" s="1231" t="s">
        <v>252</v>
      </c>
      <c r="AM858" s="176" t="s">
        <v>466</v>
      </c>
      <c r="AN858" s="176">
        <v>1.1890000000000001</v>
      </c>
      <c r="AO858" s="176">
        <v>2.9</v>
      </c>
      <c r="AP858" s="176">
        <v>24</v>
      </c>
      <c r="AQ858" s="176">
        <v>216</v>
      </c>
      <c r="AR858" s="176">
        <v>3.9</v>
      </c>
      <c r="AS858" s="193">
        <v>24038.7264</v>
      </c>
    </row>
    <row r="859" spans="1:45" ht="16.5" customHeight="1">
      <c r="A859" s="175">
        <v>46164</v>
      </c>
      <c r="B859" s="176" t="s">
        <v>237</v>
      </c>
      <c r="C859" s="176" t="s">
        <v>17343</v>
      </c>
      <c r="D859" s="176" t="s">
        <v>646</v>
      </c>
      <c r="E859" s="176" t="s">
        <v>17253</v>
      </c>
      <c r="F859" s="176" t="s">
        <v>17344</v>
      </c>
      <c r="G859" s="176">
        <v>700</v>
      </c>
      <c r="H859" s="176" t="s">
        <v>876</v>
      </c>
      <c r="I859" s="176">
        <v>5.5</v>
      </c>
      <c r="L859" s="176" t="s">
        <v>641</v>
      </c>
      <c r="P859" s="176" t="s">
        <v>16532</v>
      </c>
      <c r="T859" s="176" t="s">
        <v>483</v>
      </c>
      <c r="V859" s="176">
        <v>25</v>
      </c>
      <c r="X859" s="176" t="s">
        <v>483</v>
      </c>
      <c r="Z859" s="176">
        <v>5.8299595141700413</v>
      </c>
      <c r="AA859" s="176" t="s">
        <v>641</v>
      </c>
      <c r="AB859" s="176" t="s">
        <v>420</v>
      </c>
      <c r="AC859" s="176" t="s">
        <v>420</v>
      </c>
      <c r="AD859" s="176" t="s">
        <v>420</v>
      </c>
      <c r="AE859" s="176" t="s">
        <v>420</v>
      </c>
      <c r="AF859" s="176" t="s">
        <v>236</v>
      </c>
      <c r="AG859" s="176">
        <v>1</v>
      </c>
      <c r="AH859" s="176" t="s">
        <v>654</v>
      </c>
      <c r="AI859" s="176" t="s">
        <v>654</v>
      </c>
      <c r="AJ859" s="176" t="s">
        <v>668</v>
      </c>
      <c r="AK859" s="176" t="s">
        <v>668</v>
      </c>
      <c r="AL859" s="1231" t="s">
        <v>251</v>
      </c>
      <c r="AM859" s="176" t="s">
        <v>466</v>
      </c>
      <c r="AN859" s="176">
        <v>1.1890000000000001</v>
      </c>
      <c r="AO859" s="176">
        <v>2.9</v>
      </c>
      <c r="AP859" s="176">
        <v>24</v>
      </c>
      <c r="AQ859" s="176">
        <v>216</v>
      </c>
      <c r="AR859" s="176">
        <v>3.9</v>
      </c>
      <c r="AS859" s="193">
        <v>24038.7264</v>
      </c>
    </row>
    <row r="860" spans="1:45" ht="16.5" customHeight="1">
      <c r="A860" s="175">
        <v>46164</v>
      </c>
      <c r="B860" s="176" t="s">
        <v>238</v>
      </c>
      <c r="C860" s="176" t="s">
        <v>17285</v>
      </c>
      <c r="E860" s="176" t="s">
        <v>17253</v>
      </c>
      <c r="F860" s="176" t="s">
        <v>17293</v>
      </c>
      <c r="G860" s="176">
        <v>670</v>
      </c>
      <c r="H860" s="176" t="s">
        <v>735</v>
      </c>
      <c r="I860" s="176">
        <v>5</v>
      </c>
      <c r="J860" s="176">
        <v>26</v>
      </c>
      <c r="K860" s="176">
        <v>2</v>
      </c>
      <c r="L860" s="176">
        <v>8800</v>
      </c>
      <c r="N860" s="176">
        <v>11</v>
      </c>
      <c r="O860" s="176">
        <v>0</v>
      </c>
      <c r="P860" s="176">
        <v>7220</v>
      </c>
      <c r="R860" s="176">
        <v>0</v>
      </c>
      <c r="S860" s="176">
        <v>0</v>
      </c>
      <c r="T860" s="176">
        <v>6200</v>
      </c>
      <c r="V860" s="176">
        <v>29</v>
      </c>
      <c r="W860" s="176">
        <v>0</v>
      </c>
      <c r="X860" s="176">
        <v>7870</v>
      </c>
      <c r="Z860" s="176">
        <v>6.2882096069868991</v>
      </c>
      <c r="AA860" s="176">
        <v>44</v>
      </c>
      <c r="AB860" s="176">
        <v>0.9984708867521368</v>
      </c>
      <c r="AC860" s="176">
        <v>75.224999999999994</v>
      </c>
      <c r="AD860" s="176">
        <v>5.5</v>
      </c>
      <c r="AE860" s="176">
        <v>5.333333333333333</v>
      </c>
      <c r="AF860" s="176" t="s">
        <v>236</v>
      </c>
      <c r="AG860" s="176">
        <v>2</v>
      </c>
      <c r="AH860" s="176" t="s">
        <v>667</v>
      </c>
      <c r="AI860" s="176" t="s">
        <v>16105</v>
      </c>
      <c r="AJ860" s="176" t="s">
        <v>653</v>
      </c>
      <c r="AK860" s="176" t="s">
        <v>653</v>
      </c>
      <c r="AL860" s="1231" t="s">
        <v>251</v>
      </c>
      <c r="AM860" s="176" t="s">
        <v>466</v>
      </c>
      <c r="AN860" s="176">
        <v>1.1890000000000001</v>
      </c>
      <c r="AO860" s="176">
        <v>1.7</v>
      </c>
      <c r="AP860" s="176">
        <v>24</v>
      </c>
      <c r="AQ860" s="176">
        <v>216</v>
      </c>
      <c r="AR860" s="176">
        <v>2.7</v>
      </c>
      <c r="AS860" s="193">
        <v>16642.195200000002</v>
      </c>
    </row>
    <row r="861" spans="1:45" ht="16.5" customHeight="1">
      <c r="A861" s="175">
        <v>46164</v>
      </c>
      <c r="B861" s="176" t="s">
        <v>238</v>
      </c>
      <c r="C861" s="176" t="s">
        <v>17284</v>
      </c>
      <c r="E861" s="176" t="s">
        <v>17253</v>
      </c>
      <c r="F861" s="176" t="s">
        <v>17293</v>
      </c>
      <c r="G861" s="176">
        <v>670</v>
      </c>
      <c r="H861" s="176" t="s">
        <v>662</v>
      </c>
      <c r="I861" s="176">
        <v>5</v>
      </c>
      <c r="J861" s="176">
        <v>24</v>
      </c>
      <c r="K861" s="176">
        <v>0</v>
      </c>
      <c r="L861" s="176">
        <v>8800</v>
      </c>
      <c r="N861" s="176">
        <v>13</v>
      </c>
      <c r="O861" s="176">
        <v>0</v>
      </c>
      <c r="P861" s="176">
        <v>8150</v>
      </c>
      <c r="R861" s="176">
        <v>0</v>
      </c>
      <c r="S861" s="176">
        <v>0</v>
      </c>
      <c r="U861" s="176">
        <v>7780</v>
      </c>
      <c r="V861" s="176">
        <v>28</v>
      </c>
      <c r="W861" s="176">
        <v>0</v>
      </c>
      <c r="Y861" s="176">
        <v>8150</v>
      </c>
      <c r="Z861" s="176">
        <v>6.1802575107296125</v>
      </c>
      <c r="AA861" s="176">
        <v>43.333333333333336</v>
      </c>
      <c r="AB861" s="176">
        <v>1</v>
      </c>
      <c r="AC861" s="176">
        <v>82.2</v>
      </c>
      <c r="AD861" s="176">
        <v>5.416666666666667</v>
      </c>
      <c r="AE861" s="176">
        <v>5.416666666666667</v>
      </c>
      <c r="AF861" s="176" t="s">
        <v>236</v>
      </c>
      <c r="AG861" s="176">
        <v>2</v>
      </c>
      <c r="AH861" s="176" t="s">
        <v>667</v>
      </c>
      <c r="AI861" s="176" t="s">
        <v>16105</v>
      </c>
      <c r="AJ861" s="176" t="s">
        <v>668</v>
      </c>
      <c r="AK861" s="176" t="s">
        <v>668</v>
      </c>
      <c r="AM861" s="176" t="s">
        <v>466</v>
      </c>
      <c r="AN861" s="176">
        <v>1.1890000000000001</v>
      </c>
      <c r="AO861" s="176">
        <v>2.4</v>
      </c>
      <c r="AP861" s="176">
        <v>24</v>
      </c>
      <c r="AQ861" s="176">
        <v>216</v>
      </c>
      <c r="AR861" s="176">
        <v>3.4</v>
      </c>
      <c r="AS861" s="193">
        <v>20956.838400000001</v>
      </c>
    </row>
    <row r="862" spans="1:45" ht="16.5" customHeight="1">
      <c r="A862" s="175">
        <v>46164</v>
      </c>
      <c r="B862" s="176" t="s">
        <v>239</v>
      </c>
      <c r="C862" s="176" t="s">
        <v>17626</v>
      </c>
      <c r="D862" s="176" t="s">
        <v>213</v>
      </c>
      <c r="E862" s="176" t="s">
        <v>737</v>
      </c>
      <c r="F862" s="176" t="s">
        <v>17293</v>
      </c>
      <c r="G862" s="176">
        <v>650</v>
      </c>
      <c r="H862" s="176" t="s">
        <v>749</v>
      </c>
      <c r="I862" s="176">
        <v>5</v>
      </c>
      <c r="L862" s="176" t="s">
        <v>656</v>
      </c>
      <c r="M862" s="176" t="s">
        <v>656</v>
      </c>
      <c r="P862" s="176" t="s">
        <v>656</v>
      </c>
      <c r="Q862" s="176" t="s">
        <v>656</v>
      </c>
      <c r="T862" s="176" t="s">
        <v>645</v>
      </c>
      <c r="U862" s="176" t="s">
        <v>483</v>
      </c>
      <c r="V862" s="176">
        <v>11</v>
      </c>
      <c r="X862" s="176" t="s">
        <v>645</v>
      </c>
      <c r="Y862" s="176" t="s">
        <v>483</v>
      </c>
      <c r="Z862" s="176">
        <v>6.101694915254237</v>
      </c>
      <c r="AA862" s="176" t="s">
        <v>656</v>
      </c>
      <c r="AB862" s="176" t="s">
        <v>420</v>
      </c>
      <c r="AC862" s="176" t="s">
        <v>420</v>
      </c>
      <c r="AD862" s="176" t="s">
        <v>420</v>
      </c>
      <c r="AE862" s="176" t="s">
        <v>420</v>
      </c>
      <c r="AF862" s="176" t="s">
        <v>236</v>
      </c>
      <c r="AG862" s="176">
        <v>2</v>
      </c>
      <c r="AH862" s="176" t="s">
        <v>654</v>
      </c>
      <c r="AI862" s="176" t="s">
        <v>651</v>
      </c>
      <c r="AJ862" s="176" t="s">
        <v>668</v>
      </c>
      <c r="AK862" s="176" t="s">
        <v>668</v>
      </c>
      <c r="AL862" s="1231" t="s">
        <v>251</v>
      </c>
      <c r="AM862" s="176" t="s">
        <v>466</v>
      </c>
      <c r="AN862" s="176">
        <v>1.1890000000000001</v>
      </c>
      <c r="AO862" s="176">
        <v>1</v>
      </c>
      <c r="AP862" s="176">
        <v>24</v>
      </c>
      <c r="AQ862" s="176">
        <v>216</v>
      </c>
      <c r="AR862" s="176">
        <v>2</v>
      </c>
      <c r="AS862" s="193">
        <v>12327.552</v>
      </c>
    </row>
    <row r="863" spans="1:45" ht="16.5" customHeight="1">
      <c r="A863" s="175">
        <v>46164</v>
      </c>
      <c r="B863" s="176" t="s">
        <v>389</v>
      </c>
      <c r="C863" s="176" t="s">
        <v>17383</v>
      </c>
      <c r="D863" s="176" t="s">
        <v>646</v>
      </c>
      <c r="E863" s="176" t="s">
        <v>17253</v>
      </c>
      <c r="F863" s="176" t="s">
        <v>17358</v>
      </c>
      <c r="G863" s="176">
        <v>700</v>
      </c>
      <c r="H863" s="176" t="s">
        <v>805</v>
      </c>
      <c r="I863" s="176">
        <v>5.5</v>
      </c>
      <c r="J863" s="176">
        <v>40</v>
      </c>
      <c r="K863" s="176">
        <v>0</v>
      </c>
      <c r="L863" s="176">
        <v>8700</v>
      </c>
      <c r="M863" s="176">
        <v>10000</v>
      </c>
      <c r="N863" s="176">
        <v>10</v>
      </c>
      <c r="O863" s="176">
        <v>0</v>
      </c>
      <c r="P863" s="176">
        <v>8520</v>
      </c>
      <c r="Q863" s="176">
        <v>9910</v>
      </c>
      <c r="R863" s="176">
        <v>0</v>
      </c>
      <c r="S863" s="176">
        <v>0</v>
      </c>
      <c r="T863" s="176">
        <v>7690</v>
      </c>
      <c r="U863" s="176">
        <v>9170</v>
      </c>
      <c r="V863" s="176">
        <v>14</v>
      </c>
      <c r="W863" s="176">
        <v>1</v>
      </c>
      <c r="X863" s="176">
        <v>6020</v>
      </c>
      <c r="Y863" s="176">
        <v>9630</v>
      </c>
      <c r="Z863" s="176">
        <v>5.8536585365853666</v>
      </c>
      <c r="AA863" s="176">
        <v>21.333333333333332</v>
      </c>
      <c r="AB863" s="176">
        <v>0.99917868589743586</v>
      </c>
      <c r="AC863" s="176">
        <v>87.05</v>
      </c>
      <c r="AD863" s="176">
        <v>2.6666666666666665</v>
      </c>
      <c r="AE863" s="176">
        <v>2.625</v>
      </c>
      <c r="AF863" s="176" t="s">
        <v>236</v>
      </c>
      <c r="AG863" s="176">
        <v>1</v>
      </c>
      <c r="AH863" s="176" t="s">
        <v>667</v>
      </c>
      <c r="AI863" s="176" t="s">
        <v>16105</v>
      </c>
      <c r="AJ863" s="176" t="s">
        <v>653</v>
      </c>
      <c r="AK863" s="176" t="s">
        <v>653</v>
      </c>
      <c r="AL863" s="1231" t="s">
        <v>252</v>
      </c>
      <c r="AM863" s="176" t="s">
        <v>466</v>
      </c>
      <c r="AN863" s="176">
        <v>1.1890000000000001</v>
      </c>
      <c r="AO863" s="176">
        <v>2.8</v>
      </c>
      <c r="AP863" s="176">
        <v>24</v>
      </c>
      <c r="AQ863" s="176">
        <v>216</v>
      </c>
      <c r="AR863" s="176">
        <v>3.8</v>
      </c>
      <c r="AS863" s="193">
        <v>23422.3488</v>
      </c>
    </row>
    <row r="864" spans="1:45" ht="16.5" customHeight="1">
      <c r="A864" s="175">
        <v>46164</v>
      </c>
      <c r="B864" s="176" t="s">
        <v>418</v>
      </c>
      <c r="C864" s="176" t="s">
        <v>17359</v>
      </c>
      <c r="D864" s="176" t="s">
        <v>646</v>
      </c>
      <c r="E864" s="176" t="s">
        <v>17253</v>
      </c>
      <c r="F864" s="176" t="s">
        <v>17358</v>
      </c>
      <c r="G864" s="176">
        <v>700</v>
      </c>
      <c r="H864" s="176" t="s">
        <v>944</v>
      </c>
      <c r="I864" s="176">
        <v>5.5</v>
      </c>
      <c r="J864" s="176">
        <v>32</v>
      </c>
      <c r="K864" s="176">
        <v>13</v>
      </c>
      <c r="L864" s="176">
        <v>9540</v>
      </c>
      <c r="M864" s="176">
        <v>9440</v>
      </c>
      <c r="N864" s="176">
        <v>19</v>
      </c>
      <c r="O864" s="176">
        <v>2</v>
      </c>
      <c r="P864" s="176">
        <v>9910</v>
      </c>
      <c r="Q864" s="176">
        <v>9620</v>
      </c>
      <c r="R864" s="176">
        <v>0</v>
      </c>
      <c r="S864" s="176">
        <v>0</v>
      </c>
      <c r="T864" s="176">
        <v>9440</v>
      </c>
      <c r="U864" s="176">
        <v>8980</v>
      </c>
      <c r="V864" s="176">
        <v>24</v>
      </c>
      <c r="W864" s="176">
        <v>0</v>
      </c>
      <c r="X864" s="176">
        <v>9910</v>
      </c>
      <c r="Y864" s="176">
        <v>9540</v>
      </c>
      <c r="Z864" s="176">
        <v>5.8536585365853666</v>
      </c>
      <c r="AA864" s="176">
        <v>25</v>
      </c>
      <c r="AB864" s="176">
        <v>0.98768028846153844</v>
      </c>
      <c r="AC864" s="176">
        <v>95.474999999999994</v>
      </c>
      <c r="AD864" s="176">
        <v>3.125</v>
      </c>
      <c r="AE864" s="176">
        <v>2.5</v>
      </c>
      <c r="AF864" s="176" t="s">
        <v>236</v>
      </c>
      <c r="AG864" s="176">
        <v>1</v>
      </c>
      <c r="AH864" s="176" t="s">
        <v>651</v>
      </c>
      <c r="AI864" s="176" t="s">
        <v>651</v>
      </c>
      <c r="AJ864" s="176" t="s">
        <v>668</v>
      </c>
      <c r="AK864" s="176" t="s">
        <v>668</v>
      </c>
      <c r="AL864" s="1231" t="s">
        <v>252</v>
      </c>
      <c r="AM864" s="176" t="s">
        <v>466</v>
      </c>
      <c r="AN864" s="176">
        <v>1.1890000000000001</v>
      </c>
      <c r="AO864" s="176">
        <v>2.8</v>
      </c>
      <c r="AP864" s="176">
        <v>24</v>
      </c>
      <c r="AQ864" s="176">
        <v>216</v>
      </c>
      <c r="AR864" s="176">
        <v>3.8</v>
      </c>
      <c r="AS864" s="193">
        <v>23422.3488</v>
      </c>
    </row>
    <row r="865" spans="1:45" ht="16.5" customHeight="1">
      <c r="A865" s="175">
        <v>46164</v>
      </c>
      <c r="B865" s="176" t="s">
        <v>240</v>
      </c>
      <c r="C865" s="176" t="s">
        <v>17384</v>
      </c>
      <c r="E865" s="176" t="s">
        <v>4424</v>
      </c>
      <c r="F865" s="176" t="s">
        <v>17394</v>
      </c>
      <c r="G865" s="176">
        <v>500</v>
      </c>
      <c r="H865" s="176" t="s">
        <v>1088</v>
      </c>
      <c r="I865" s="176">
        <v>4</v>
      </c>
      <c r="J865" s="176">
        <v>12</v>
      </c>
      <c r="K865" s="176">
        <v>0</v>
      </c>
      <c r="L865" s="176">
        <v>3720</v>
      </c>
      <c r="N865" s="176">
        <v>10</v>
      </c>
      <c r="O865" s="176">
        <v>0</v>
      </c>
      <c r="P865" s="176">
        <v>2763</v>
      </c>
      <c r="R865" s="176">
        <v>10</v>
      </c>
      <c r="S865" s="176">
        <v>0</v>
      </c>
      <c r="T865" s="176">
        <v>2658</v>
      </c>
      <c r="X865" s="176" t="s">
        <v>127</v>
      </c>
      <c r="Z865" s="176">
        <v>2.028169014084507</v>
      </c>
      <c r="AA865" s="176">
        <v>16</v>
      </c>
      <c r="AB865" s="176">
        <v>1</v>
      </c>
      <c r="AC865" s="176">
        <v>30.47</v>
      </c>
      <c r="AD865" s="176">
        <v>2</v>
      </c>
      <c r="AE865" s="176">
        <v>1.3333333333333333</v>
      </c>
      <c r="AF865" s="176" t="s">
        <v>241</v>
      </c>
      <c r="AG865" s="176">
        <v>3</v>
      </c>
      <c r="AH865" s="176" t="s">
        <v>649</v>
      </c>
      <c r="AI865" s="176" t="s">
        <v>649</v>
      </c>
      <c r="AJ865" s="176" t="s">
        <v>648</v>
      </c>
      <c r="AK865" s="176" t="s">
        <v>648</v>
      </c>
      <c r="AL865" s="1231" t="s">
        <v>252</v>
      </c>
      <c r="AM865" s="176" t="s">
        <v>126</v>
      </c>
      <c r="AN865" s="176">
        <v>0.91100000000000003</v>
      </c>
      <c r="AO865" s="176">
        <v>0.9</v>
      </c>
      <c r="AP865" s="176">
        <v>24</v>
      </c>
      <c r="AQ865" s="176">
        <v>216</v>
      </c>
      <c r="AR865" s="176">
        <v>1.9</v>
      </c>
      <c r="AS865" s="193">
        <v>8972.9856</v>
      </c>
    </row>
    <row r="866" spans="1:45" ht="16.5" customHeight="1">
      <c r="A866" s="175">
        <v>46164</v>
      </c>
      <c r="B866" s="176" t="s">
        <v>240</v>
      </c>
      <c r="C866" s="176" t="s">
        <v>17385</v>
      </c>
      <c r="E866" s="176" t="s">
        <v>16561</v>
      </c>
      <c r="F866" s="176" t="s">
        <v>17395</v>
      </c>
      <c r="G866" s="176">
        <v>600</v>
      </c>
      <c r="H866" s="176" t="s">
        <v>491</v>
      </c>
      <c r="I866" s="176">
        <v>5</v>
      </c>
      <c r="J866" s="176">
        <v>14</v>
      </c>
      <c r="K866" s="176">
        <v>0</v>
      </c>
      <c r="L866" s="176">
        <v>3270</v>
      </c>
      <c r="N866" s="176">
        <v>8</v>
      </c>
      <c r="O866" s="176">
        <v>0</v>
      </c>
      <c r="P866" s="176">
        <v>2763</v>
      </c>
      <c r="R866" s="176">
        <v>10</v>
      </c>
      <c r="S866" s="176">
        <v>0</v>
      </c>
      <c r="T866" s="176">
        <v>2658</v>
      </c>
      <c r="V866" s="176">
        <v>8</v>
      </c>
      <c r="W866" s="176">
        <v>0</v>
      </c>
      <c r="X866" s="176">
        <v>3093</v>
      </c>
      <c r="Z866" s="176">
        <v>2.8402366863905324</v>
      </c>
      <c r="AA866" s="176">
        <v>20</v>
      </c>
      <c r="AB866" s="176">
        <v>1</v>
      </c>
      <c r="AC866" s="176">
        <v>29.46</v>
      </c>
      <c r="AD866" s="176">
        <v>2.5</v>
      </c>
      <c r="AE866" s="176">
        <v>1.6666666666666667</v>
      </c>
      <c r="AF866" s="176" t="s">
        <v>241</v>
      </c>
      <c r="AG866" s="176">
        <v>3</v>
      </c>
      <c r="AH866" s="176" t="s">
        <v>649</v>
      </c>
      <c r="AI866" s="176" t="s">
        <v>649</v>
      </c>
      <c r="AJ866" s="176" t="s">
        <v>648</v>
      </c>
      <c r="AK866" s="176" t="s">
        <v>648</v>
      </c>
      <c r="AM866" s="176" t="s">
        <v>126</v>
      </c>
      <c r="AN866" s="176">
        <v>0.91100000000000003</v>
      </c>
      <c r="AO866" s="176">
        <v>1.3</v>
      </c>
      <c r="AP866" s="176">
        <v>24</v>
      </c>
      <c r="AQ866" s="176">
        <v>216</v>
      </c>
      <c r="AR866" s="176">
        <v>2.2999999999999998</v>
      </c>
      <c r="AS866" s="193">
        <v>10862.035199999998</v>
      </c>
    </row>
    <row r="867" spans="1:45" ht="16.5" customHeight="1">
      <c r="A867" s="175">
        <v>46164</v>
      </c>
      <c r="B867" s="176" t="s">
        <v>242</v>
      </c>
      <c r="C867" s="176" t="s">
        <v>386</v>
      </c>
      <c r="E867" s="176" t="s">
        <v>420</v>
      </c>
      <c r="F867" s="176" t="s">
        <v>420</v>
      </c>
      <c r="G867" s="176" t="s">
        <v>420</v>
      </c>
      <c r="H867" s="176" t="s">
        <v>420</v>
      </c>
      <c r="I867" s="176" t="s">
        <v>420</v>
      </c>
      <c r="L867" s="176" t="s">
        <v>386</v>
      </c>
      <c r="P867" s="176" t="s">
        <v>386</v>
      </c>
      <c r="T867" s="176" t="s">
        <v>386</v>
      </c>
      <c r="X867" s="176" t="s">
        <v>386</v>
      </c>
      <c r="Z867" s="176" t="s">
        <v>420</v>
      </c>
      <c r="AA867" s="176" t="s">
        <v>386</v>
      </c>
      <c r="AB867" s="176" t="s">
        <v>420</v>
      </c>
      <c r="AC867" s="176" t="s">
        <v>420</v>
      </c>
      <c r="AD867" s="176" t="s">
        <v>420</v>
      </c>
      <c r="AE867" s="176" t="s">
        <v>420</v>
      </c>
      <c r="AF867" s="176" t="s">
        <v>241</v>
      </c>
      <c r="AG867" s="176">
        <v>5</v>
      </c>
      <c r="AH867" s="176" t="s">
        <v>649</v>
      </c>
      <c r="AI867" s="176" t="s">
        <v>649</v>
      </c>
      <c r="AJ867" s="176" t="s">
        <v>648</v>
      </c>
      <c r="AK867" s="176" t="s">
        <v>648</v>
      </c>
      <c r="AL867" s="1231" t="s">
        <v>420</v>
      </c>
      <c r="AM867" s="176" t="s">
        <v>420</v>
      </c>
      <c r="AN867" s="176" t="s">
        <v>420</v>
      </c>
      <c r="AO867" s="176" t="s">
        <v>420</v>
      </c>
      <c r="AP867" s="176">
        <v>24</v>
      </c>
      <c r="AQ867" s="176">
        <v>216</v>
      </c>
      <c r="AR867" s="176" t="s">
        <v>420</v>
      </c>
      <c r="AS867" s="193" t="s">
        <v>420</v>
      </c>
    </row>
    <row r="868" spans="1:45" ht="16.5" customHeight="1">
      <c r="A868" s="175">
        <v>46164</v>
      </c>
      <c r="B868" s="176" t="s">
        <v>16531</v>
      </c>
      <c r="C868" s="176" t="s">
        <v>16707</v>
      </c>
      <c r="E868" s="176" t="s">
        <v>420</v>
      </c>
      <c r="F868" s="176" t="s">
        <v>420</v>
      </c>
      <c r="G868" s="176" t="s">
        <v>420</v>
      </c>
      <c r="H868" s="176" t="s">
        <v>420</v>
      </c>
      <c r="I868" s="176" t="s">
        <v>420</v>
      </c>
      <c r="L868" s="176" t="s">
        <v>645</v>
      </c>
      <c r="P868" s="176" t="s">
        <v>645</v>
      </c>
      <c r="T868" s="176" t="s">
        <v>645</v>
      </c>
      <c r="X868" s="176" t="s">
        <v>645</v>
      </c>
      <c r="Z868" s="176" t="s">
        <v>420</v>
      </c>
      <c r="AA868" s="176" t="s">
        <v>645</v>
      </c>
      <c r="AB868" s="176" t="s">
        <v>420</v>
      </c>
      <c r="AC868" s="176" t="s">
        <v>420</v>
      </c>
      <c r="AD868" s="176" t="s">
        <v>420</v>
      </c>
      <c r="AE868" s="176" t="s">
        <v>420</v>
      </c>
      <c r="AF868" s="176" t="s">
        <v>243</v>
      </c>
      <c r="AG868" s="176">
        <v>1</v>
      </c>
      <c r="AH868" s="176" t="s">
        <v>654</v>
      </c>
      <c r="AI868" s="176" t="s">
        <v>654</v>
      </c>
      <c r="AJ868" s="176" t="s">
        <v>654</v>
      </c>
      <c r="AK868" s="176" t="s">
        <v>654</v>
      </c>
      <c r="AL868" s="1231" t="s">
        <v>420</v>
      </c>
      <c r="AM868" s="176" t="s">
        <v>420</v>
      </c>
      <c r="AN868" s="176" t="s">
        <v>420</v>
      </c>
      <c r="AO868" s="176" t="s">
        <v>420</v>
      </c>
      <c r="AP868" s="176">
        <v>24</v>
      </c>
      <c r="AQ868" s="176">
        <v>216</v>
      </c>
      <c r="AR868" s="176" t="s">
        <v>420</v>
      </c>
      <c r="AS868" s="193" t="s">
        <v>420</v>
      </c>
    </row>
    <row r="869" spans="1:45" ht="16.5" customHeight="1">
      <c r="A869" s="175">
        <v>46164</v>
      </c>
      <c r="B869" s="176" t="s">
        <v>244</v>
      </c>
      <c r="C869" s="176" t="s">
        <v>16707</v>
      </c>
      <c r="E869" s="176" t="s">
        <v>420</v>
      </c>
      <c r="F869" s="176" t="s">
        <v>420</v>
      </c>
      <c r="G869" s="176" t="s">
        <v>420</v>
      </c>
      <c r="H869" s="176" t="s">
        <v>420</v>
      </c>
      <c r="I869" s="176" t="s">
        <v>420</v>
      </c>
      <c r="L869" s="176" t="s">
        <v>645</v>
      </c>
      <c r="P869" s="176" t="s">
        <v>645</v>
      </c>
      <c r="T869" s="176" t="s">
        <v>645</v>
      </c>
      <c r="X869" s="176" t="s">
        <v>645</v>
      </c>
      <c r="Z869" s="176" t="s">
        <v>420</v>
      </c>
      <c r="AA869" s="176" t="s">
        <v>645</v>
      </c>
      <c r="AB869" s="176" t="s">
        <v>420</v>
      </c>
      <c r="AC869" s="176" t="s">
        <v>420</v>
      </c>
      <c r="AD869" s="176" t="s">
        <v>420</v>
      </c>
      <c r="AE869" s="176" t="s">
        <v>420</v>
      </c>
      <c r="AF869" s="176" t="s">
        <v>243</v>
      </c>
      <c r="AG869" s="176">
        <v>1</v>
      </c>
      <c r="AH869" s="176" t="s">
        <v>654</v>
      </c>
      <c r="AI869" s="176" t="s">
        <v>654</v>
      </c>
      <c r="AJ869" s="176" t="s">
        <v>654</v>
      </c>
      <c r="AK869" s="176" t="s">
        <v>654</v>
      </c>
      <c r="AL869" s="1231" t="s">
        <v>420</v>
      </c>
      <c r="AM869" s="176" t="s">
        <v>420</v>
      </c>
      <c r="AN869" s="176" t="s">
        <v>420</v>
      </c>
      <c r="AO869" s="176" t="s">
        <v>420</v>
      </c>
      <c r="AP869" s="176">
        <v>24</v>
      </c>
      <c r="AQ869" s="176">
        <v>216</v>
      </c>
      <c r="AR869" s="176" t="s">
        <v>420</v>
      </c>
      <c r="AS869" s="193" t="s">
        <v>420</v>
      </c>
    </row>
    <row r="870" spans="1:45" ht="16.5" customHeight="1">
      <c r="A870" s="175">
        <v>46164</v>
      </c>
      <c r="B870" s="176" t="s">
        <v>245</v>
      </c>
      <c r="C870" s="176" t="s">
        <v>16707</v>
      </c>
      <c r="E870" s="176" t="s">
        <v>420</v>
      </c>
      <c r="F870" s="176" t="s">
        <v>420</v>
      </c>
      <c r="G870" s="176" t="s">
        <v>420</v>
      </c>
      <c r="H870" s="176" t="s">
        <v>420</v>
      </c>
      <c r="I870" s="176" t="s">
        <v>420</v>
      </c>
      <c r="L870" s="176" t="s">
        <v>645</v>
      </c>
      <c r="P870" s="176" t="s">
        <v>645</v>
      </c>
      <c r="T870" s="176" t="s">
        <v>645</v>
      </c>
      <c r="X870" s="176" t="s">
        <v>645</v>
      </c>
      <c r="Z870" s="176" t="s">
        <v>420</v>
      </c>
      <c r="AA870" s="176" t="s">
        <v>645</v>
      </c>
      <c r="AB870" s="176" t="s">
        <v>420</v>
      </c>
      <c r="AC870" s="176" t="s">
        <v>420</v>
      </c>
      <c r="AD870" s="176" t="s">
        <v>420</v>
      </c>
      <c r="AE870" s="176" t="s">
        <v>420</v>
      </c>
      <c r="AF870" s="176" t="s">
        <v>243</v>
      </c>
      <c r="AG870" s="176">
        <v>1</v>
      </c>
      <c r="AH870" s="176" t="s">
        <v>654</v>
      </c>
      <c r="AI870" s="176" t="s">
        <v>654</v>
      </c>
      <c r="AJ870" s="176" t="s">
        <v>654</v>
      </c>
      <c r="AK870" s="176" t="s">
        <v>654</v>
      </c>
      <c r="AL870" s="1231" t="s">
        <v>420</v>
      </c>
      <c r="AM870" s="176" t="s">
        <v>420</v>
      </c>
      <c r="AN870" s="176" t="s">
        <v>420</v>
      </c>
      <c r="AO870" s="176" t="s">
        <v>420</v>
      </c>
      <c r="AP870" s="176">
        <v>24</v>
      </c>
      <c r="AQ870" s="176">
        <v>216</v>
      </c>
      <c r="AR870" s="176" t="s">
        <v>420</v>
      </c>
      <c r="AS870" s="193" t="s">
        <v>420</v>
      </c>
    </row>
    <row r="871" spans="1:45" ht="16.5" customHeight="1">
      <c r="A871" s="175">
        <v>46164</v>
      </c>
      <c r="B871" s="176" t="s">
        <v>246</v>
      </c>
      <c r="C871" s="176" t="s">
        <v>16707</v>
      </c>
      <c r="E871" s="176" t="s">
        <v>420</v>
      </c>
      <c r="F871" s="176" t="s">
        <v>420</v>
      </c>
      <c r="G871" s="176" t="s">
        <v>420</v>
      </c>
      <c r="H871" s="176" t="s">
        <v>420</v>
      </c>
      <c r="I871" s="176" t="s">
        <v>420</v>
      </c>
      <c r="L871" s="176" t="s">
        <v>645</v>
      </c>
      <c r="P871" s="176" t="s">
        <v>645</v>
      </c>
      <c r="T871" s="176" t="s">
        <v>645</v>
      </c>
      <c r="X871" s="176" t="s">
        <v>645</v>
      </c>
      <c r="Z871" s="176" t="s">
        <v>420</v>
      </c>
      <c r="AA871" s="176" t="s">
        <v>645</v>
      </c>
      <c r="AB871" s="176" t="s">
        <v>420</v>
      </c>
      <c r="AC871" s="176" t="s">
        <v>420</v>
      </c>
      <c r="AD871" s="176" t="s">
        <v>420</v>
      </c>
      <c r="AE871" s="176" t="s">
        <v>420</v>
      </c>
      <c r="AF871" s="176" t="s">
        <v>243</v>
      </c>
      <c r="AG871" s="176">
        <v>1</v>
      </c>
      <c r="AH871" s="176" t="s">
        <v>654</v>
      </c>
      <c r="AI871" s="176" t="s">
        <v>654</v>
      </c>
      <c r="AJ871" s="176" t="s">
        <v>654</v>
      </c>
      <c r="AK871" s="176" t="s">
        <v>654</v>
      </c>
      <c r="AL871" s="1231" t="s">
        <v>420</v>
      </c>
      <c r="AM871" s="176" t="s">
        <v>420</v>
      </c>
      <c r="AN871" s="176" t="s">
        <v>420</v>
      </c>
      <c r="AO871" s="176" t="s">
        <v>420</v>
      </c>
      <c r="AP871" s="176">
        <v>24</v>
      </c>
      <c r="AQ871" s="176">
        <v>216</v>
      </c>
      <c r="AR871" s="176" t="s">
        <v>420</v>
      </c>
      <c r="AS871" s="193" t="s">
        <v>420</v>
      </c>
    </row>
    <row r="872" spans="1:45" ht="16.5" customHeight="1">
      <c r="A872" s="175">
        <v>46164</v>
      </c>
      <c r="B872" s="176" t="s">
        <v>247</v>
      </c>
      <c r="C872" s="176" t="s">
        <v>16707</v>
      </c>
      <c r="E872" s="176" t="s">
        <v>420</v>
      </c>
      <c r="F872" s="176" t="s">
        <v>420</v>
      </c>
      <c r="G872" s="176" t="s">
        <v>420</v>
      </c>
      <c r="H872" s="176" t="s">
        <v>420</v>
      </c>
      <c r="I872" s="176" t="s">
        <v>420</v>
      </c>
      <c r="L872" s="176" t="s">
        <v>645</v>
      </c>
      <c r="P872" s="176" t="s">
        <v>645</v>
      </c>
      <c r="T872" s="176" t="s">
        <v>645</v>
      </c>
      <c r="X872" s="176" t="s">
        <v>645</v>
      </c>
      <c r="Z872" s="176" t="s">
        <v>420</v>
      </c>
      <c r="AA872" s="176" t="s">
        <v>645</v>
      </c>
      <c r="AB872" s="176" t="s">
        <v>420</v>
      </c>
      <c r="AC872" s="176" t="s">
        <v>420</v>
      </c>
      <c r="AD872" s="176" t="s">
        <v>420</v>
      </c>
      <c r="AE872" s="176" t="s">
        <v>420</v>
      </c>
      <c r="AF872" s="176" t="s">
        <v>243</v>
      </c>
      <c r="AG872" s="176">
        <v>1</v>
      </c>
      <c r="AH872" s="176" t="s">
        <v>654</v>
      </c>
      <c r="AI872" s="176" t="s">
        <v>654</v>
      </c>
      <c r="AJ872" s="176" t="s">
        <v>654</v>
      </c>
      <c r="AK872" s="176" t="s">
        <v>654</v>
      </c>
      <c r="AL872" s="1231" t="s">
        <v>420</v>
      </c>
      <c r="AM872" s="176" t="s">
        <v>420</v>
      </c>
      <c r="AN872" s="176" t="s">
        <v>420</v>
      </c>
      <c r="AO872" s="176" t="s">
        <v>420</v>
      </c>
      <c r="AP872" s="176">
        <v>24</v>
      </c>
      <c r="AQ872" s="176">
        <v>216</v>
      </c>
      <c r="AR872" s="176" t="s">
        <v>420</v>
      </c>
      <c r="AS872" s="193" t="s">
        <v>420</v>
      </c>
    </row>
    <row r="873" spans="1:45" ht="16.5" customHeight="1">
      <c r="A873" s="175">
        <v>46164</v>
      </c>
      <c r="B873" s="176" t="s">
        <v>248</v>
      </c>
      <c r="C873" s="176" t="s">
        <v>16707</v>
      </c>
      <c r="E873" s="176" t="s">
        <v>420</v>
      </c>
      <c r="F873" s="176" t="s">
        <v>420</v>
      </c>
      <c r="G873" s="176" t="s">
        <v>420</v>
      </c>
      <c r="H873" s="176" t="s">
        <v>420</v>
      </c>
      <c r="I873" s="176" t="s">
        <v>420</v>
      </c>
      <c r="L873" s="176" t="s">
        <v>645</v>
      </c>
      <c r="P873" s="176" t="s">
        <v>645</v>
      </c>
      <c r="T873" s="176" t="s">
        <v>645</v>
      </c>
      <c r="X873" s="176" t="s">
        <v>645</v>
      </c>
      <c r="Z873" s="176" t="s">
        <v>420</v>
      </c>
      <c r="AA873" s="176" t="s">
        <v>645</v>
      </c>
      <c r="AB873" s="176" t="s">
        <v>420</v>
      </c>
      <c r="AC873" s="176" t="s">
        <v>420</v>
      </c>
      <c r="AD873" s="176" t="s">
        <v>420</v>
      </c>
      <c r="AE873" s="176" t="s">
        <v>420</v>
      </c>
      <c r="AF873" s="176" t="s">
        <v>243</v>
      </c>
      <c r="AG873" s="176">
        <v>1</v>
      </c>
      <c r="AH873" s="176" t="s">
        <v>654</v>
      </c>
      <c r="AI873" s="176" t="s">
        <v>654</v>
      </c>
      <c r="AJ873" s="176" t="s">
        <v>654</v>
      </c>
      <c r="AK873" s="176" t="s">
        <v>654</v>
      </c>
      <c r="AL873" s="1231" t="s">
        <v>420</v>
      </c>
      <c r="AM873" s="176" t="s">
        <v>420</v>
      </c>
      <c r="AN873" s="176" t="s">
        <v>420</v>
      </c>
      <c r="AO873" s="176" t="s">
        <v>420</v>
      </c>
      <c r="AP873" s="176">
        <v>24</v>
      </c>
      <c r="AQ873" s="176">
        <v>216</v>
      </c>
      <c r="AR873" s="176" t="s">
        <v>420</v>
      </c>
      <c r="AS873" s="193" t="s">
        <v>420</v>
      </c>
    </row>
    <row r="874" spans="1:45" ht="16.5" customHeight="1">
      <c r="A874" s="175">
        <v>46164</v>
      </c>
      <c r="B874" s="176" t="s">
        <v>249</v>
      </c>
      <c r="C874" s="176" t="s">
        <v>16707</v>
      </c>
      <c r="E874" s="176" t="s">
        <v>420</v>
      </c>
      <c r="F874" s="176" t="s">
        <v>420</v>
      </c>
      <c r="G874" s="176" t="s">
        <v>420</v>
      </c>
      <c r="H874" s="176" t="s">
        <v>420</v>
      </c>
      <c r="I874" s="176" t="s">
        <v>420</v>
      </c>
      <c r="L874" s="176" t="s">
        <v>645</v>
      </c>
      <c r="P874" s="176" t="s">
        <v>645</v>
      </c>
      <c r="T874" s="176" t="s">
        <v>645</v>
      </c>
      <c r="X874" s="176" t="s">
        <v>645</v>
      </c>
      <c r="Z874" s="176" t="s">
        <v>420</v>
      </c>
      <c r="AA874" s="176" t="s">
        <v>645</v>
      </c>
      <c r="AB874" s="176" t="s">
        <v>420</v>
      </c>
      <c r="AC874" s="176" t="s">
        <v>420</v>
      </c>
      <c r="AD874" s="176" t="s">
        <v>420</v>
      </c>
      <c r="AE874" s="176" t="s">
        <v>420</v>
      </c>
      <c r="AF874" s="176" t="s">
        <v>243</v>
      </c>
      <c r="AG874" s="176">
        <v>1</v>
      </c>
      <c r="AH874" s="176" t="s">
        <v>654</v>
      </c>
      <c r="AI874" s="176" t="s">
        <v>654</v>
      </c>
      <c r="AJ874" s="176" t="s">
        <v>654</v>
      </c>
      <c r="AK874" s="176" t="s">
        <v>654</v>
      </c>
      <c r="AL874" s="1231" t="s">
        <v>420</v>
      </c>
      <c r="AM874" s="176" t="s">
        <v>420</v>
      </c>
      <c r="AN874" s="176" t="s">
        <v>420</v>
      </c>
      <c r="AO874" s="176" t="s">
        <v>420</v>
      </c>
      <c r="AP874" s="176">
        <v>24</v>
      </c>
      <c r="AQ874" s="176">
        <v>216</v>
      </c>
      <c r="AR874" s="176" t="s">
        <v>420</v>
      </c>
      <c r="AS874" s="193" t="s">
        <v>420</v>
      </c>
    </row>
    <row r="875" spans="1:45" ht="16.5" customHeight="1">
      <c r="A875" s="175">
        <v>46164</v>
      </c>
      <c r="B875" s="176" t="s">
        <v>250</v>
      </c>
      <c r="C875" s="176" t="s">
        <v>16707</v>
      </c>
      <c r="E875" s="176" t="s">
        <v>420</v>
      </c>
      <c r="F875" s="176" t="s">
        <v>420</v>
      </c>
      <c r="G875" s="176" t="s">
        <v>420</v>
      </c>
      <c r="H875" s="176" t="s">
        <v>420</v>
      </c>
      <c r="I875" s="176" t="s">
        <v>420</v>
      </c>
      <c r="L875" s="176" t="s">
        <v>645</v>
      </c>
      <c r="P875" s="176" t="s">
        <v>645</v>
      </c>
      <c r="T875" s="176" t="s">
        <v>645</v>
      </c>
      <c r="X875" s="176" t="s">
        <v>645</v>
      </c>
      <c r="Z875" s="176" t="s">
        <v>420</v>
      </c>
      <c r="AA875" s="176" t="s">
        <v>645</v>
      </c>
      <c r="AB875" s="176" t="s">
        <v>420</v>
      </c>
      <c r="AC875" s="176" t="s">
        <v>420</v>
      </c>
      <c r="AD875" s="176" t="s">
        <v>420</v>
      </c>
      <c r="AE875" s="176" t="s">
        <v>420</v>
      </c>
      <c r="AF875" s="176" t="s">
        <v>243</v>
      </c>
      <c r="AG875" s="176">
        <v>1</v>
      </c>
      <c r="AH875" s="176" t="s">
        <v>654</v>
      </c>
      <c r="AI875" s="176" t="s">
        <v>654</v>
      </c>
      <c r="AJ875" s="176" t="s">
        <v>654</v>
      </c>
      <c r="AK875" s="176" t="s">
        <v>654</v>
      </c>
      <c r="AL875" s="1231" t="s">
        <v>420</v>
      </c>
      <c r="AM875" s="176" t="s">
        <v>420</v>
      </c>
      <c r="AN875" s="176" t="s">
        <v>420</v>
      </c>
      <c r="AO875" s="176" t="s">
        <v>420</v>
      </c>
      <c r="AP875" s="176">
        <v>24</v>
      </c>
      <c r="AQ875" s="176">
        <v>216</v>
      </c>
      <c r="AR875" s="176" t="s">
        <v>420</v>
      </c>
      <c r="AS875" s="193" t="s">
        <v>420</v>
      </c>
    </row>
    <row r="876" spans="1:45" ht="16.5" customHeight="1">
      <c r="A876" s="175">
        <v>46165</v>
      </c>
      <c r="B876" s="176" t="s">
        <v>212</v>
      </c>
      <c r="C876" s="176" t="s">
        <v>645</v>
      </c>
      <c r="E876" s="176" t="s">
        <v>420</v>
      </c>
      <c r="F876" s="176" t="s">
        <v>420</v>
      </c>
      <c r="G876" s="176" t="s">
        <v>420</v>
      </c>
      <c r="H876" s="176" t="s">
        <v>420</v>
      </c>
      <c r="I876" s="176" t="s">
        <v>420</v>
      </c>
      <c r="L876" s="176" t="s">
        <v>645</v>
      </c>
      <c r="P876" s="176" t="s">
        <v>645</v>
      </c>
      <c r="T876" s="176" t="s">
        <v>645</v>
      </c>
      <c r="X876" s="176" t="s">
        <v>645</v>
      </c>
      <c r="Z876" s="176" t="s">
        <v>420</v>
      </c>
      <c r="AA876" s="176" t="s">
        <v>645</v>
      </c>
      <c r="AB876" s="176" t="s">
        <v>420</v>
      </c>
      <c r="AC876" s="176" t="s">
        <v>420</v>
      </c>
      <c r="AD876" s="176" t="s">
        <v>420</v>
      </c>
      <c r="AE876" s="176" t="s">
        <v>420</v>
      </c>
      <c r="AF876" s="176" t="s">
        <v>213</v>
      </c>
      <c r="AG876" s="176">
        <v>1</v>
      </c>
      <c r="AH876" s="176" t="s">
        <v>654</v>
      </c>
      <c r="AI876" s="176" t="s">
        <v>654</v>
      </c>
      <c r="AJ876" s="176" t="s">
        <v>654</v>
      </c>
      <c r="AK876" s="176" t="s">
        <v>654</v>
      </c>
      <c r="AL876" s="1231" t="s">
        <v>420</v>
      </c>
      <c r="AM876" s="176" t="s">
        <v>420</v>
      </c>
      <c r="AN876" s="176" t="s">
        <v>420</v>
      </c>
      <c r="AO876" s="176" t="s">
        <v>420</v>
      </c>
      <c r="AP876" s="176">
        <v>24</v>
      </c>
      <c r="AQ876" s="176">
        <v>216</v>
      </c>
      <c r="AR876" s="176" t="s">
        <v>420</v>
      </c>
      <c r="AS876" s="193" t="s">
        <v>420</v>
      </c>
    </row>
    <row r="877" spans="1:45" ht="16.5" customHeight="1">
      <c r="A877" s="175">
        <v>46165</v>
      </c>
      <c r="B877" s="176" t="s">
        <v>214</v>
      </c>
      <c r="C877" s="176" t="s">
        <v>17237</v>
      </c>
      <c r="E877" s="176" t="s">
        <v>425</v>
      </c>
      <c r="F877" s="176" t="s">
        <v>17233</v>
      </c>
      <c r="G877" s="176">
        <v>780</v>
      </c>
      <c r="H877" s="176" t="s">
        <v>1332</v>
      </c>
      <c r="I877" s="176">
        <v>5</v>
      </c>
      <c r="L877" s="176" t="s">
        <v>645</v>
      </c>
      <c r="M877" s="176" t="s">
        <v>640</v>
      </c>
      <c r="P877" s="176" t="s">
        <v>645</v>
      </c>
      <c r="T877" s="176" t="s">
        <v>645</v>
      </c>
      <c r="X877" s="176" t="s">
        <v>645</v>
      </c>
      <c r="Z877" s="176">
        <v>1.7777777777777777</v>
      </c>
      <c r="AA877" s="176" t="s">
        <v>645</v>
      </c>
      <c r="AB877" s="176" t="s">
        <v>420</v>
      </c>
      <c r="AC877" s="176" t="s">
        <v>420</v>
      </c>
      <c r="AD877" s="176" t="s">
        <v>420</v>
      </c>
      <c r="AE877" s="176" t="s">
        <v>420</v>
      </c>
      <c r="AF877" s="176" t="s">
        <v>213</v>
      </c>
      <c r="AG877" s="176">
        <v>1</v>
      </c>
      <c r="AH877" s="176" t="s">
        <v>644</v>
      </c>
      <c r="AI877" s="176" t="s">
        <v>647</v>
      </c>
      <c r="AJ877" s="176" t="s">
        <v>655</v>
      </c>
      <c r="AK877" s="176" t="s">
        <v>655</v>
      </c>
      <c r="AL877" s="1231" t="s">
        <v>251</v>
      </c>
      <c r="AM877" s="176" t="s">
        <v>126</v>
      </c>
      <c r="AN877" s="176">
        <v>0.91100000000000003</v>
      </c>
      <c r="AO877" s="176">
        <v>1.8</v>
      </c>
      <c r="AP877" s="176">
        <v>24</v>
      </c>
      <c r="AQ877" s="176">
        <v>216</v>
      </c>
      <c r="AR877" s="176">
        <v>2.8</v>
      </c>
      <c r="AS877" s="193">
        <v>13223.3472</v>
      </c>
    </row>
    <row r="878" spans="1:45" ht="16.5" customHeight="1">
      <c r="A878" s="175">
        <v>46165</v>
      </c>
      <c r="B878" s="176" t="s">
        <v>215</v>
      </c>
      <c r="C878" s="176" t="s">
        <v>17289</v>
      </c>
      <c r="D878" s="176" t="s">
        <v>646</v>
      </c>
      <c r="E878" s="176" t="s">
        <v>17279</v>
      </c>
      <c r="F878" s="176" t="s">
        <v>17297</v>
      </c>
      <c r="G878" s="176">
        <v>700</v>
      </c>
      <c r="H878" s="176" t="s">
        <v>1237</v>
      </c>
      <c r="I878" s="176">
        <v>5</v>
      </c>
      <c r="L878" s="176" t="s">
        <v>645</v>
      </c>
      <c r="M878" s="176" t="s">
        <v>127</v>
      </c>
      <c r="P878" s="176" t="s">
        <v>645</v>
      </c>
      <c r="Q878" s="176" t="s">
        <v>127</v>
      </c>
      <c r="T878" s="176" t="s">
        <v>645</v>
      </c>
      <c r="U878" s="176" t="s">
        <v>127</v>
      </c>
      <c r="X878" s="176" t="s">
        <v>645</v>
      </c>
      <c r="Y878" s="176" t="s">
        <v>127</v>
      </c>
      <c r="Z878" s="176">
        <v>3.2653061224489797</v>
      </c>
      <c r="AA878" s="176" t="s">
        <v>645</v>
      </c>
      <c r="AB878" s="176" t="s">
        <v>420</v>
      </c>
      <c r="AC878" s="176" t="s">
        <v>420</v>
      </c>
      <c r="AD878" s="176" t="s">
        <v>420</v>
      </c>
      <c r="AE878" s="176" t="s">
        <v>420</v>
      </c>
      <c r="AF878" s="176" t="s">
        <v>213</v>
      </c>
      <c r="AG878" s="176">
        <v>1</v>
      </c>
      <c r="AH878" s="176" t="s">
        <v>644</v>
      </c>
      <c r="AI878" s="176" t="s">
        <v>647</v>
      </c>
      <c r="AJ878" s="176" t="s">
        <v>655</v>
      </c>
      <c r="AK878" s="176" t="s">
        <v>655</v>
      </c>
      <c r="AL878" s="1231" t="s">
        <v>251</v>
      </c>
      <c r="AM878" s="176" t="s">
        <v>466</v>
      </c>
      <c r="AN878" s="176">
        <v>1.1890000000000001</v>
      </c>
      <c r="AO878" s="176">
        <v>2.2999999999999998</v>
      </c>
      <c r="AP878" s="176">
        <v>24</v>
      </c>
      <c r="AQ878" s="176">
        <v>216</v>
      </c>
      <c r="AR878" s="176">
        <v>3.3</v>
      </c>
      <c r="AS878" s="193">
        <v>20340.460800000001</v>
      </c>
    </row>
    <row r="879" spans="1:45" ht="16.5" customHeight="1">
      <c r="A879" s="175">
        <v>46165</v>
      </c>
      <c r="B879" s="176" t="s">
        <v>216</v>
      </c>
      <c r="C879" s="176" t="s">
        <v>645</v>
      </c>
      <c r="E879" s="176" t="s">
        <v>420</v>
      </c>
      <c r="F879" s="176" t="s">
        <v>420</v>
      </c>
      <c r="G879" s="176" t="s">
        <v>420</v>
      </c>
      <c r="H879" s="176" t="s">
        <v>420</v>
      </c>
      <c r="I879" s="176" t="s">
        <v>420</v>
      </c>
      <c r="L879" s="176" t="s">
        <v>645</v>
      </c>
      <c r="P879" s="176" t="s">
        <v>645</v>
      </c>
      <c r="T879" s="176" t="s">
        <v>645</v>
      </c>
      <c r="X879" s="176" t="s">
        <v>645</v>
      </c>
      <c r="Z879" s="176" t="s">
        <v>420</v>
      </c>
      <c r="AA879" s="176" t="s">
        <v>645</v>
      </c>
      <c r="AB879" s="176" t="s">
        <v>420</v>
      </c>
      <c r="AC879" s="176" t="s">
        <v>420</v>
      </c>
      <c r="AD879" s="176" t="s">
        <v>420</v>
      </c>
      <c r="AE879" s="176" t="s">
        <v>420</v>
      </c>
      <c r="AF879" s="176" t="s">
        <v>213</v>
      </c>
      <c r="AG879" s="176">
        <v>2</v>
      </c>
      <c r="AH879" s="176" t="s">
        <v>654</v>
      </c>
      <c r="AI879" s="176" t="s">
        <v>654</v>
      </c>
      <c r="AJ879" s="176" t="s">
        <v>654</v>
      </c>
      <c r="AK879" s="176" t="s">
        <v>654</v>
      </c>
      <c r="AL879" s="1231" t="s">
        <v>420</v>
      </c>
      <c r="AM879" s="176" t="s">
        <v>420</v>
      </c>
      <c r="AN879" s="176" t="s">
        <v>420</v>
      </c>
      <c r="AO879" s="176" t="s">
        <v>420</v>
      </c>
      <c r="AP879" s="176">
        <v>24</v>
      </c>
      <c r="AQ879" s="176">
        <v>216</v>
      </c>
      <c r="AR879" s="176" t="s">
        <v>420</v>
      </c>
      <c r="AS879" s="193" t="s">
        <v>420</v>
      </c>
    </row>
    <row r="880" spans="1:45" ht="16.5" customHeight="1">
      <c r="A880" s="175">
        <v>46165</v>
      </c>
      <c r="B880" s="176" t="s">
        <v>217</v>
      </c>
      <c r="C880" s="176" t="s">
        <v>16722</v>
      </c>
      <c r="E880" s="176" t="s">
        <v>874</v>
      </c>
      <c r="F880" s="176" t="s">
        <v>16725</v>
      </c>
      <c r="G880" s="176">
        <v>600</v>
      </c>
      <c r="H880" s="176" t="s">
        <v>16053</v>
      </c>
      <c r="I880" s="176">
        <v>4</v>
      </c>
      <c r="L880" s="176" t="s">
        <v>127</v>
      </c>
      <c r="M880" s="176" t="s">
        <v>645</v>
      </c>
      <c r="P880" s="176" t="s">
        <v>127</v>
      </c>
      <c r="Q880" s="176" t="s">
        <v>645</v>
      </c>
      <c r="T880" s="176" t="s">
        <v>127</v>
      </c>
      <c r="U880" s="176" t="s">
        <v>645</v>
      </c>
      <c r="X880" s="176" t="s">
        <v>127</v>
      </c>
      <c r="Y880" s="176" t="s">
        <v>645</v>
      </c>
      <c r="Z880" s="176">
        <v>1.7496962332928312</v>
      </c>
      <c r="AA880" s="176" t="s">
        <v>127</v>
      </c>
      <c r="AB880" s="176" t="s">
        <v>420</v>
      </c>
      <c r="AC880" s="176" t="s">
        <v>420</v>
      </c>
      <c r="AD880" s="176" t="s">
        <v>420</v>
      </c>
      <c r="AE880" s="176" t="s">
        <v>420</v>
      </c>
      <c r="AF880" s="176" t="s">
        <v>213</v>
      </c>
      <c r="AG880" s="176">
        <v>1</v>
      </c>
      <c r="AH880" s="176" t="s">
        <v>644</v>
      </c>
      <c r="AI880" s="176" t="s">
        <v>647</v>
      </c>
      <c r="AJ880" s="176" t="s">
        <v>655</v>
      </c>
      <c r="AK880" s="176" t="s">
        <v>655</v>
      </c>
      <c r="AL880" s="1231" t="s">
        <v>252</v>
      </c>
      <c r="AM880" s="176" t="s">
        <v>126</v>
      </c>
      <c r="AN880" s="176">
        <v>0.91100000000000003</v>
      </c>
      <c r="AO880" s="176">
        <v>1.7</v>
      </c>
      <c r="AP880" s="176">
        <v>24</v>
      </c>
      <c r="AQ880" s="176">
        <v>216</v>
      </c>
      <c r="AR880" s="176">
        <v>2.7</v>
      </c>
      <c r="AS880" s="193">
        <v>12751.084800000001</v>
      </c>
    </row>
    <row r="881" spans="1:45" ht="16.5" customHeight="1">
      <c r="A881" s="175">
        <v>46165</v>
      </c>
      <c r="B881" s="176" t="s">
        <v>218</v>
      </c>
      <c r="C881" s="176" t="s">
        <v>645</v>
      </c>
      <c r="E881" s="176" t="s">
        <v>420</v>
      </c>
      <c r="F881" s="176" t="s">
        <v>420</v>
      </c>
      <c r="G881" s="176" t="s">
        <v>420</v>
      </c>
      <c r="H881" s="176" t="s">
        <v>420</v>
      </c>
      <c r="I881" s="176" t="s">
        <v>420</v>
      </c>
      <c r="L881" s="176" t="s">
        <v>645</v>
      </c>
      <c r="P881" s="176" t="s">
        <v>645</v>
      </c>
      <c r="T881" s="176" t="s">
        <v>645</v>
      </c>
      <c r="X881" s="176" t="s">
        <v>645</v>
      </c>
      <c r="Z881" s="176" t="s">
        <v>420</v>
      </c>
      <c r="AA881" s="176" t="s">
        <v>645</v>
      </c>
      <c r="AB881" s="176" t="s">
        <v>420</v>
      </c>
      <c r="AC881" s="176" t="s">
        <v>420</v>
      </c>
      <c r="AD881" s="176" t="s">
        <v>420</v>
      </c>
      <c r="AE881" s="176" t="s">
        <v>420</v>
      </c>
      <c r="AF881" s="176" t="s">
        <v>213</v>
      </c>
      <c r="AG881" s="176">
        <v>1</v>
      </c>
      <c r="AH881" s="176" t="s">
        <v>654</v>
      </c>
      <c r="AI881" s="176" t="s">
        <v>654</v>
      </c>
      <c r="AJ881" s="176" t="s">
        <v>654</v>
      </c>
      <c r="AK881" s="176" t="s">
        <v>654</v>
      </c>
      <c r="AL881" s="1231" t="s">
        <v>420</v>
      </c>
      <c r="AM881" s="176" t="s">
        <v>420</v>
      </c>
      <c r="AN881" s="176" t="s">
        <v>420</v>
      </c>
      <c r="AO881" s="176" t="s">
        <v>420</v>
      </c>
      <c r="AP881" s="176">
        <v>24</v>
      </c>
      <c r="AQ881" s="176">
        <v>216</v>
      </c>
      <c r="AR881" s="176" t="s">
        <v>420</v>
      </c>
      <c r="AS881" s="193" t="s">
        <v>420</v>
      </c>
    </row>
    <row r="882" spans="1:45" ht="16.5" customHeight="1">
      <c r="A882" s="175">
        <v>46165</v>
      </c>
      <c r="B882" s="176" t="s">
        <v>219</v>
      </c>
      <c r="C882" s="176" t="s">
        <v>17288</v>
      </c>
      <c r="D882" s="176" t="s">
        <v>17291</v>
      </c>
      <c r="E882" s="176" t="s">
        <v>1557</v>
      </c>
      <c r="F882" s="176" t="s">
        <v>16724</v>
      </c>
      <c r="G882" s="176">
        <v>630</v>
      </c>
      <c r="H882" s="176" t="s">
        <v>634</v>
      </c>
      <c r="I882" s="176">
        <v>2</v>
      </c>
      <c r="J882" s="176">
        <v>13</v>
      </c>
      <c r="K882" s="176">
        <v>0</v>
      </c>
      <c r="L882" s="176">
        <v>9178</v>
      </c>
      <c r="M882" s="176">
        <v>9811</v>
      </c>
      <c r="N882" s="176">
        <v>14</v>
      </c>
      <c r="O882" s="176">
        <v>0</v>
      </c>
      <c r="P882" s="176">
        <v>9218</v>
      </c>
      <c r="Q882" s="176">
        <v>9800</v>
      </c>
      <c r="R882" s="176">
        <v>6</v>
      </c>
      <c r="S882" s="176">
        <v>0</v>
      </c>
      <c r="T882" s="176">
        <v>9246</v>
      </c>
      <c r="U882" s="176">
        <v>9756</v>
      </c>
      <c r="V882" s="176">
        <v>10</v>
      </c>
      <c r="W882" s="176">
        <v>0</v>
      </c>
      <c r="X882" s="176">
        <v>9065</v>
      </c>
      <c r="Y882" s="176">
        <v>9687</v>
      </c>
      <c r="Z882" s="176">
        <v>2.4615384615384617</v>
      </c>
      <c r="AA882" s="176">
        <v>14.333333333333334</v>
      </c>
      <c r="AB882" s="176">
        <v>1</v>
      </c>
      <c r="AC882" s="176">
        <v>94.701250000000002</v>
      </c>
      <c r="AD882" s="176">
        <v>1.7916666666666667</v>
      </c>
      <c r="AE882" s="176">
        <v>1.7916666666666667</v>
      </c>
      <c r="AF882" s="176" t="s">
        <v>213</v>
      </c>
      <c r="AG882" s="176">
        <v>1</v>
      </c>
      <c r="AH882" s="176" t="s">
        <v>844</v>
      </c>
      <c r="AI882" s="176" t="s">
        <v>647</v>
      </c>
      <c r="AJ882" s="176" t="s">
        <v>648</v>
      </c>
      <c r="AK882" s="176" t="s">
        <v>648</v>
      </c>
      <c r="AL882" s="1231" t="s">
        <v>251</v>
      </c>
      <c r="AM882" s="176" t="s">
        <v>1036</v>
      </c>
      <c r="AN882" s="176">
        <v>0.56200000000000006</v>
      </c>
      <c r="AO882" s="176">
        <v>1.1000000000000001</v>
      </c>
      <c r="AP882" s="176">
        <v>24</v>
      </c>
      <c r="AQ882" s="176">
        <v>216</v>
      </c>
      <c r="AR882" s="176">
        <v>2.1</v>
      </c>
      <c r="AS882" s="193">
        <v>6118.1568000000007</v>
      </c>
    </row>
    <row r="883" spans="1:45" ht="16.5" customHeight="1">
      <c r="A883" s="175">
        <v>46165</v>
      </c>
      <c r="B883" s="176" t="s">
        <v>220</v>
      </c>
      <c r="C883" s="176" t="s">
        <v>645</v>
      </c>
      <c r="E883" s="176" t="s">
        <v>420</v>
      </c>
      <c r="F883" s="176" t="s">
        <v>420</v>
      </c>
      <c r="G883" s="176" t="s">
        <v>420</v>
      </c>
      <c r="H883" s="176" t="s">
        <v>420</v>
      </c>
      <c r="I883" s="176" t="s">
        <v>420</v>
      </c>
      <c r="L883" s="176" t="s">
        <v>645</v>
      </c>
      <c r="P883" s="176" t="s">
        <v>645</v>
      </c>
      <c r="T883" s="176" t="s">
        <v>645</v>
      </c>
      <c r="X883" s="176" t="s">
        <v>645</v>
      </c>
      <c r="Z883" s="176" t="s">
        <v>420</v>
      </c>
      <c r="AA883" s="176" t="s">
        <v>645</v>
      </c>
      <c r="AB883" s="176" t="s">
        <v>420</v>
      </c>
      <c r="AC883" s="176" t="s">
        <v>420</v>
      </c>
      <c r="AD883" s="176" t="s">
        <v>420</v>
      </c>
      <c r="AE883" s="176" t="s">
        <v>420</v>
      </c>
      <c r="AF883" s="176" t="s">
        <v>213</v>
      </c>
      <c r="AG883" s="176">
        <v>1</v>
      </c>
      <c r="AH883" s="176" t="s">
        <v>654</v>
      </c>
      <c r="AI883" s="176" t="s">
        <v>654</v>
      </c>
      <c r="AJ883" s="176" t="s">
        <v>654</v>
      </c>
      <c r="AK883" s="176" t="s">
        <v>654</v>
      </c>
      <c r="AL883" s="1231" t="s">
        <v>420</v>
      </c>
      <c r="AM883" s="176" t="s">
        <v>420</v>
      </c>
      <c r="AN883" s="176" t="s">
        <v>420</v>
      </c>
      <c r="AO883" s="176" t="s">
        <v>420</v>
      </c>
      <c r="AP883" s="176">
        <v>24</v>
      </c>
      <c r="AQ883" s="176">
        <v>216</v>
      </c>
      <c r="AR883" s="176" t="s">
        <v>420</v>
      </c>
      <c r="AS883" s="193" t="s">
        <v>420</v>
      </c>
    </row>
    <row r="884" spans="1:45" ht="16.5" customHeight="1">
      <c r="A884" s="175">
        <v>46165</v>
      </c>
      <c r="B884" s="176" t="s">
        <v>221</v>
      </c>
      <c r="C884" s="176" t="s">
        <v>17355</v>
      </c>
      <c r="E884" s="176" t="s">
        <v>628</v>
      </c>
      <c r="F884" s="176" t="s">
        <v>17264</v>
      </c>
      <c r="G884" s="176">
        <v>600</v>
      </c>
      <c r="H884" s="176" t="s">
        <v>480</v>
      </c>
      <c r="I884" s="176">
        <v>5</v>
      </c>
      <c r="J884" s="176">
        <v>9</v>
      </c>
      <c r="K884" s="176">
        <v>2</v>
      </c>
      <c r="L884" s="176">
        <v>8293</v>
      </c>
      <c r="M884" s="176">
        <v>8119</v>
      </c>
      <c r="N884" s="176">
        <v>4</v>
      </c>
      <c r="O884" s="176">
        <v>0</v>
      </c>
      <c r="P884" s="176">
        <v>8235</v>
      </c>
      <c r="Q884" s="176">
        <v>8099</v>
      </c>
      <c r="R884" s="176">
        <v>1</v>
      </c>
      <c r="S884" s="176">
        <v>0</v>
      </c>
      <c r="T884" s="176">
        <v>8252</v>
      </c>
      <c r="U884" s="176">
        <v>8098</v>
      </c>
      <c r="V884" s="176">
        <v>4</v>
      </c>
      <c r="W884" s="176">
        <v>0</v>
      </c>
      <c r="X884" s="176">
        <v>8092</v>
      </c>
      <c r="Y884" s="176">
        <v>8082</v>
      </c>
      <c r="Z884" s="176">
        <v>2.8685258964143427</v>
      </c>
      <c r="AA884" s="176">
        <v>6</v>
      </c>
      <c r="AB884" s="176">
        <v>0.99664797008547013</v>
      </c>
      <c r="AC884" s="176">
        <v>81.587500000000006</v>
      </c>
      <c r="AD884" s="176">
        <v>0.75</v>
      </c>
      <c r="AE884" s="176">
        <v>0.66666666666666663</v>
      </c>
      <c r="AF884" s="176" t="s">
        <v>213</v>
      </c>
      <c r="AG884" s="176">
        <v>1</v>
      </c>
      <c r="AH884" s="176" t="s">
        <v>644</v>
      </c>
      <c r="AI884" s="176" t="s">
        <v>647</v>
      </c>
      <c r="AJ884" s="176" t="s">
        <v>655</v>
      </c>
      <c r="AK884" s="176" t="s">
        <v>655</v>
      </c>
      <c r="AL884" s="1231" t="s">
        <v>251</v>
      </c>
      <c r="AM884" s="176" t="s">
        <v>126</v>
      </c>
      <c r="AN884" s="176">
        <v>0.91100000000000003</v>
      </c>
      <c r="AO884" s="176">
        <v>3</v>
      </c>
      <c r="AP884" s="176">
        <v>24</v>
      </c>
      <c r="AQ884" s="176">
        <v>216</v>
      </c>
      <c r="AR884" s="176">
        <v>4</v>
      </c>
      <c r="AS884" s="193">
        <v>18890.495999999999</v>
      </c>
    </row>
    <row r="885" spans="1:45" ht="16.5" customHeight="1">
      <c r="A885" s="175">
        <v>46165</v>
      </c>
      <c r="B885" s="176" t="s">
        <v>222</v>
      </c>
      <c r="C885" s="176" t="s">
        <v>645</v>
      </c>
      <c r="E885" s="176" t="s">
        <v>420</v>
      </c>
      <c r="F885" s="176" t="s">
        <v>420</v>
      </c>
      <c r="G885" s="176" t="s">
        <v>420</v>
      </c>
      <c r="H885" s="176" t="s">
        <v>420</v>
      </c>
      <c r="I885" s="176" t="s">
        <v>420</v>
      </c>
      <c r="L885" s="176" t="s">
        <v>645</v>
      </c>
      <c r="P885" s="176" t="s">
        <v>645</v>
      </c>
      <c r="T885" s="176" t="s">
        <v>645</v>
      </c>
      <c r="X885" s="176" t="s">
        <v>645</v>
      </c>
      <c r="Z885" s="176" t="s">
        <v>420</v>
      </c>
      <c r="AA885" s="176" t="s">
        <v>645</v>
      </c>
      <c r="AB885" s="176" t="s">
        <v>420</v>
      </c>
      <c r="AC885" s="176" t="s">
        <v>420</v>
      </c>
      <c r="AD885" s="176" t="s">
        <v>420</v>
      </c>
      <c r="AE885" s="176" t="s">
        <v>420</v>
      </c>
      <c r="AF885" s="176" t="s">
        <v>213</v>
      </c>
      <c r="AG885" s="176">
        <v>1</v>
      </c>
      <c r="AH885" s="176" t="s">
        <v>654</v>
      </c>
      <c r="AI885" s="176" t="s">
        <v>654</v>
      </c>
      <c r="AJ885" s="176" t="s">
        <v>654</v>
      </c>
      <c r="AK885" s="176" t="s">
        <v>654</v>
      </c>
      <c r="AL885" s="1231" t="s">
        <v>420</v>
      </c>
      <c r="AM885" s="176" t="s">
        <v>420</v>
      </c>
      <c r="AN885" s="176" t="s">
        <v>420</v>
      </c>
      <c r="AO885" s="176" t="s">
        <v>420</v>
      </c>
      <c r="AP885" s="176">
        <v>24</v>
      </c>
      <c r="AQ885" s="176">
        <v>216</v>
      </c>
      <c r="AR885" s="176" t="s">
        <v>420</v>
      </c>
      <c r="AS885" s="193" t="s">
        <v>420</v>
      </c>
    </row>
    <row r="886" spans="1:45" ht="16.5" customHeight="1">
      <c r="A886" s="175">
        <v>46165</v>
      </c>
      <c r="B886" s="176" t="s">
        <v>223</v>
      </c>
      <c r="C886" s="176" t="s">
        <v>645</v>
      </c>
      <c r="E886" s="176" t="s">
        <v>420</v>
      </c>
      <c r="F886" s="176" t="s">
        <v>420</v>
      </c>
      <c r="G886" s="176" t="s">
        <v>420</v>
      </c>
      <c r="H886" s="176" t="s">
        <v>420</v>
      </c>
      <c r="I886" s="176" t="s">
        <v>420</v>
      </c>
      <c r="L886" s="176" t="s">
        <v>645</v>
      </c>
      <c r="P886" s="176" t="s">
        <v>645</v>
      </c>
      <c r="T886" s="176" t="s">
        <v>645</v>
      </c>
      <c r="X886" s="176" t="s">
        <v>645</v>
      </c>
      <c r="Z886" s="176" t="s">
        <v>420</v>
      </c>
      <c r="AA886" s="176" t="s">
        <v>645</v>
      </c>
      <c r="AB886" s="176" t="s">
        <v>420</v>
      </c>
      <c r="AC886" s="176" t="s">
        <v>420</v>
      </c>
      <c r="AD886" s="176" t="s">
        <v>420</v>
      </c>
      <c r="AE886" s="176" t="s">
        <v>420</v>
      </c>
      <c r="AF886" s="176" t="s">
        <v>213</v>
      </c>
      <c r="AG886" s="176">
        <v>1</v>
      </c>
      <c r="AH886" s="176" t="s">
        <v>654</v>
      </c>
      <c r="AI886" s="176" t="s">
        <v>654</v>
      </c>
      <c r="AJ886" s="176" t="s">
        <v>654</v>
      </c>
      <c r="AK886" s="176" t="s">
        <v>654</v>
      </c>
      <c r="AL886" s="1231" t="s">
        <v>420</v>
      </c>
      <c r="AM886" s="176" t="s">
        <v>420</v>
      </c>
      <c r="AN886" s="176" t="s">
        <v>420</v>
      </c>
      <c r="AO886" s="176" t="s">
        <v>420</v>
      </c>
      <c r="AP886" s="176">
        <v>24</v>
      </c>
      <c r="AQ886" s="176">
        <v>216</v>
      </c>
      <c r="AR886" s="176" t="s">
        <v>420</v>
      </c>
      <c r="AS886" s="193" t="s">
        <v>420</v>
      </c>
    </row>
    <row r="887" spans="1:45" ht="16.5" customHeight="1">
      <c r="A887" s="175">
        <v>46165</v>
      </c>
      <c r="B887" s="176" t="s">
        <v>224</v>
      </c>
      <c r="C887" s="176" t="s">
        <v>17274</v>
      </c>
      <c r="D887" s="176" t="s">
        <v>646</v>
      </c>
      <c r="E887" s="176" t="s">
        <v>17279</v>
      </c>
      <c r="F887" s="176" t="s">
        <v>17280</v>
      </c>
      <c r="G887" s="176">
        <v>700</v>
      </c>
      <c r="H887" s="176" t="s">
        <v>16545</v>
      </c>
      <c r="I887" s="176">
        <v>5</v>
      </c>
      <c r="L887" s="176" t="s">
        <v>640</v>
      </c>
      <c r="M887" s="176" t="s">
        <v>17632</v>
      </c>
      <c r="P887" s="176" t="s">
        <v>645</v>
      </c>
      <c r="T887" s="176" t="s">
        <v>645</v>
      </c>
      <c r="X887" s="176" t="s">
        <v>645</v>
      </c>
      <c r="Z887" s="176">
        <v>3.2653061224489797</v>
      </c>
      <c r="AA887" s="176" t="s">
        <v>640</v>
      </c>
      <c r="AB887" s="176" t="s">
        <v>420</v>
      </c>
      <c r="AC887" s="176" t="s">
        <v>420</v>
      </c>
      <c r="AD887" s="176" t="s">
        <v>420</v>
      </c>
      <c r="AE887" s="176" t="s">
        <v>420</v>
      </c>
      <c r="AF887" s="176" t="s">
        <v>213</v>
      </c>
      <c r="AG887" s="176">
        <v>0.5</v>
      </c>
      <c r="AH887" s="176" t="s">
        <v>644</v>
      </c>
      <c r="AI887" s="176" t="s">
        <v>647</v>
      </c>
      <c r="AJ887" s="176" t="s">
        <v>655</v>
      </c>
      <c r="AK887" s="176" t="s">
        <v>655</v>
      </c>
      <c r="AL887" s="1231" t="s">
        <v>251</v>
      </c>
      <c r="AM887" s="176" t="s">
        <v>466</v>
      </c>
      <c r="AN887" s="176">
        <v>1.1890000000000001</v>
      </c>
      <c r="AO887" s="176">
        <v>2.2999999999999998</v>
      </c>
      <c r="AP887" s="176">
        <v>24</v>
      </c>
      <c r="AQ887" s="176">
        <v>216</v>
      </c>
      <c r="AR887" s="176">
        <v>3.3</v>
      </c>
      <c r="AS887" s="193">
        <v>20340.460800000001</v>
      </c>
    </row>
    <row r="888" spans="1:45" ht="16.5" customHeight="1">
      <c r="A888" s="175">
        <v>46165</v>
      </c>
      <c r="B888" s="176" t="s">
        <v>225</v>
      </c>
      <c r="C888" s="176" t="s">
        <v>645</v>
      </c>
      <c r="E888" s="176" t="s">
        <v>420</v>
      </c>
      <c r="F888" s="176" t="s">
        <v>420</v>
      </c>
      <c r="G888" s="176" t="s">
        <v>420</v>
      </c>
      <c r="H888" s="176" t="s">
        <v>420</v>
      </c>
      <c r="I888" s="176" t="s">
        <v>420</v>
      </c>
      <c r="L888" s="176" t="s">
        <v>645</v>
      </c>
      <c r="P888" s="176" t="s">
        <v>645</v>
      </c>
      <c r="T888" s="176" t="s">
        <v>645</v>
      </c>
      <c r="X888" s="176" t="s">
        <v>645</v>
      </c>
      <c r="Z888" s="176" t="s">
        <v>420</v>
      </c>
      <c r="AA888" s="176" t="s">
        <v>645</v>
      </c>
      <c r="AB888" s="176" t="s">
        <v>420</v>
      </c>
      <c r="AC888" s="176" t="s">
        <v>420</v>
      </c>
      <c r="AD888" s="176" t="s">
        <v>420</v>
      </c>
      <c r="AE888" s="176" t="s">
        <v>420</v>
      </c>
      <c r="AF888" s="176" t="s">
        <v>213</v>
      </c>
      <c r="AG888" s="176">
        <v>1</v>
      </c>
      <c r="AH888" s="176" t="s">
        <v>654</v>
      </c>
      <c r="AI888" s="176" t="s">
        <v>654</v>
      </c>
      <c r="AJ888" s="176" t="s">
        <v>654</v>
      </c>
      <c r="AK888" s="176" t="s">
        <v>654</v>
      </c>
      <c r="AL888" s="1231" t="s">
        <v>420</v>
      </c>
      <c r="AM888" s="176" t="s">
        <v>420</v>
      </c>
      <c r="AN888" s="176" t="s">
        <v>420</v>
      </c>
      <c r="AO888" s="176" t="s">
        <v>420</v>
      </c>
      <c r="AP888" s="176">
        <v>24</v>
      </c>
      <c r="AQ888" s="176">
        <v>216</v>
      </c>
      <c r="AR888" s="176" t="s">
        <v>420</v>
      </c>
      <c r="AS888" s="193" t="s">
        <v>420</v>
      </c>
    </row>
    <row r="889" spans="1:45" ht="16.5" customHeight="1">
      <c r="A889" s="175">
        <v>46165</v>
      </c>
      <c r="B889" s="176" t="s">
        <v>226</v>
      </c>
      <c r="C889" s="176" t="s">
        <v>645</v>
      </c>
      <c r="E889" s="176" t="s">
        <v>420</v>
      </c>
      <c r="F889" s="176" t="s">
        <v>420</v>
      </c>
      <c r="G889" s="176" t="s">
        <v>420</v>
      </c>
      <c r="H889" s="176" t="s">
        <v>420</v>
      </c>
      <c r="I889" s="176" t="s">
        <v>420</v>
      </c>
      <c r="L889" s="176" t="s">
        <v>645</v>
      </c>
      <c r="P889" s="176" t="s">
        <v>645</v>
      </c>
      <c r="T889" s="176" t="s">
        <v>645</v>
      </c>
      <c r="X889" s="176" t="s">
        <v>645</v>
      </c>
      <c r="Z889" s="176" t="s">
        <v>420</v>
      </c>
      <c r="AA889" s="176" t="s">
        <v>645</v>
      </c>
      <c r="AB889" s="176" t="s">
        <v>420</v>
      </c>
      <c r="AC889" s="176" t="s">
        <v>420</v>
      </c>
      <c r="AD889" s="176" t="s">
        <v>420</v>
      </c>
      <c r="AE889" s="176" t="s">
        <v>420</v>
      </c>
      <c r="AF889" s="176" t="s">
        <v>213</v>
      </c>
      <c r="AG889" s="176">
        <v>1</v>
      </c>
      <c r="AH889" s="176" t="s">
        <v>654</v>
      </c>
      <c r="AI889" s="176" t="s">
        <v>654</v>
      </c>
      <c r="AJ889" s="176" t="s">
        <v>654</v>
      </c>
      <c r="AK889" s="176" t="s">
        <v>654</v>
      </c>
      <c r="AL889" s="1231" t="s">
        <v>420</v>
      </c>
      <c r="AM889" s="176" t="s">
        <v>420</v>
      </c>
      <c r="AN889" s="176" t="s">
        <v>420</v>
      </c>
      <c r="AO889" s="176" t="s">
        <v>420</v>
      </c>
      <c r="AP889" s="176">
        <v>24</v>
      </c>
      <c r="AQ889" s="176">
        <v>216</v>
      </c>
      <c r="AR889" s="176" t="s">
        <v>420</v>
      </c>
      <c r="AS889" s="193" t="s">
        <v>420</v>
      </c>
    </row>
    <row r="890" spans="1:45" ht="16.5" customHeight="1">
      <c r="A890" s="175">
        <v>46165</v>
      </c>
      <c r="B890" s="176" t="s">
        <v>227</v>
      </c>
      <c r="C890" s="176" t="s">
        <v>645</v>
      </c>
      <c r="E890" s="176" t="s">
        <v>420</v>
      </c>
      <c r="F890" s="176" t="s">
        <v>420</v>
      </c>
      <c r="G890" s="176" t="s">
        <v>420</v>
      </c>
      <c r="H890" s="176" t="s">
        <v>420</v>
      </c>
      <c r="I890" s="176" t="s">
        <v>420</v>
      </c>
      <c r="L890" s="176" t="s">
        <v>645</v>
      </c>
      <c r="P890" s="176" t="s">
        <v>645</v>
      </c>
      <c r="T890" s="176" t="s">
        <v>645</v>
      </c>
      <c r="X890" s="176" t="s">
        <v>645</v>
      </c>
      <c r="Z890" s="176" t="s">
        <v>420</v>
      </c>
      <c r="AA890" s="176" t="s">
        <v>645</v>
      </c>
      <c r="AB890" s="176" t="s">
        <v>420</v>
      </c>
      <c r="AC890" s="176" t="s">
        <v>420</v>
      </c>
      <c r="AD890" s="176" t="s">
        <v>420</v>
      </c>
      <c r="AE890" s="176" t="s">
        <v>420</v>
      </c>
      <c r="AF890" s="176" t="s">
        <v>213</v>
      </c>
      <c r="AG890" s="176">
        <v>1</v>
      </c>
      <c r="AH890" s="176" t="s">
        <v>654</v>
      </c>
      <c r="AI890" s="176" t="s">
        <v>654</v>
      </c>
      <c r="AJ890" s="176" t="s">
        <v>654</v>
      </c>
      <c r="AK890" s="176" t="s">
        <v>654</v>
      </c>
      <c r="AL890" s="1231" t="s">
        <v>420</v>
      </c>
      <c r="AM890" s="176" t="s">
        <v>420</v>
      </c>
      <c r="AN890" s="176" t="s">
        <v>420</v>
      </c>
      <c r="AO890" s="176" t="s">
        <v>420</v>
      </c>
      <c r="AP890" s="176">
        <v>24</v>
      </c>
      <c r="AQ890" s="176">
        <v>216</v>
      </c>
      <c r="AR890" s="176" t="s">
        <v>420</v>
      </c>
      <c r="AS890" s="193" t="s">
        <v>420</v>
      </c>
    </row>
    <row r="891" spans="1:45" ht="16.5" customHeight="1">
      <c r="A891" s="175">
        <v>46165</v>
      </c>
      <c r="B891" s="176" t="s">
        <v>228</v>
      </c>
      <c r="C891" s="176" t="s">
        <v>645</v>
      </c>
      <c r="E891" s="176" t="s">
        <v>420</v>
      </c>
      <c r="F891" s="176" t="s">
        <v>420</v>
      </c>
      <c r="G891" s="176" t="s">
        <v>420</v>
      </c>
      <c r="H891" s="176" t="s">
        <v>420</v>
      </c>
      <c r="I891" s="176" t="s">
        <v>420</v>
      </c>
      <c r="L891" s="176" t="s">
        <v>645</v>
      </c>
      <c r="P891" s="176" t="s">
        <v>645</v>
      </c>
      <c r="T891" s="176" t="s">
        <v>645</v>
      </c>
      <c r="X891" s="176" t="s">
        <v>645</v>
      </c>
      <c r="Z891" s="176" t="s">
        <v>420</v>
      </c>
      <c r="AA891" s="176" t="s">
        <v>645</v>
      </c>
      <c r="AB891" s="176" t="s">
        <v>420</v>
      </c>
      <c r="AC891" s="176" t="s">
        <v>420</v>
      </c>
      <c r="AD891" s="176" t="s">
        <v>420</v>
      </c>
      <c r="AE891" s="176" t="s">
        <v>420</v>
      </c>
      <c r="AF891" s="176" t="s">
        <v>213</v>
      </c>
      <c r="AG891" s="176">
        <v>1</v>
      </c>
      <c r="AH891" s="176" t="s">
        <v>654</v>
      </c>
      <c r="AI891" s="176" t="s">
        <v>654</v>
      </c>
      <c r="AJ891" s="176" t="s">
        <v>654</v>
      </c>
      <c r="AK891" s="176" t="s">
        <v>654</v>
      </c>
      <c r="AL891" s="1231" t="s">
        <v>420</v>
      </c>
      <c r="AM891" s="176" t="s">
        <v>420</v>
      </c>
      <c r="AN891" s="176" t="s">
        <v>420</v>
      </c>
      <c r="AO891" s="176" t="s">
        <v>420</v>
      </c>
      <c r="AP891" s="176">
        <v>24</v>
      </c>
      <c r="AQ891" s="176">
        <v>216</v>
      </c>
      <c r="AR891" s="176" t="s">
        <v>420</v>
      </c>
      <c r="AS891" s="193" t="s">
        <v>420</v>
      </c>
    </row>
    <row r="892" spans="1:45" ht="16.5" customHeight="1">
      <c r="A892" s="175">
        <v>46165</v>
      </c>
      <c r="B892" s="176" t="s">
        <v>229</v>
      </c>
      <c r="C892" s="176" t="s">
        <v>645</v>
      </c>
      <c r="E892" s="176" t="s">
        <v>420</v>
      </c>
      <c r="F892" s="176" t="s">
        <v>420</v>
      </c>
      <c r="G892" s="176" t="s">
        <v>420</v>
      </c>
      <c r="H892" s="176" t="s">
        <v>420</v>
      </c>
      <c r="I892" s="176" t="s">
        <v>420</v>
      </c>
      <c r="L892" s="176" t="s">
        <v>645</v>
      </c>
      <c r="P892" s="176" t="s">
        <v>645</v>
      </c>
      <c r="T892" s="176" t="s">
        <v>645</v>
      </c>
      <c r="X892" s="176" t="s">
        <v>645</v>
      </c>
      <c r="Z892" s="176" t="s">
        <v>420</v>
      </c>
      <c r="AA892" s="176" t="s">
        <v>645</v>
      </c>
      <c r="AB892" s="176" t="s">
        <v>420</v>
      </c>
      <c r="AC892" s="176" t="s">
        <v>420</v>
      </c>
      <c r="AD892" s="176" t="s">
        <v>420</v>
      </c>
      <c r="AE892" s="176" t="s">
        <v>420</v>
      </c>
      <c r="AF892" s="176" t="s">
        <v>213</v>
      </c>
      <c r="AG892" s="176">
        <v>1</v>
      </c>
      <c r="AH892" s="176" t="s">
        <v>654</v>
      </c>
      <c r="AI892" s="176" t="s">
        <v>654</v>
      </c>
      <c r="AJ892" s="176" t="s">
        <v>654</v>
      </c>
      <c r="AK892" s="176" t="s">
        <v>654</v>
      </c>
      <c r="AL892" s="1231" t="s">
        <v>420</v>
      </c>
      <c r="AM892" s="176" t="s">
        <v>420</v>
      </c>
      <c r="AN892" s="176" t="s">
        <v>420</v>
      </c>
      <c r="AO892" s="176" t="s">
        <v>420</v>
      </c>
      <c r="AP892" s="176">
        <v>24</v>
      </c>
      <c r="AQ892" s="176">
        <v>216</v>
      </c>
      <c r="AR892" s="176" t="s">
        <v>420</v>
      </c>
      <c r="AS892" s="193" t="s">
        <v>420</v>
      </c>
    </row>
    <row r="893" spans="1:45" ht="16.5" customHeight="1">
      <c r="A893" s="175">
        <v>46165</v>
      </c>
      <c r="B893" s="176" t="s">
        <v>230</v>
      </c>
      <c r="C893" s="176" t="s">
        <v>645</v>
      </c>
      <c r="E893" s="176" t="s">
        <v>420</v>
      </c>
      <c r="F893" s="176" t="s">
        <v>420</v>
      </c>
      <c r="G893" s="176" t="s">
        <v>420</v>
      </c>
      <c r="H893" s="176" t="s">
        <v>420</v>
      </c>
      <c r="I893" s="176" t="s">
        <v>420</v>
      </c>
      <c r="L893" s="176" t="s">
        <v>645</v>
      </c>
      <c r="P893" s="176" t="s">
        <v>645</v>
      </c>
      <c r="T893" s="176" t="s">
        <v>645</v>
      </c>
      <c r="X893" s="176" t="s">
        <v>645</v>
      </c>
      <c r="Z893" s="176" t="s">
        <v>420</v>
      </c>
      <c r="AA893" s="176" t="s">
        <v>645</v>
      </c>
      <c r="AB893" s="176" t="s">
        <v>420</v>
      </c>
      <c r="AC893" s="176" t="s">
        <v>420</v>
      </c>
      <c r="AD893" s="176" t="s">
        <v>420</v>
      </c>
      <c r="AE893" s="176" t="s">
        <v>420</v>
      </c>
      <c r="AF893" s="176" t="s">
        <v>213</v>
      </c>
      <c r="AG893" s="176">
        <v>0.5</v>
      </c>
      <c r="AH893" s="176" t="s">
        <v>654</v>
      </c>
      <c r="AI893" s="176" t="s">
        <v>654</v>
      </c>
      <c r="AJ893" s="176" t="s">
        <v>654</v>
      </c>
      <c r="AK893" s="176" t="s">
        <v>654</v>
      </c>
      <c r="AL893" s="1231" t="s">
        <v>420</v>
      </c>
      <c r="AM893" s="176" t="s">
        <v>420</v>
      </c>
      <c r="AN893" s="176" t="s">
        <v>420</v>
      </c>
      <c r="AO893" s="176" t="s">
        <v>420</v>
      </c>
      <c r="AP893" s="176">
        <v>24</v>
      </c>
      <c r="AQ893" s="176">
        <v>216</v>
      </c>
      <c r="AR893" s="176" t="s">
        <v>420</v>
      </c>
      <c r="AS893" s="193" t="s">
        <v>420</v>
      </c>
    </row>
    <row r="894" spans="1:45" ht="16.5" customHeight="1">
      <c r="A894" s="175">
        <v>46165</v>
      </c>
      <c r="B894" s="176" t="s">
        <v>231</v>
      </c>
      <c r="C894" s="176" t="s">
        <v>645</v>
      </c>
      <c r="E894" s="176" t="s">
        <v>420</v>
      </c>
      <c r="F894" s="176" t="s">
        <v>420</v>
      </c>
      <c r="G894" s="176" t="s">
        <v>420</v>
      </c>
      <c r="H894" s="176" t="s">
        <v>420</v>
      </c>
      <c r="I894" s="176" t="s">
        <v>420</v>
      </c>
      <c r="L894" s="176" t="s">
        <v>645</v>
      </c>
      <c r="P894" s="176" t="s">
        <v>645</v>
      </c>
      <c r="T894" s="176" t="s">
        <v>645</v>
      </c>
      <c r="X894" s="176" t="s">
        <v>645</v>
      </c>
      <c r="Z894" s="176" t="s">
        <v>420</v>
      </c>
      <c r="AA894" s="176" t="s">
        <v>645</v>
      </c>
      <c r="AB894" s="176" t="s">
        <v>420</v>
      </c>
      <c r="AC894" s="176" t="s">
        <v>420</v>
      </c>
      <c r="AD894" s="176" t="s">
        <v>420</v>
      </c>
      <c r="AE894" s="176" t="s">
        <v>420</v>
      </c>
      <c r="AF894" s="176" t="s">
        <v>232</v>
      </c>
      <c r="AG894" s="176">
        <v>1</v>
      </c>
      <c r="AH894" s="176" t="s">
        <v>654</v>
      </c>
      <c r="AI894" s="176" t="s">
        <v>654</v>
      </c>
      <c r="AJ894" s="176" t="s">
        <v>654</v>
      </c>
      <c r="AK894" s="176" t="s">
        <v>654</v>
      </c>
      <c r="AL894" s="1231" t="s">
        <v>420</v>
      </c>
      <c r="AM894" s="176" t="s">
        <v>420</v>
      </c>
      <c r="AN894" s="176" t="s">
        <v>420</v>
      </c>
      <c r="AO894" s="176" t="s">
        <v>420</v>
      </c>
      <c r="AP894" s="176">
        <v>24</v>
      </c>
      <c r="AQ894" s="176">
        <v>216</v>
      </c>
      <c r="AR894" s="176" t="s">
        <v>420</v>
      </c>
      <c r="AS894" s="193" t="s">
        <v>420</v>
      </c>
    </row>
    <row r="895" spans="1:45" ht="16.5" customHeight="1">
      <c r="A895" s="175">
        <v>46165</v>
      </c>
      <c r="B895" s="176" t="s">
        <v>233</v>
      </c>
      <c r="C895" s="176" t="s">
        <v>17375</v>
      </c>
      <c r="D895" s="176" t="s">
        <v>646</v>
      </c>
      <c r="E895" s="176" t="s">
        <v>17253</v>
      </c>
      <c r="F895" s="176" t="s">
        <v>17344</v>
      </c>
      <c r="G895" s="176">
        <v>600</v>
      </c>
      <c r="H895" s="176" t="s">
        <v>1470</v>
      </c>
      <c r="I895" s="176">
        <v>5.5</v>
      </c>
      <c r="J895" s="176">
        <v>18</v>
      </c>
      <c r="K895" s="176">
        <v>3</v>
      </c>
      <c r="L895" s="176">
        <v>6360</v>
      </c>
      <c r="N895" s="176">
        <v>6</v>
      </c>
      <c r="O895" s="176">
        <v>0</v>
      </c>
      <c r="P895" s="176">
        <v>6510</v>
      </c>
      <c r="R895" s="176">
        <v>6</v>
      </c>
      <c r="S895" s="176">
        <v>1</v>
      </c>
      <c r="T895" s="176">
        <v>6500</v>
      </c>
      <c r="V895" s="176">
        <v>14</v>
      </c>
      <c r="W895" s="176">
        <v>3</v>
      </c>
      <c r="X895" s="176">
        <v>6490</v>
      </c>
      <c r="Z895" s="176">
        <v>5.0526315789473673</v>
      </c>
      <c r="AA895" s="176">
        <v>14.666666666666666</v>
      </c>
      <c r="AB895" s="176">
        <v>0.99333934294871795</v>
      </c>
      <c r="AC895" s="176">
        <v>64.650000000000006</v>
      </c>
      <c r="AD895" s="176">
        <v>1.8333333333333333</v>
      </c>
      <c r="AE895" s="176">
        <v>1.5416666666666667</v>
      </c>
      <c r="AF895" s="176" t="s">
        <v>232</v>
      </c>
      <c r="AG895" s="176">
        <v>1</v>
      </c>
      <c r="AH895" s="176" t="s">
        <v>844</v>
      </c>
      <c r="AI895" s="176" t="s">
        <v>844</v>
      </c>
      <c r="AJ895" s="176" t="s">
        <v>845</v>
      </c>
      <c r="AK895" s="176" t="s">
        <v>845</v>
      </c>
      <c r="AL895" s="1231" t="s">
        <v>251</v>
      </c>
      <c r="AM895" s="176" t="s">
        <v>657</v>
      </c>
      <c r="AN895" s="176">
        <v>1.859</v>
      </c>
      <c r="AO895" s="176">
        <v>2</v>
      </c>
      <c r="AP895" s="176">
        <v>24</v>
      </c>
      <c r="AQ895" s="176">
        <v>216</v>
      </c>
      <c r="AR895" s="176">
        <v>3</v>
      </c>
      <c r="AS895" s="193">
        <v>28911.168000000001</v>
      </c>
    </row>
    <row r="896" spans="1:45" ht="16.5" customHeight="1">
      <c r="A896" s="175">
        <v>46165</v>
      </c>
      <c r="B896" s="176" t="s">
        <v>234</v>
      </c>
      <c r="C896" s="176" t="s">
        <v>645</v>
      </c>
      <c r="E896" s="176" t="s">
        <v>420</v>
      </c>
      <c r="F896" s="176" t="s">
        <v>420</v>
      </c>
      <c r="G896" s="176" t="s">
        <v>420</v>
      </c>
      <c r="H896" s="176" t="s">
        <v>420</v>
      </c>
      <c r="I896" s="176" t="s">
        <v>420</v>
      </c>
      <c r="L896" s="176" t="s">
        <v>645</v>
      </c>
      <c r="P896" s="176" t="s">
        <v>645</v>
      </c>
      <c r="T896" s="176" t="s">
        <v>645</v>
      </c>
      <c r="X896" s="176" t="s">
        <v>645</v>
      </c>
      <c r="Z896" s="176" t="s">
        <v>420</v>
      </c>
      <c r="AA896" s="176" t="s">
        <v>645</v>
      </c>
      <c r="AB896" s="176" t="s">
        <v>420</v>
      </c>
      <c r="AC896" s="176" t="s">
        <v>420</v>
      </c>
      <c r="AD896" s="176" t="s">
        <v>420</v>
      </c>
      <c r="AE896" s="176" t="s">
        <v>420</v>
      </c>
      <c r="AF896" s="176" t="s">
        <v>232</v>
      </c>
      <c r="AG896" s="176">
        <v>1</v>
      </c>
      <c r="AH896" s="176" t="s">
        <v>654</v>
      </c>
      <c r="AI896" s="176" t="s">
        <v>654</v>
      </c>
      <c r="AJ896" s="176" t="s">
        <v>654</v>
      </c>
      <c r="AK896" s="176" t="s">
        <v>654</v>
      </c>
      <c r="AL896" s="1231" t="s">
        <v>420</v>
      </c>
      <c r="AM896" s="176" t="s">
        <v>420</v>
      </c>
      <c r="AN896" s="176" t="s">
        <v>420</v>
      </c>
      <c r="AO896" s="176" t="s">
        <v>420</v>
      </c>
      <c r="AP896" s="176">
        <v>24</v>
      </c>
      <c r="AQ896" s="176">
        <v>216</v>
      </c>
      <c r="AR896" s="176" t="s">
        <v>420</v>
      </c>
      <c r="AS896" s="193" t="s">
        <v>420</v>
      </c>
    </row>
    <row r="897" spans="1:45" ht="16.5" customHeight="1">
      <c r="A897" s="175">
        <v>46165</v>
      </c>
      <c r="B897" s="176" t="s">
        <v>235</v>
      </c>
      <c r="C897" s="176" t="s">
        <v>17357</v>
      </c>
      <c r="D897" s="176" t="s">
        <v>646</v>
      </c>
      <c r="E897" s="176" t="s">
        <v>17253</v>
      </c>
      <c r="F897" s="176" t="s">
        <v>17358</v>
      </c>
      <c r="G897" s="176">
        <v>700</v>
      </c>
      <c r="H897" s="176" t="s">
        <v>814</v>
      </c>
      <c r="I897" s="176">
        <v>5.5</v>
      </c>
      <c r="J897" s="176">
        <v>25</v>
      </c>
      <c r="K897" s="176">
        <v>4</v>
      </c>
      <c r="L897" s="176">
        <v>8240</v>
      </c>
      <c r="M897" s="176">
        <v>7040</v>
      </c>
      <c r="N897" s="176">
        <v>19</v>
      </c>
      <c r="O897" s="176">
        <v>0</v>
      </c>
      <c r="P897" s="176">
        <v>7130</v>
      </c>
      <c r="Q897" s="176">
        <v>7960</v>
      </c>
      <c r="R897" s="176">
        <v>30</v>
      </c>
      <c r="S897" s="176">
        <v>5</v>
      </c>
      <c r="T897" s="176">
        <v>7410</v>
      </c>
      <c r="U897" s="176">
        <v>9070</v>
      </c>
      <c r="V897" s="176">
        <v>47</v>
      </c>
      <c r="W897" s="176">
        <v>9</v>
      </c>
      <c r="X897" s="176">
        <v>8150</v>
      </c>
      <c r="Y897" s="176">
        <v>9070</v>
      </c>
      <c r="Z897" s="176">
        <v>5.8775510204081636</v>
      </c>
      <c r="AA897" s="176">
        <v>40.333333333333336</v>
      </c>
      <c r="AB897" s="176">
        <v>0.98527644230769229</v>
      </c>
      <c r="AC897" s="176">
        <v>80.087500000000006</v>
      </c>
      <c r="AD897" s="176">
        <v>5.041666666666667</v>
      </c>
      <c r="AE897" s="176">
        <v>4.291666666666667</v>
      </c>
      <c r="AF897" s="176" t="s">
        <v>236</v>
      </c>
      <c r="AG897" s="176">
        <v>1</v>
      </c>
      <c r="AH897" s="176" t="s">
        <v>16105</v>
      </c>
      <c r="AI897" s="176" t="s">
        <v>16151</v>
      </c>
      <c r="AJ897" s="176" t="s">
        <v>653</v>
      </c>
      <c r="AK897" s="176" t="s">
        <v>653</v>
      </c>
      <c r="AL897" s="1231" t="s">
        <v>252</v>
      </c>
      <c r="AM897" s="176" t="s">
        <v>466</v>
      </c>
      <c r="AN897" s="176">
        <v>1.1890000000000001</v>
      </c>
      <c r="AO897" s="176">
        <v>2.9</v>
      </c>
      <c r="AP897" s="176">
        <v>24</v>
      </c>
      <c r="AQ897" s="176">
        <v>216</v>
      </c>
      <c r="AR897" s="176">
        <v>3.9</v>
      </c>
      <c r="AS897" s="193">
        <v>24038.7264</v>
      </c>
    </row>
    <row r="898" spans="1:45" ht="16.5" customHeight="1">
      <c r="A898" s="175">
        <v>46165</v>
      </c>
      <c r="B898" s="176" t="s">
        <v>237</v>
      </c>
      <c r="C898" s="176" t="s">
        <v>17343</v>
      </c>
      <c r="D898" s="176" t="s">
        <v>646</v>
      </c>
      <c r="E898" s="176" t="s">
        <v>17253</v>
      </c>
      <c r="F898" s="176" t="s">
        <v>17344</v>
      </c>
      <c r="G898" s="176">
        <v>700</v>
      </c>
      <c r="H898" s="176" t="s">
        <v>876</v>
      </c>
      <c r="I898" s="176">
        <v>5.5</v>
      </c>
      <c r="J898" s="176">
        <v>25</v>
      </c>
      <c r="K898" s="176">
        <v>0</v>
      </c>
      <c r="L898" s="176">
        <v>5830</v>
      </c>
      <c r="M898" s="176">
        <v>6480</v>
      </c>
      <c r="N898" s="176">
        <v>26</v>
      </c>
      <c r="O898" s="176">
        <v>0</v>
      </c>
      <c r="P898" s="176">
        <v>6670</v>
      </c>
      <c r="Q898" s="176">
        <v>7040</v>
      </c>
      <c r="R898" s="176">
        <v>34</v>
      </c>
      <c r="S898" s="176">
        <v>0</v>
      </c>
      <c r="T898" s="176">
        <v>8520</v>
      </c>
      <c r="U898" s="176">
        <v>6300</v>
      </c>
      <c r="V898" s="176">
        <v>79</v>
      </c>
      <c r="W898" s="176">
        <v>0</v>
      </c>
      <c r="X898" s="176">
        <v>9070</v>
      </c>
      <c r="Y898" s="176">
        <v>8330</v>
      </c>
      <c r="Z898" s="176">
        <v>5.8299595141700413</v>
      </c>
      <c r="AA898" s="176">
        <v>54.666666666666664</v>
      </c>
      <c r="AB898" s="176">
        <v>1</v>
      </c>
      <c r="AC898" s="176">
        <v>72.8</v>
      </c>
      <c r="AD898" s="176">
        <v>6.833333333333333</v>
      </c>
      <c r="AE898" s="176">
        <v>6.833333333333333</v>
      </c>
      <c r="AF898" s="176" t="s">
        <v>236</v>
      </c>
      <c r="AG898" s="176">
        <v>1</v>
      </c>
      <c r="AH898" s="176" t="s">
        <v>16105</v>
      </c>
      <c r="AI898" s="176" t="s">
        <v>16151</v>
      </c>
      <c r="AJ898" s="176" t="s">
        <v>668</v>
      </c>
      <c r="AK898" s="176" t="s">
        <v>668</v>
      </c>
      <c r="AL898" s="1231" t="s">
        <v>251</v>
      </c>
      <c r="AM898" s="176" t="s">
        <v>466</v>
      </c>
      <c r="AN898" s="176">
        <v>1.1890000000000001</v>
      </c>
      <c r="AO898" s="176">
        <v>2.9</v>
      </c>
      <c r="AP898" s="176">
        <v>24</v>
      </c>
      <c r="AQ898" s="176">
        <v>216</v>
      </c>
      <c r="AR898" s="176">
        <v>3.9</v>
      </c>
      <c r="AS898" s="193">
        <v>24038.7264</v>
      </c>
    </row>
    <row r="899" spans="1:45" ht="16.5" customHeight="1">
      <c r="A899" s="175">
        <v>46165</v>
      </c>
      <c r="B899" s="176" t="s">
        <v>238</v>
      </c>
      <c r="C899" s="176" t="s">
        <v>17285</v>
      </c>
      <c r="E899" s="176" t="s">
        <v>17253</v>
      </c>
      <c r="F899" s="176" t="s">
        <v>17293</v>
      </c>
      <c r="G899" s="176">
        <v>670</v>
      </c>
      <c r="H899" s="176" t="s">
        <v>735</v>
      </c>
      <c r="I899" s="176">
        <v>5</v>
      </c>
      <c r="J899" s="176">
        <v>32</v>
      </c>
      <c r="K899" s="176">
        <v>0</v>
      </c>
      <c r="L899" s="176">
        <v>8330</v>
      </c>
      <c r="N899" s="176">
        <v>9</v>
      </c>
      <c r="O899" s="176">
        <v>0</v>
      </c>
      <c r="P899" s="176">
        <v>7690</v>
      </c>
      <c r="R899" s="176">
        <v>17</v>
      </c>
      <c r="S899" s="176">
        <v>0</v>
      </c>
      <c r="T899" s="176">
        <v>8430</v>
      </c>
      <c r="V899" s="176">
        <v>23</v>
      </c>
      <c r="W899" s="176">
        <v>0</v>
      </c>
      <c r="X899" s="176">
        <v>8700</v>
      </c>
      <c r="Z899" s="176">
        <v>6.2882096069868991</v>
      </c>
      <c r="AA899" s="176">
        <v>54</v>
      </c>
      <c r="AB899" s="176">
        <v>1</v>
      </c>
      <c r="AC899" s="176">
        <v>82.875</v>
      </c>
      <c r="AD899" s="176">
        <v>6.75</v>
      </c>
      <c r="AE899" s="176">
        <v>6.75</v>
      </c>
      <c r="AF899" s="176" t="s">
        <v>236</v>
      </c>
      <c r="AG899" s="176">
        <v>2</v>
      </c>
      <c r="AH899" s="176" t="s">
        <v>16105</v>
      </c>
      <c r="AI899" s="176" t="s">
        <v>16151</v>
      </c>
      <c r="AJ899" s="176" t="s">
        <v>653</v>
      </c>
      <c r="AK899" s="176" t="s">
        <v>653</v>
      </c>
      <c r="AL899" s="1231" t="s">
        <v>251</v>
      </c>
      <c r="AM899" s="176" t="s">
        <v>466</v>
      </c>
      <c r="AN899" s="176">
        <v>1.1890000000000001</v>
      </c>
      <c r="AO899" s="176">
        <v>1.7</v>
      </c>
      <c r="AP899" s="176">
        <v>24</v>
      </c>
      <c r="AQ899" s="176">
        <v>216</v>
      </c>
      <c r="AR899" s="176">
        <v>2.7</v>
      </c>
      <c r="AS899" s="193">
        <v>16642.195200000002</v>
      </c>
    </row>
    <row r="900" spans="1:45" ht="16.5" customHeight="1">
      <c r="A900" s="175">
        <v>46165</v>
      </c>
      <c r="B900" s="176" t="s">
        <v>238</v>
      </c>
      <c r="C900" s="176" t="s">
        <v>17284</v>
      </c>
      <c r="E900" s="176" t="s">
        <v>17253</v>
      </c>
      <c r="F900" s="176" t="s">
        <v>17293</v>
      </c>
      <c r="G900" s="176">
        <v>670</v>
      </c>
      <c r="H900" s="176" t="s">
        <v>662</v>
      </c>
      <c r="I900" s="176">
        <v>5</v>
      </c>
      <c r="J900" s="176">
        <v>26</v>
      </c>
      <c r="K900" s="176">
        <v>0</v>
      </c>
      <c r="L900" s="176">
        <v>7220</v>
      </c>
      <c r="N900" s="176">
        <v>39</v>
      </c>
      <c r="O900" s="176">
        <v>0</v>
      </c>
      <c r="P900" s="176">
        <v>9440</v>
      </c>
      <c r="R900" s="176">
        <v>5</v>
      </c>
      <c r="S900" s="176">
        <v>0</v>
      </c>
      <c r="U900" s="176">
        <v>8890</v>
      </c>
      <c r="V900" s="176">
        <v>22</v>
      </c>
      <c r="W900" s="176">
        <v>3</v>
      </c>
      <c r="Y900" s="176">
        <v>9070</v>
      </c>
      <c r="Z900" s="176">
        <v>6.1802575107296125</v>
      </c>
      <c r="AA900" s="176">
        <v>61.333333333333336</v>
      </c>
      <c r="AB900" s="176">
        <v>0.99766626602564101</v>
      </c>
      <c r="AC900" s="176">
        <v>86.55</v>
      </c>
      <c r="AD900" s="176">
        <v>7.666666666666667</v>
      </c>
      <c r="AE900" s="176">
        <v>7.416666666666667</v>
      </c>
      <c r="AF900" s="176" t="s">
        <v>236</v>
      </c>
      <c r="AG900" s="176">
        <v>2</v>
      </c>
      <c r="AH900" s="176" t="s">
        <v>16105</v>
      </c>
      <c r="AI900" s="176" t="s">
        <v>651</v>
      </c>
      <c r="AJ900" s="176" t="s">
        <v>668</v>
      </c>
      <c r="AK900" s="176" t="s">
        <v>668</v>
      </c>
      <c r="AM900" s="176" t="s">
        <v>466</v>
      </c>
      <c r="AN900" s="176">
        <v>1.1890000000000001</v>
      </c>
      <c r="AO900" s="176">
        <v>2.4</v>
      </c>
      <c r="AP900" s="176">
        <v>24</v>
      </c>
      <c r="AQ900" s="176">
        <v>216</v>
      </c>
      <c r="AR900" s="176">
        <v>3.4</v>
      </c>
      <c r="AS900" s="193">
        <v>20956.838400000001</v>
      </c>
    </row>
    <row r="901" spans="1:45" ht="16.5" customHeight="1">
      <c r="A901" s="175">
        <v>46165</v>
      </c>
      <c r="B901" s="176" t="s">
        <v>239</v>
      </c>
      <c r="C901" s="176" t="s">
        <v>17626</v>
      </c>
      <c r="D901" s="176" t="s">
        <v>213</v>
      </c>
      <c r="E901" s="176" t="s">
        <v>737</v>
      </c>
      <c r="F901" s="176" t="s">
        <v>17293</v>
      </c>
      <c r="G901" s="176">
        <v>650</v>
      </c>
      <c r="H901" s="176" t="s">
        <v>749</v>
      </c>
      <c r="I901" s="176">
        <v>5</v>
      </c>
      <c r="J901" s="176">
        <v>20</v>
      </c>
      <c r="K901" s="176">
        <v>5</v>
      </c>
      <c r="M901" s="176">
        <v>9720</v>
      </c>
      <c r="N901" s="176">
        <v>1</v>
      </c>
      <c r="O901" s="176">
        <v>0</v>
      </c>
      <c r="P901" s="176" t="s">
        <v>645</v>
      </c>
      <c r="Q901" s="176">
        <v>9540</v>
      </c>
      <c r="R901" s="176">
        <v>3</v>
      </c>
      <c r="S901" s="176">
        <v>0</v>
      </c>
      <c r="T901" s="176" t="s">
        <v>645</v>
      </c>
      <c r="U901" s="176">
        <v>9170</v>
      </c>
      <c r="V901" s="176">
        <v>15</v>
      </c>
      <c r="W901" s="176">
        <v>0</v>
      </c>
      <c r="X901" s="176" t="s">
        <v>645</v>
      </c>
      <c r="Y901" s="176">
        <v>8700</v>
      </c>
      <c r="Z901" s="176">
        <v>6.101694915254237</v>
      </c>
      <c r="AA901" s="176">
        <v>26</v>
      </c>
      <c r="AB901" s="176">
        <v>0.99606036324786329</v>
      </c>
      <c r="AC901" s="176">
        <v>92.825000000000003</v>
      </c>
      <c r="AD901" s="176">
        <v>3.25</v>
      </c>
      <c r="AE901" s="176">
        <v>2.8333333333333335</v>
      </c>
      <c r="AF901" s="176" t="s">
        <v>236</v>
      </c>
      <c r="AG901" s="176">
        <v>2</v>
      </c>
      <c r="AH901" s="176" t="s">
        <v>651</v>
      </c>
      <c r="AI901" s="176" t="s">
        <v>651</v>
      </c>
      <c r="AJ901" s="176" t="s">
        <v>668</v>
      </c>
      <c r="AK901" s="176" t="s">
        <v>668</v>
      </c>
      <c r="AL901" s="1231" t="s">
        <v>251</v>
      </c>
      <c r="AM901" s="176" t="s">
        <v>466</v>
      </c>
      <c r="AN901" s="176">
        <v>1.1890000000000001</v>
      </c>
      <c r="AO901" s="176">
        <v>1</v>
      </c>
      <c r="AP901" s="176">
        <v>24</v>
      </c>
      <c r="AQ901" s="176">
        <v>216</v>
      </c>
      <c r="AR901" s="176">
        <v>2</v>
      </c>
      <c r="AS901" s="193">
        <v>12327.552</v>
      </c>
    </row>
    <row r="902" spans="1:45" ht="16.5" customHeight="1">
      <c r="A902" s="175">
        <v>46165</v>
      </c>
      <c r="B902" s="176" t="s">
        <v>389</v>
      </c>
      <c r="C902" s="176" t="s">
        <v>17383</v>
      </c>
      <c r="D902" s="176" t="s">
        <v>646</v>
      </c>
      <c r="E902" s="176" t="s">
        <v>17253</v>
      </c>
      <c r="F902" s="176" t="s">
        <v>17358</v>
      </c>
      <c r="G902" s="176">
        <v>700</v>
      </c>
      <c r="H902" s="176" t="s">
        <v>805</v>
      </c>
      <c r="I902" s="176">
        <v>5.5</v>
      </c>
      <c r="J902" s="176">
        <v>54</v>
      </c>
      <c r="K902" s="176">
        <v>1</v>
      </c>
      <c r="L902" s="176">
        <v>8700</v>
      </c>
      <c r="M902" s="176">
        <v>10000</v>
      </c>
      <c r="N902" s="176">
        <v>4</v>
      </c>
      <c r="O902" s="176">
        <v>0</v>
      </c>
      <c r="P902" s="176">
        <v>8330</v>
      </c>
      <c r="Q902" s="176">
        <v>9440</v>
      </c>
      <c r="R902" s="176">
        <v>11</v>
      </c>
      <c r="S902" s="176">
        <v>0</v>
      </c>
      <c r="T902" s="176">
        <v>7980</v>
      </c>
      <c r="U902" s="176">
        <v>9630</v>
      </c>
      <c r="V902" s="176">
        <v>35</v>
      </c>
      <c r="W902" s="176">
        <v>0</v>
      </c>
      <c r="X902" s="176">
        <v>8700</v>
      </c>
      <c r="Y902" s="176">
        <v>10000</v>
      </c>
      <c r="Z902" s="176">
        <v>5.8536585365853666</v>
      </c>
      <c r="AA902" s="176">
        <v>34.666666666666664</v>
      </c>
      <c r="AB902" s="176">
        <v>0.99917868589743586</v>
      </c>
      <c r="AC902" s="176">
        <v>90.974999999999994</v>
      </c>
      <c r="AD902" s="176">
        <v>4.333333333333333</v>
      </c>
      <c r="AE902" s="176">
        <v>4.291666666666667</v>
      </c>
      <c r="AF902" s="176" t="s">
        <v>236</v>
      </c>
      <c r="AG902" s="176">
        <v>1</v>
      </c>
      <c r="AH902" s="176" t="s">
        <v>651</v>
      </c>
      <c r="AI902" s="176" t="s">
        <v>651</v>
      </c>
      <c r="AJ902" s="176" t="s">
        <v>653</v>
      </c>
      <c r="AK902" s="176" t="s">
        <v>653</v>
      </c>
      <c r="AL902" s="1231" t="s">
        <v>252</v>
      </c>
      <c r="AM902" s="176" t="s">
        <v>466</v>
      </c>
      <c r="AN902" s="176">
        <v>1.1890000000000001</v>
      </c>
      <c r="AO902" s="176">
        <v>2.8</v>
      </c>
      <c r="AP902" s="176">
        <v>24</v>
      </c>
      <c r="AQ902" s="176">
        <v>216</v>
      </c>
      <c r="AR902" s="176">
        <v>3.8</v>
      </c>
      <c r="AS902" s="193">
        <v>23422.3488</v>
      </c>
    </row>
    <row r="903" spans="1:45" ht="16.5" customHeight="1">
      <c r="A903" s="175">
        <v>46165</v>
      </c>
      <c r="B903" s="176" t="s">
        <v>418</v>
      </c>
      <c r="C903" s="176" t="s">
        <v>17359</v>
      </c>
      <c r="D903" s="176" t="s">
        <v>646</v>
      </c>
      <c r="E903" s="176" t="s">
        <v>17253</v>
      </c>
      <c r="F903" s="176" t="s">
        <v>17358</v>
      </c>
      <c r="G903" s="176">
        <v>700</v>
      </c>
      <c r="H903" s="176" t="s">
        <v>944</v>
      </c>
      <c r="I903" s="176">
        <v>5.5</v>
      </c>
      <c r="J903" s="176">
        <v>31</v>
      </c>
      <c r="K903" s="176">
        <v>3</v>
      </c>
      <c r="L903" s="176">
        <v>9910</v>
      </c>
      <c r="M903" s="176">
        <v>9630</v>
      </c>
      <c r="N903" s="176">
        <v>19</v>
      </c>
      <c r="O903" s="176">
        <v>12</v>
      </c>
      <c r="P903" s="176">
        <v>8980</v>
      </c>
      <c r="Q903" s="176">
        <v>9170</v>
      </c>
      <c r="R903" s="176">
        <v>12</v>
      </c>
      <c r="S903" s="176">
        <v>0</v>
      </c>
      <c r="T903" s="176">
        <v>9430</v>
      </c>
      <c r="U903" s="176">
        <v>9260</v>
      </c>
      <c r="V903" s="176">
        <v>36</v>
      </c>
      <c r="W903" s="176">
        <v>0</v>
      </c>
      <c r="X903" s="176">
        <v>9540</v>
      </c>
      <c r="Y903" s="176">
        <v>9170</v>
      </c>
      <c r="Z903" s="176">
        <v>5.8536585365853666</v>
      </c>
      <c r="AA903" s="176">
        <v>32.666666666666664</v>
      </c>
      <c r="AB903" s="176">
        <v>0.98768028846153844</v>
      </c>
      <c r="AC903" s="176">
        <v>93.862499999999997</v>
      </c>
      <c r="AD903" s="176">
        <v>4.083333333333333</v>
      </c>
      <c r="AE903" s="176">
        <v>3.4583333333333335</v>
      </c>
      <c r="AF903" s="176" t="s">
        <v>236</v>
      </c>
      <c r="AG903" s="176">
        <v>1</v>
      </c>
      <c r="AH903" s="176" t="s">
        <v>651</v>
      </c>
      <c r="AI903" s="176" t="s">
        <v>651</v>
      </c>
      <c r="AJ903" s="176" t="s">
        <v>668</v>
      </c>
      <c r="AK903" s="176" t="s">
        <v>668</v>
      </c>
      <c r="AL903" s="1231" t="s">
        <v>252</v>
      </c>
      <c r="AM903" s="176" t="s">
        <v>466</v>
      </c>
      <c r="AN903" s="176">
        <v>1.1890000000000001</v>
      </c>
      <c r="AO903" s="176">
        <v>2.8</v>
      </c>
      <c r="AP903" s="176">
        <v>24</v>
      </c>
      <c r="AQ903" s="176">
        <v>216</v>
      </c>
      <c r="AR903" s="176">
        <v>3.8</v>
      </c>
      <c r="AS903" s="193">
        <v>23422.3488</v>
      </c>
    </row>
    <row r="904" spans="1:45" ht="16.5" customHeight="1">
      <c r="A904" s="175">
        <v>46165</v>
      </c>
      <c r="B904" s="176" t="s">
        <v>240</v>
      </c>
      <c r="C904" s="176" t="s">
        <v>17384</v>
      </c>
      <c r="E904" s="176" t="s">
        <v>4424</v>
      </c>
      <c r="F904" s="176" t="s">
        <v>17394</v>
      </c>
      <c r="G904" s="176">
        <v>500</v>
      </c>
      <c r="H904" s="176" t="s">
        <v>1088</v>
      </c>
      <c r="I904" s="176">
        <v>4</v>
      </c>
      <c r="J904" s="176">
        <v>14</v>
      </c>
      <c r="K904" s="176">
        <v>0</v>
      </c>
      <c r="L904" s="176">
        <v>2674</v>
      </c>
      <c r="N904" s="176">
        <v>10</v>
      </c>
      <c r="O904" s="176">
        <v>0</v>
      </c>
      <c r="P904" s="176">
        <v>2304</v>
      </c>
      <c r="T904" s="176" t="s">
        <v>127</v>
      </c>
      <c r="X904" s="176" t="s">
        <v>127</v>
      </c>
      <c r="Z904" s="176">
        <v>2.028169014084507</v>
      </c>
      <c r="AA904" s="176">
        <v>12</v>
      </c>
      <c r="AB904" s="176">
        <v>1</v>
      </c>
      <c r="AC904" s="176">
        <v>24.89</v>
      </c>
      <c r="AD904" s="176">
        <v>1.5</v>
      </c>
      <c r="AE904" s="176">
        <v>1</v>
      </c>
      <c r="AF904" s="176" t="s">
        <v>241</v>
      </c>
      <c r="AG904" s="176">
        <v>3</v>
      </c>
      <c r="AH904" s="176" t="s">
        <v>649</v>
      </c>
      <c r="AI904" s="176" t="s">
        <v>649</v>
      </c>
      <c r="AJ904" s="176" t="s">
        <v>845</v>
      </c>
      <c r="AK904" s="176" t="s">
        <v>845</v>
      </c>
      <c r="AL904" s="1231" t="s">
        <v>252</v>
      </c>
      <c r="AM904" s="176" t="s">
        <v>126</v>
      </c>
      <c r="AN904" s="176">
        <v>0.91100000000000003</v>
      </c>
      <c r="AO904" s="176">
        <v>0.9</v>
      </c>
      <c r="AP904" s="176">
        <v>24</v>
      </c>
      <c r="AQ904" s="176">
        <v>216</v>
      </c>
      <c r="AR904" s="176">
        <v>1.9</v>
      </c>
      <c r="AS904" s="193">
        <v>8972.9856</v>
      </c>
    </row>
    <row r="905" spans="1:45" ht="16.5" customHeight="1">
      <c r="A905" s="175">
        <v>46165</v>
      </c>
      <c r="B905" s="176" t="s">
        <v>240</v>
      </c>
      <c r="C905" s="176" t="s">
        <v>17385</v>
      </c>
      <c r="E905" s="176" t="s">
        <v>16561</v>
      </c>
      <c r="F905" s="176" t="s">
        <v>17395</v>
      </c>
      <c r="G905" s="176">
        <v>600</v>
      </c>
      <c r="H905" s="176" t="s">
        <v>491</v>
      </c>
      <c r="I905" s="176">
        <v>5</v>
      </c>
      <c r="J905" s="176">
        <v>10</v>
      </c>
      <c r="K905" s="176">
        <v>0</v>
      </c>
      <c r="L905" s="176">
        <v>2674</v>
      </c>
      <c r="N905" s="176">
        <v>8</v>
      </c>
      <c r="O905" s="176">
        <v>0</v>
      </c>
      <c r="P905" s="176">
        <v>2304</v>
      </c>
      <c r="R905" s="176">
        <v>8</v>
      </c>
      <c r="S905" s="176">
        <v>0</v>
      </c>
      <c r="T905" s="176">
        <v>2201</v>
      </c>
      <c r="V905" s="176">
        <v>8</v>
      </c>
      <c r="W905" s="176">
        <v>0</v>
      </c>
      <c r="X905" s="176">
        <v>2185</v>
      </c>
      <c r="Z905" s="176">
        <v>2.8402366863905324</v>
      </c>
      <c r="AA905" s="176">
        <v>17</v>
      </c>
      <c r="AB905" s="176">
        <v>1</v>
      </c>
      <c r="AC905" s="176">
        <v>23.41</v>
      </c>
      <c r="AD905" s="176">
        <v>2.125</v>
      </c>
      <c r="AE905" s="176">
        <v>1.4166666666666667</v>
      </c>
      <c r="AF905" s="176" t="s">
        <v>241</v>
      </c>
      <c r="AG905" s="176">
        <v>3</v>
      </c>
      <c r="AH905" s="176" t="s">
        <v>649</v>
      </c>
      <c r="AI905" s="176" t="s">
        <v>649</v>
      </c>
      <c r="AJ905" s="176" t="s">
        <v>845</v>
      </c>
      <c r="AK905" s="176" t="s">
        <v>845</v>
      </c>
      <c r="AM905" s="176" t="s">
        <v>126</v>
      </c>
      <c r="AN905" s="176">
        <v>0.91100000000000003</v>
      </c>
      <c r="AO905" s="176">
        <v>1.3</v>
      </c>
      <c r="AP905" s="176">
        <v>24</v>
      </c>
      <c r="AQ905" s="176">
        <v>216</v>
      </c>
      <c r="AR905" s="176">
        <v>2.2999999999999998</v>
      </c>
      <c r="AS905" s="193">
        <v>10862.035199999998</v>
      </c>
    </row>
    <row r="906" spans="1:45" ht="16.5" customHeight="1">
      <c r="A906" s="175">
        <v>46165</v>
      </c>
      <c r="B906" s="176" t="s">
        <v>242</v>
      </c>
      <c r="C906" s="176" t="s">
        <v>386</v>
      </c>
      <c r="E906" s="176" t="s">
        <v>420</v>
      </c>
      <c r="F906" s="176" t="s">
        <v>420</v>
      </c>
      <c r="G906" s="176" t="s">
        <v>420</v>
      </c>
      <c r="H906" s="176" t="s">
        <v>420</v>
      </c>
      <c r="I906" s="176" t="s">
        <v>420</v>
      </c>
      <c r="L906" s="176" t="s">
        <v>386</v>
      </c>
      <c r="P906" s="176" t="s">
        <v>386</v>
      </c>
      <c r="T906" s="176" t="s">
        <v>386</v>
      </c>
      <c r="X906" s="176" t="s">
        <v>386</v>
      </c>
      <c r="Z906" s="176" t="s">
        <v>420</v>
      </c>
      <c r="AA906" s="176" t="s">
        <v>386</v>
      </c>
      <c r="AB906" s="176" t="s">
        <v>420</v>
      </c>
      <c r="AC906" s="176" t="s">
        <v>420</v>
      </c>
      <c r="AD906" s="176" t="s">
        <v>420</v>
      </c>
      <c r="AE906" s="176" t="s">
        <v>420</v>
      </c>
      <c r="AF906" s="176" t="s">
        <v>241</v>
      </c>
      <c r="AG906" s="176">
        <v>5</v>
      </c>
      <c r="AH906" s="176" t="s">
        <v>649</v>
      </c>
      <c r="AI906" s="176" t="s">
        <v>649</v>
      </c>
      <c r="AJ906" s="176" t="s">
        <v>845</v>
      </c>
      <c r="AK906" s="176" t="s">
        <v>845</v>
      </c>
      <c r="AL906" s="1231" t="s">
        <v>420</v>
      </c>
      <c r="AM906" s="176" t="s">
        <v>420</v>
      </c>
      <c r="AN906" s="176" t="s">
        <v>420</v>
      </c>
      <c r="AO906" s="176" t="s">
        <v>420</v>
      </c>
      <c r="AP906" s="176">
        <v>24</v>
      </c>
      <c r="AQ906" s="176">
        <v>216</v>
      </c>
      <c r="AR906" s="176" t="s">
        <v>420</v>
      </c>
      <c r="AS906" s="193" t="s">
        <v>420</v>
      </c>
    </row>
    <row r="907" spans="1:45" ht="16.5" customHeight="1">
      <c r="A907" s="175">
        <v>46165</v>
      </c>
      <c r="B907" s="176" t="s">
        <v>16531</v>
      </c>
      <c r="C907" s="176" t="s">
        <v>16707</v>
      </c>
      <c r="E907" s="176" t="s">
        <v>420</v>
      </c>
      <c r="F907" s="176" t="s">
        <v>420</v>
      </c>
      <c r="G907" s="176" t="s">
        <v>420</v>
      </c>
      <c r="H907" s="176" t="s">
        <v>420</v>
      </c>
      <c r="I907" s="176" t="s">
        <v>420</v>
      </c>
      <c r="L907" s="176" t="s">
        <v>645</v>
      </c>
      <c r="P907" s="176" t="s">
        <v>645</v>
      </c>
      <c r="T907" s="176" t="s">
        <v>645</v>
      </c>
      <c r="X907" s="176" t="s">
        <v>645</v>
      </c>
      <c r="Z907" s="176" t="s">
        <v>420</v>
      </c>
      <c r="AA907" s="176" t="s">
        <v>645</v>
      </c>
      <c r="AB907" s="176" t="s">
        <v>420</v>
      </c>
      <c r="AC907" s="176" t="s">
        <v>420</v>
      </c>
      <c r="AD907" s="176" t="s">
        <v>420</v>
      </c>
      <c r="AE907" s="176" t="s">
        <v>420</v>
      </c>
      <c r="AF907" s="176" t="s">
        <v>243</v>
      </c>
      <c r="AG907" s="176">
        <v>1</v>
      </c>
      <c r="AH907" s="176" t="s">
        <v>654</v>
      </c>
      <c r="AI907" s="176" t="s">
        <v>654</v>
      </c>
      <c r="AJ907" s="176" t="s">
        <v>654</v>
      </c>
      <c r="AK907" s="176" t="s">
        <v>654</v>
      </c>
      <c r="AL907" s="1231" t="s">
        <v>420</v>
      </c>
      <c r="AM907" s="176" t="s">
        <v>420</v>
      </c>
      <c r="AN907" s="176" t="s">
        <v>420</v>
      </c>
      <c r="AO907" s="176" t="s">
        <v>420</v>
      </c>
      <c r="AP907" s="176">
        <v>24</v>
      </c>
      <c r="AQ907" s="176">
        <v>216</v>
      </c>
      <c r="AR907" s="176" t="s">
        <v>420</v>
      </c>
      <c r="AS907" s="193" t="s">
        <v>420</v>
      </c>
    </row>
    <row r="908" spans="1:45" ht="16.5" customHeight="1">
      <c r="A908" s="175">
        <v>46165</v>
      </c>
      <c r="B908" s="176" t="s">
        <v>244</v>
      </c>
      <c r="C908" s="176" t="s">
        <v>16707</v>
      </c>
      <c r="E908" s="176" t="s">
        <v>420</v>
      </c>
      <c r="F908" s="176" t="s">
        <v>420</v>
      </c>
      <c r="G908" s="176" t="s">
        <v>420</v>
      </c>
      <c r="H908" s="176" t="s">
        <v>420</v>
      </c>
      <c r="I908" s="176" t="s">
        <v>420</v>
      </c>
      <c r="L908" s="176" t="s">
        <v>645</v>
      </c>
      <c r="P908" s="176" t="s">
        <v>645</v>
      </c>
      <c r="T908" s="176" t="s">
        <v>645</v>
      </c>
      <c r="X908" s="176" t="s">
        <v>645</v>
      </c>
      <c r="Z908" s="176" t="s">
        <v>420</v>
      </c>
      <c r="AA908" s="176" t="s">
        <v>645</v>
      </c>
      <c r="AB908" s="176" t="s">
        <v>420</v>
      </c>
      <c r="AC908" s="176" t="s">
        <v>420</v>
      </c>
      <c r="AD908" s="176" t="s">
        <v>420</v>
      </c>
      <c r="AE908" s="176" t="s">
        <v>420</v>
      </c>
      <c r="AF908" s="176" t="s">
        <v>243</v>
      </c>
      <c r="AG908" s="176">
        <v>1</v>
      </c>
      <c r="AH908" s="176" t="s">
        <v>654</v>
      </c>
      <c r="AI908" s="176" t="s">
        <v>654</v>
      </c>
      <c r="AJ908" s="176" t="s">
        <v>654</v>
      </c>
      <c r="AK908" s="176" t="s">
        <v>654</v>
      </c>
      <c r="AL908" s="1231" t="s">
        <v>420</v>
      </c>
      <c r="AM908" s="176" t="s">
        <v>420</v>
      </c>
      <c r="AN908" s="176" t="s">
        <v>420</v>
      </c>
      <c r="AO908" s="176" t="s">
        <v>420</v>
      </c>
      <c r="AP908" s="176">
        <v>24</v>
      </c>
      <c r="AQ908" s="176">
        <v>216</v>
      </c>
      <c r="AR908" s="176" t="s">
        <v>420</v>
      </c>
      <c r="AS908" s="193" t="s">
        <v>420</v>
      </c>
    </row>
    <row r="909" spans="1:45" ht="16.5" customHeight="1">
      <c r="A909" s="175">
        <v>46165</v>
      </c>
      <c r="B909" s="176" t="s">
        <v>245</v>
      </c>
      <c r="C909" s="176" t="s">
        <v>16707</v>
      </c>
      <c r="E909" s="176" t="s">
        <v>420</v>
      </c>
      <c r="F909" s="176" t="s">
        <v>420</v>
      </c>
      <c r="G909" s="176" t="s">
        <v>420</v>
      </c>
      <c r="H909" s="176" t="s">
        <v>420</v>
      </c>
      <c r="I909" s="176" t="s">
        <v>420</v>
      </c>
      <c r="L909" s="176" t="s">
        <v>645</v>
      </c>
      <c r="P909" s="176" t="s">
        <v>645</v>
      </c>
      <c r="T909" s="176" t="s">
        <v>645</v>
      </c>
      <c r="X909" s="176" t="s">
        <v>645</v>
      </c>
      <c r="Z909" s="176" t="s">
        <v>420</v>
      </c>
      <c r="AA909" s="176" t="s">
        <v>645</v>
      </c>
      <c r="AB909" s="176" t="s">
        <v>420</v>
      </c>
      <c r="AC909" s="176" t="s">
        <v>420</v>
      </c>
      <c r="AD909" s="176" t="s">
        <v>420</v>
      </c>
      <c r="AE909" s="176" t="s">
        <v>420</v>
      </c>
      <c r="AF909" s="176" t="s">
        <v>243</v>
      </c>
      <c r="AG909" s="176">
        <v>1</v>
      </c>
      <c r="AH909" s="176" t="s">
        <v>654</v>
      </c>
      <c r="AI909" s="176" t="s">
        <v>654</v>
      </c>
      <c r="AJ909" s="176" t="s">
        <v>654</v>
      </c>
      <c r="AK909" s="176" t="s">
        <v>654</v>
      </c>
      <c r="AL909" s="1231" t="s">
        <v>420</v>
      </c>
      <c r="AM909" s="176" t="s">
        <v>420</v>
      </c>
      <c r="AN909" s="176" t="s">
        <v>420</v>
      </c>
      <c r="AO909" s="176" t="s">
        <v>420</v>
      </c>
      <c r="AP909" s="176">
        <v>24</v>
      </c>
      <c r="AQ909" s="176">
        <v>216</v>
      </c>
      <c r="AR909" s="176" t="s">
        <v>420</v>
      </c>
      <c r="AS909" s="193" t="s">
        <v>420</v>
      </c>
    </row>
    <row r="910" spans="1:45" ht="16.5" customHeight="1">
      <c r="A910" s="175">
        <v>46165</v>
      </c>
      <c r="B910" s="176" t="s">
        <v>246</v>
      </c>
      <c r="C910" s="176" t="s">
        <v>16707</v>
      </c>
      <c r="E910" s="176" t="s">
        <v>420</v>
      </c>
      <c r="F910" s="176" t="s">
        <v>420</v>
      </c>
      <c r="G910" s="176" t="s">
        <v>420</v>
      </c>
      <c r="H910" s="176" t="s">
        <v>420</v>
      </c>
      <c r="I910" s="176" t="s">
        <v>420</v>
      </c>
      <c r="L910" s="176" t="s">
        <v>645</v>
      </c>
      <c r="P910" s="176" t="s">
        <v>645</v>
      </c>
      <c r="T910" s="176" t="s">
        <v>645</v>
      </c>
      <c r="X910" s="176" t="s">
        <v>645</v>
      </c>
      <c r="Z910" s="176" t="s">
        <v>420</v>
      </c>
      <c r="AA910" s="176" t="s">
        <v>645</v>
      </c>
      <c r="AB910" s="176" t="s">
        <v>420</v>
      </c>
      <c r="AC910" s="176" t="s">
        <v>420</v>
      </c>
      <c r="AD910" s="176" t="s">
        <v>420</v>
      </c>
      <c r="AE910" s="176" t="s">
        <v>420</v>
      </c>
      <c r="AF910" s="176" t="s">
        <v>243</v>
      </c>
      <c r="AG910" s="176">
        <v>1</v>
      </c>
      <c r="AH910" s="176" t="s">
        <v>654</v>
      </c>
      <c r="AI910" s="176" t="s">
        <v>654</v>
      </c>
      <c r="AJ910" s="176" t="s">
        <v>654</v>
      </c>
      <c r="AK910" s="176" t="s">
        <v>654</v>
      </c>
      <c r="AL910" s="1231" t="s">
        <v>420</v>
      </c>
      <c r="AM910" s="176" t="s">
        <v>420</v>
      </c>
      <c r="AN910" s="176" t="s">
        <v>420</v>
      </c>
      <c r="AO910" s="176" t="s">
        <v>420</v>
      </c>
      <c r="AP910" s="176">
        <v>24</v>
      </c>
      <c r="AQ910" s="176">
        <v>216</v>
      </c>
      <c r="AR910" s="176" t="s">
        <v>420</v>
      </c>
      <c r="AS910" s="193" t="s">
        <v>420</v>
      </c>
    </row>
    <row r="911" spans="1:45" ht="16.5" customHeight="1">
      <c r="A911" s="175">
        <v>46165</v>
      </c>
      <c r="B911" s="176" t="s">
        <v>247</v>
      </c>
      <c r="C911" s="176" t="s">
        <v>16707</v>
      </c>
      <c r="E911" s="176" t="s">
        <v>420</v>
      </c>
      <c r="F911" s="176" t="s">
        <v>420</v>
      </c>
      <c r="G911" s="176" t="s">
        <v>420</v>
      </c>
      <c r="H911" s="176" t="s">
        <v>420</v>
      </c>
      <c r="I911" s="176" t="s">
        <v>420</v>
      </c>
      <c r="L911" s="176" t="s">
        <v>645</v>
      </c>
      <c r="P911" s="176" t="s">
        <v>645</v>
      </c>
      <c r="T911" s="176" t="s">
        <v>645</v>
      </c>
      <c r="X911" s="176" t="s">
        <v>645</v>
      </c>
      <c r="Z911" s="176" t="s">
        <v>420</v>
      </c>
      <c r="AA911" s="176" t="s">
        <v>645</v>
      </c>
      <c r="AB911" s="176" t="s">
        <v>420</v>
      </c>
      <c r="AC911" s="176" t="s">
        <v>420</v>
      </c>
      <c r="AD911" s="176" t="s">
        <v>420</v>
      </c>
      <c r="AE911" s="176" t="s">
        <v>420</v>
      </c>
      <c r="AF911" s="176" t="s">
        <v>243</v>
      </c>
      <c r="AG911" s="176">
        <v>1</v>
      </c>
      <c r="AH911" s="176" t="s">
        <v>654</v>
      </c>
      <c r="AI911" s="176" t="s">
        <v>654</v>
      </c>
      <c r="AJ911" s="176" t="s">
        <v>654</v>
      </c>
      <c r="AK911" s="176" t="s">
        <v>654</v>
      </c>
      <c r="AL911" s="1231" t="s">
        <v>420</v>
      </c>
      <c r="AM911" s="176" t="s">
        <v>420</v>
      </c>
      <c r="AN911" s="176" t="s">
        <v>420</v>
      </c>
      <c r="AO911" s="176" t="s">
        <v>420</v>
      </c>
      <c r="AP911" s="176">
        <v>24</v>
      </c>
      <c r="AQ911" s="176">
        <v>216</v>
      </c>
      <c r="AR911" s="176" t="s">
        <v>420</v>
      </c>
      <c r="AS911" s="193" t="s">
        <v>420</v>
      </c>
    </row>
    <row r="912" spans="1:45" ht="16.5" customHeight="1">
      <c r="A912" s="175">
        <v>46165</v>
      </c>
      <c r="B912" s="176" t="s">
        <v>248</v>
      </c>
      <c r="C912" s="176" t="s">
        <v>16707</v>
      </c>
      <c r="E912" s="176" t="s">
        <v>420</v>
      </c>
      <c r="F912" s="176" t="s">
        <v>420</v>
      </c>
      <c r="G912" s="176" t="s">
        <v>420</v>
      </c>
      <c r="H912" s="176" t="s">
        <v>420</v>
      </c>
      <c r="I912" s="176" t="s">
        <v>420</v>
      </c>
      <c r="L912" s="176" t="s">
        <v>645</v>
      </c>
      <c r="P912" s="176" t="s">
        <v>645</v>
      </c>
      <c r="T912" s="176" t="s">
        <v>645</v>
      </c>
      <c r="X912" s="176" t="s">
        <v>645</v>
      </c>
      <c r="Z912" s="176" t="s">
        <v>420</v>
      </c>
      <c r="AA912" s="176" t="s">
        <v>645</v>
      </c>
      <c r="AB912" s="176" t="s">
        <v>420</v>
      </c>
      <c r="AC912" s="176" t="s">
        <v>420</v>
      </c>
      <c r="AD912" s="176" t="s">
        <v>420</v>
      </c>
      <c r="AE912" s="176" t="s">
        <v>420</v>
      </c>
      <c r="AF912" s="176" t="s">
        <v>243</v>
      </c>
      <c r="AG912" s="176">
        <v>1</v>
      </c>
      <c r="AH912" s="176" t="s">
        <v>654</v>
      </c>
      <c r="AI912" s="176" t="s">
        <v>654</v>
      </c>
      <c r="AJ912" s="176" t="s">
        <v>654</v>
      </c>
      <c r="AK912" s="176" t="s">
        <v>654</v>
      </c>
      <c r="AL912" s="1231" t="s">
        <v>420</v>
      </c>
      <c r="AM912" s="176" t="s">
        <v>420</v>
      </c>
      <c r="AN912" s="176" t="s">
        <v>420</v>
      </c>
      <c r="AO912" s="176" t="s">
        <v>420</v>
      </c>
      <c r="AP912" s="176">
        <v>24</v>
      </c>
      <c r="AQ912" s="176">
        <v>216</v>
      </c>
      <c r="AR912" s="176" t="s">
        <v>420</v>
      </c>
      <c r="AS912" s="193" t="s">
        <v>420</v>
      </c>
    </row>
    <row r="913" spans="1:45" ht="16.5" customHeight="1">
      <c r="A913" s="175">
        <v>46165</v>
      </c>
      <c r="B913" s="176" t="s">
        <v>249</v>
      </c>
      <c r="C913" s="176" t="s">
        <v>16707</v>
      </c>
      <c r="E913" s="176" t="s">
        <v>420</v>
      </c>
      <c r="F913" s="176" t="s">
        <v>420</v>
      </c>
      <c r="G913" s="176" t="s">
        <v>420</v>
      </c>
      <c r="H913" s="176" t="s">
        <v>420</v>
      </c>
      <c r="I913" s="176" t="s">
        <v>420</v>
      </c>
      <c r="L913" s="176" t="s">
        <v>645</v>
      </c>
      <c r="P913" s="176" t="s">
        <v>645</v>
      </c>
      <c r="T913" s="176" t="s">
        <v>645</v>
      </c>
      <c r="X913" s="176" t="s">
        <v>645</v>
      </c>
      <c r="Z913" s="176" t="s">
        <v>420</v>
      </c>
      <c r="AA913" s="176" t="s">
        <v>645</v>
      </c>
      <c r="AB913" s="176" t="s">
        <v>420</v>
      </c>
      <c r="AC913" s="176" t="s">
        <v>420</v>
      </c>
      <c r="AD913" s="176" t="s">
        <v>420</v>
      </c>
      <c r="AE913" s="176" t="s">
        <v>420</v>
      </c>
      <c r="AF913" s="176" t="s">
        <v>243</v>
      </c>
      <c r="AG913" s="176">
        <v>1</v>
      </c>
      <c r="AH913" s="176" t="s">
        <v>654</v>
      </c>
      <c r="AI913" s="176" t="s">
        <v>654</v>
      </c>
      <c r="AJ913" s="176" t="s">
        <v>654</v>
      </c>
      <c r="AK913" s="176" t="s">
        <v>654</v>
      </c>
      <c r="AL913" s="1231" t="s">
        <v>420</v>
      </c>
      <c r="AM913" s="176" t="s">
        <v>420</v>
      </c>
      <c r="AN913" s="176" t="s">
        <v>420</v>
      </c>
      <c r="AO913" s="176" t="s">
        <v>420</v>
      </c>
      <c r="AP913" s="176">
        <v>24</v>
      </c>
      <c r="AQ913" s="176">
        <v>216</v>
      </c>
      <c r="AR913" s="176" t="s">
        <v>420</v>
      </c>
      <c r="AS913" s="193" t="s">
        <v>420</v>
      </c>
    </row>
    <row r="914" spans="1:45" ht="16.5" customHeight="1">
      <c r="A914" s="175">
        <v>46165</v>
      </c>
      <c r="B914" s="176" t="s">
        <v>250</v>
      </c>
      <c r="C914" s="176" t="s">
        <v>16707</v>
      </c>
      <c r="E914" s="176" t="s">
        <v>420</v>
      </c>
      <c r="F914" s="176" t="s">
        <v>420</v>
      </c>
      <c r="G914" s="176" t="s">
        <v>420</v>
      </c>
      <c r="H914" s="176" t="s">
        <v>420</v>
      </c>
      <c r="I914" s="176" t="s">
        <v>420</v>
      </c>
      <c r="L914" s="176" t="s">
        <v>645</v>
      </c>
      <c r="P914" s="176" t="s">
        <v>645</v>
      </c>
      <c r="T914" s="176" t="s">
        <v>645</v>
      </c>
      <c r="X914" s="176" t="s">
        <v>645</v>
      </c>
      <c r="Z914" s="176" t="s">
        <v>420</v>
      </c>
      <c r="AA914" s="176" t="s">
        <v>645</v>
      </c>
      <c r="AB914" s="176" t="s">
        <v>420</v>
      </c>
      <c r="AC914" s="176" t="s">
        <v>420</v>
      </c>
      <c r="AD914" s="176" t="s">
        <v>420</v>
      </c>
      <c r="AE914" s="176" t="s">
        <v>420</v>
      </c>
      <c r="AF914" s="176" t="s">
        <v>243</v>
      </c>
      <c r="AG914" s="176">
        <v>1</v>
      </c>
      <c r="AH914" s="176" t="s">
        <v>654</v>
      </c>
      <c r="AI914" s="176" t="s">
        <v>654</v>
      </c>
      <c r="AJ914" s="176" t="s">
        <v>654</v>
      </c>
      <c r="AK914" s="176" t="s">
        <v>654</v>
      </c>
      <c r="AL914" s="1231" t="s">
        <v>420</v>
      </c>
      <c r="AM914" s="176" t="s">
        <v>420</v>
      </c>
      <c r="AN914" s="176" t="s">
        <v>420</v>
      </c>
      <c r="AO914" s="176" t="s">
        <v>420</v>
      </c>
      <c r="AP914" s="176">
        <v>24</v>
      </c>
      <c r="AQ914" s="176">
        <v>216</v>
      </c>
      <c r="AR914" s="176" t="s">
        <v>420</v>
      </c>
      <c r="AS914" s="193" t="s">
        <v>420</v>
      </c>
    </row>
    <row r="915" spans="1:45" ht="16.5" customHeight="1">
      <c r="A915" s="175">
        <v>46166</v>
      </c>
      <c r="B915" s="176" t="s">
        <v>212</v>
      </c>
      <c r="C915" s="176" t="s">
        <v>645</v>
      </c>
      <c r="E915" s="176" t="s">
        <v>420</v>
      </c>
      <c r="F915" s="176" t="s">
        <v>420</v>
      </c>
      <c r="G915" s="176" t="s">
        <v>420</v>
      </c>
      <c r="H915" s="176" t="s">
        <v>420</v>
      </c>
      <c r="I915" s="176" t="s">
        <v>420</v>
      </c>
      <c r="L915" s="176" t="s">
        <v>645</v>
      </c>
      <c r="P915" s="176" t="s">
        <v>645</v>
      </c>
      <c r="T915" s="176" t="s">
        <v>645</v>
      </c>
      <c r="X915" s="176" t="s">
        <v>645</v>
      </c>
      <c r="Z915" s="176" t="s">
        <v>420</v>
      </c>
      <c r="AA915" s="176" t="s">
        <v>645</v>
      </c>
      <c r="AB915" s="176" t="s">
        <v>420</v>
      </c>
      <c r="AC915" s="176" t="s">
        <v>420</v>
      </c>
      <c r="AD915" s="176" t="s">
        <v>420</v>
      </c>
      <c r="AE915" s="176" t="s">
        <v>420</v>
      </c>
      <c r="AF915" s="176" t="s">
        <v>213</v>
      </c>
      <c r="AG915" s="176">
        <v>1</v>
      </c>
      <c r="AH915" s="176" t="s">
        <v>654</v>
      </c>
      <c r="AI915" s="176" t="s">
        <v>654</v>
      </c>
      <c r="AJ915" s="176" t="s">
        <v>654</v>
      </c>
      <c r="AK915" s="176" t="s">
        <v>654</v>
      </c>
      <c r="AL915" s="1231" t="s">
        <v>420</v>
      </c>
      <c r="AM915" s="176" t="s">
        <v>420</v>
      </c>
      <c r="AN915" s="176" t="s">
        <v>420</v>
      </c>
      <c r="AO915" s="176" t="s">
        <v>420</v>
      </c>
      <c r="AP915" s="176">
        <v>24</v>
      </c>
      <c r="AQ915" s="176">
        <v>216</v>
      </c>
      <c r="AR915" s="176" t="s">
        <v>420</v>
      </c>
      <c r="AS915" s="193" t="s">
        <v>420</v>
      </c>
    </row>
    <row r="916" spans="1:45" ht="16.5" customHeight="1">
      <c r="A916" s="175">
        <v>46166</v>
      </c>
      <c r="B916" s="176" t="s">
        <v>214</v>
      </c>
      <c r="C916" s="176" t="s">
        <v>645</v>
      </c>
      <c r="E916" s="176" t="s">
        <v>420</v>
      </c>
      <c r="F916" s="176" t="s">
        <v>420</v>
      </c>
      <c r="G916" s="176" t="s">
        <v>420</v>
      </c>
      <c r="H916" s="176" t="s">
        <v>420</v>
      </c>
      <c r="I916" s="176" t="s">
        <v>420</v>
      </c>
      <c r="L916" s="176" t="s">
        <v>645</v>
      </c>
      <c r="P916" s="176" t="s">
        <v>645</v>
      </c>
      <c r="T916" s="176" t="s">
        <v>645</v>
      </c>
      <c r="X916" s="176" t="s">
        <v>645</v>
      </c>
      <c r="Z916" s="176" t="s">
        <v>420</v>
      </c>
      <c r="AA916" s="176" t="s">
        <v>645</v>
      </c>
      <c r="AB916" s="176" t="s">
        <v>420</v>
      </c>
      <c r="AC916" s="176" t="s">
        <v>420</v>
      </c>
      <c r="AD916" s="176" t="s">
        <v>420</v>
      </c>
      <c r="AE916" s="176" t="s">
        <v>420</v>
      </c>
      <c r="AF916" s="176" t="s">
        <v>213</v>
      </c>
      <c r="AG916" s="176">
        <v>1</v>
      </c>
      <c r="AH916" s="176" t="s">
        <v>654</v>
      </c>
      <c r="AI916" s="176" t="s">
        <v>654</v>
      </c>
      <c r="AJ916" s="176" t="s">
        <v>654</v>
      </c>
      <c r="AK916" s="176" t="s">
        <v>654</v>
      </c>
      <c r="AL916" s="1231" t="s">
        <v>420</v>
      </c>
      <c r="AM916" s="176" t="s">
        <v>420</v>
      </c>
      <c r="AN916" s="176" t="s">
        <v>420</v>
      </c>
      <c r="AO916" s="176" t="s">
        <v>420</v>
      </c>
      <c r="AP916" s="176">
        <v>24</v>
      </c>
      <c r="AQ916" s="176">
        <v>216</v>
      </c>
      <c r="AR916" s="176" t="s">
        <v>420</v>
      </c>
      <c r="AS916" s="193" t="s">
        <v>420</v>
      </c>
    </row>
    <row r="917" spans="1:45" ht="16.5" customHeight="1">
      <c r="A917" s="175">
        <v>46166</v>
      </c>
      <c r="B917" s="176" t="s">
        <v>215</v>
      </c>
      <c r="C917" s="176" t="s">
        <v>17289</v>
      </c>
      <c r="D917" s="176" t="s">
        <v>646</v>
      </c>
      <c r="E917" s="176" t="s">
        <v>17279</v>
      </c>
      <c r="F917" s="176" t="s">
        <v>17297</v>
      </c>
      <c r="G917" s="176">
        <v>700</v>
      </c>
      <c r="H917" s="176" t="s">
        <v>1237</v>
      </c>
      <c r="I917" s="176">
        <v>5</v>
      </c>
      <c r="L917" s="176" t="s">
        <v>645</v>
      </c>
      <c r="M917" s="176" t="s">
        <v>640</v>
      </c>
      <c r="P917" s="176" t="s">
        <v>645</v>
      </c>
      <c r="T917" s="176" t="s">
        <v>645</v>
      </c>
      <c r="X917" s="176" t="s">
        <v>645</v>
      </c>
      <c r="Z917" s="176">
        <v>3.2653061224489797</v>
      </c>
      <c r="AA917" s="176" t="s">
        <v>645</v>
      </c>
      <c r="AB917" s="176" t="s">
        <v>420</v>
      </c>
      <c r="AC917" s="176" t="s">
        <v>420</v>
      </c>
      <c r="AD917" s="176" t="s">
        <v>420</v>
      </c>
      <c r="AE917" s="176" t="s">
        <v>420</v>
      </c>
      <c r="AF917" s="176" t="s">
        <v>213</v>
      </c>
      <c r="AG917" s="176">
        <v>1</v>
      </c>
      <c r="AH917" s="176" t="s">
        <v>644</v>
      </c>
      <c r="AI917" s="176" t="s">
        <v>647</v>
      </c>
      <c r="AJ917" s="176" t="s">
        <v>654</v>
      </c>
      <c r="AK917" s="176" t="s">
        <v>654</v>
      </c>
      <c r="AL917" s="1231" t="s">
        <v>251</v>
      </c>
      <c r="AM917" s="176" t="s">
        <v>466</v>
      </c>
      <c r="AN917" s="176">
        <v>1.1890000000000001</v>
      </c>
      <c r="AO917" s="176">
        <v>2.2999999999999998</v>
      </c>
      <c r="AP917" s="176">
        <v>24</v>
      </c>
      <c r="AQ917" s="176">
        <v>216</v>
      </c>
      <c r="AR917" s="176">
        <v>3.3</v>
      </c>
      <c r="AS917" s="193">
        <v>20340.460800000001</v>
      </c>
    </row>
    <row r="918" spans="1:45" ht="16.5" customHeight="1">
      <c r="A918" s="175">
        <v>46166</v>
      </c>
      <c r="B918" s="176" t="s">
        <v>216</v>
      </c>
      <c r="C918" s="176" t="s">
        <v>645</v>
      </c>
      <c r="E918" s="176" t="s">
        <v>420</v>
      </c>
      <c r="F918" s="176" t="s">
        <v>420</v>
      </c>
      <c r="G918" s="176" t="s">
        <v>420</v>
      </c>
      <c r="H918" s="176" t="s">
        <v>420</v>
      </c>
      <c r="I918" s="176" t="s">
        <v>420</v>
      </c>
      <c r="L918" s="176" t="s">
        <v>645</v>
      </c>
      <c r="P918" s="176" t="s">
        <v>645</v>
      </c>
      <c r="T918" s="176" t="s">
        <v>645</v>
      </c>
      <c r="X918" s="176" t="s">
        <v>645</v>
      </c>
      <c r="Z918" s="176" t="s">
        <v>420</v>
      </c>
      <c r="AA918" s="176" t="s">
        <v>645</v>
      </c>
      <c r="AB918" s="176" t="s">
        <v>420</v>
      </c>
      <c r="AC918" s="176" t="s">
        <v>420</v>
      </c>
      <c r="AD918" s="176" t="s">
        <v>420</v>
      </c>
      <c r="AE918" s="176" t="s">
        <v>420</v>
      </c>
      <c r="AF918" s="176" t="s">
        <v>213</v>
      </c>
      <c r="AG918" s="176">
        <v>2</v>
      </c>
      <c r="AH918" s="176" t="s">
        <v>654</v>
      </c>
      <c r="AI918" s="176" t="s">
        <v>654</v>
      </c>
      <c r="AJ918" s="176" t="s">
        <v>654</v>
      </c>
      <c r="AK918" s="176" t="s">
        <v>654</v>
      </c>
      <c r="AL918" s="1231" t="s">
        <v>420</v>
      </c>
      <c r="AM918" s="176" t="s">
        <v>420</v>
      </c>
      <c r="AN918" s="176" t="s">
        <v>420</v>
      </c>
      <c r="AO918" s="176" t="s">
        <v>420</v>
      </c>
      <c r="AP918" s="176">
        <v>24</v>
      </c>
      <c r="AQ918" s="176">
        <v>216</v>
      </c>
      <c r="AR918" s="176" t="s">
        <v>420</v>
      </c>
      <c r="AS918" s="193" t="s">
        <v>420</v>
      </c>
    </row>
    <row r="919" spans="1:45" ht="16.5" customHeight="1">
      <c r="A919" s="175">
        <v>46166</v>
      </c>
      <c r="B919" s="176" t="s">
        <v>217</v>
      </c>
      <c r="C919" s="176" t="s">
        <v>16722</v>
      </c>
      <c r="E919" s="176" t="s">
        <v>874</v>
      </c>
      <c r="F919" s="176" t="s">
        <v>16725</v>
      </c>
      <c r="G919" s="176">
        <v>600</v>
      </c>
      <c r="H919" s="176" t="s">
        <v>16053</v>
      </c>
      <c r="I919" s="176">
        <v>4</v>
      </c>
      <c r="L919" s="176" t="s">
        <v>640</v>
      </c>
      <c r="M919" s="176" t="s">
        <v>645</v>
      </c>
      <c r="P919" s="176" t="s">
        <v>640</v>
      </c>
      <c r="Q919" s="176" t="s">
        <v>645</v>
      </c>
      <c r="T919" s="176" t="s">
        <v>640</v>
      </c>
      <c r="U919" s="176" t="s">
        <v>645</v>
      </c>
      <c r="X919" s="176" t="s">
        <v>645</v>
      </c>
      <c r="Z919" s="176">
        <v>1.7496962332928312</v>
      </c>
      <c r="AA919" s="176" t="s">
        <v>640</v>
      </c>
      <c r="AB919" s="176" t="s">
        <v>420</v>
      </c>
      <c r="AC919" s="176" t="s">
        <v>420</v>
      </c>
      <c r="AD919" s="176" t="s">
        <v>420</v>
      </c>
      <c r="AE919" s="176" t="s">
        <v>420</v>
      </c>
      <c r="AF919" s="176" t="s">
        <v>213</v>
      </c>
      <c r="AG919" s="176">
        <v>1</v>
      </c>
      <c r="AH919" s="176" t="s">
        <v>644</v>
      </c>
      <c r="AI919" s="176" t="s">
        <v>647</v>
      </c>
      <c r="AJ919" s="176" t="s">
        <v>748</v>
      </c>
      <c r="AK919" s="176" t="s">
        <v>748</v>
      </c>
      <c r="AL919" s="1231" t="s">
        <v>252</v>
      </c>
      <c r="AM919" s="176" t="s">
        <v>126</v>
      </c>
      <c r="AN919" s="176">
        <v>0.91100000000000003</v>
      </c>
      <c r="AO919" s="176">
        <v>1.7</v>
      </c>
      <c r="AP919" s="176">
        <v>24</v>
      </c>
      <c r="AQ919" s="176">
        <v>216</v>
      </c>
      <c r="AR919" s="176">
        <v>2.7</v>
      </c>
      <c r="AS919" s="193">
        <v>12751.084800000001</v>
      </c>
    </row>
    <row r="920" spans="1:45" ht="16.5" customHeight="1">
      <c r="A920" s="175">
        <v>46166</v>
      </c>
      <c r="B920" s="176" t="s">
        <v>218</v>
      </c>
      <c r="C920" s="176" t="s">
        <v>645</v>
      </c>
      <c r="E920" s="176" t="s">
        <v>420</v>
      </c>
      <c r="F920" s="176" t="s">
        <v>420</v>
      </c>
      <c r="G920" s="176" t="s">
        <v>420</v>
      </c>
      <c r="H920" s="176" t="s">
        <v>420</v>
      </c>
      <c r="I920" s="176" t="s">
        <v>420</v>
      </c>
      <c r="L920" s="176" t="s">
        <v>645</v>
      </c>
      <c r="P920" s="176" t="s">
        <v>645</v>
      </c>
      <c r="T920" s="176" t="s">
        <v>645</v>
      </c>
      <c r="X920" s="176" t="s">
        <v>645</v>
      </c>
      <c r="Z920" s="176" t="s">
        <v>420</v>
      </c>
      <c r="AA920" s="176" t="s">
        <v>645</v>
      </c>
      <c r="AB920" s="176" t="s">
        <v>420</v>
      </c>
      <c r="AC920" s="176" t="s">
        <v>420</v>
      </c>
      <c r="AD920" s="176" t="s">
        <v>420</v>
      </c>
      <c r="AE920" s="176" t="s">
        <v>420</v>
      </c>
      <c r="AF920" s="176" t="s">
        <v>213</v>
      </c>
      <c r="AG920" s="176">
        <v>1</v>
      </c>
      <c r="AH920" s="176" t="s">
        <v>654</v>
      </c>
      <c r="AI920" s="176" t="s">
        <v>654</v>
      </c>
      <c r="AJ920" s="176" t="s">
        <v>654</v>
      </c>
      <c r="AK920" s="176" t="s">
        <v>654</v>
      </c>
      <c r="AL920" s="1231" t="s">
        <v>420</v>
      </c>
      <c r="AM920" s="176" t="s">
        <v>420</v>
      </c>
      <c r="AN920" s="176" t="s">
        <v>420</v>
      </c>
      <c r="AO920" s="176" t="s">
        <v>420</v>
      </c>
      <c r="AP920" s="176">
        <v>24</v>
      </c>
      <c r="AQ920" s="176">
        <v>216</v>
      </c>
      <c r="AR920" s="176" t="s">
        <v>420</v>
      </c>
      <c r="AS920" s="193" t="s">
        <v>420</v>
      </c>
    </row>
    <row r="921" spans="1:45" ht="16.5" customHeight="1">
      <c r="A921" s="175">
        <v>46166</v>
      </c>
      <c r="B921" s="176" t="s">
        <v>219</v>
      </c>
      <c r="C921" s="176" t="s">
        <v>17288</v>
      </c>
      <c r="D921" s="176" t="s">
        <v>17291</v>
      </c>
      <c r="E921" s="176" t="s">
        <v>1557</v>
      </c>
      <c r="F921" s="176" t="s">
        <v>16724</v>
      </c>
      <c r="G921" s="176">
        <v>630</v>
      </c>
      <c r="H921" s="176" t="s">
        <v>634</v>
      </c>
      <c r="I921" s="176">
        <v>2</v>
      </c>
      <c r="J921" s="176">
        <v>26</v>
      </c>
      <c r="K921" s="176">
        <v>7</v>
      </c>
      <c r="L921" s="176">
        <v>9192</v>
      </c>
      <c r="M921" s="176">
        <v>9805</v>
      </c>
      <c r="N921" s="176">
        <v>17</v>
      </c>
      <c r="O921" s="176">
        <v>0</v>
      </c>
      <c r="P921" s="176">
        <v>9414</v>
      </c>
      <c r="Q921" s="176">
        <v>9727</v>
      </c>
      <c r="R921" s="176">
        <v>7</v>
      </c>
      <c r="S921" s="176">
        <v>1</v>
      </c>
      <c r="T921" s="176">
        <v>9418</v>
      </c>
      <c r="U921" s="176">
        <v>9808</v>
      </c>
      <c r="V921" s="176">
        <v>20</v>
      </c>
      <c r="W921" s="176">
        <v>0</v>
      </c>
      <c r="X921" s="176">
        <v>9308</v>
      </c>
      <c r="Y921" s="176">
        <v>9771</v>
      </c>
      <c r="Z921" s="176">
        <v>2.4615384615384617</v>
      </c>
      <c r="AA921" s="176">
        <v>23.333333333333332</v>
      </c>
      <c r="AB921" s="176">
        <v>0.984375</v>
      </c>
      <c r="AC921" s="176">
        <v>95.553749999999994</v>
      </c>
      <c r="AD921" s="176">
        <v>2.9166666666666665</v>
      </c>
      <c r="AE921" s="176">
        <v>2.5833333333333335</v>
      </c>
      <c r="AF921" s="176" t="s">
        <v>213</v>
      </c>
      <c r="AG921" s="176">
        <v>1</v>
      </c>
      <c r="AH921" s="176" t="s">
        <v>644</v>
      </c>
      <c r="AI921" s="176" t="s">
        <v>647</v>
      </c>
      <c r="AJ921" s="176" t="s">
        <v>748</v>
      </c>
      <c r="AK921" s="176" t="s">
        <v>748</v>
      </c>
      <c r="AL921" s="1231" t="s">
        <v>251</v>
      </c>
      <c r="AM921" s="176" t="s">
        <v>1036</v>
      </c>
      <c r="AN921" s="176">
        <v>0.56200000000000006</v>
      </c>
      <c r="AO921" s="176">
        <v>1.1000000000000001</v>
      </c>
      <c r="AP921" s="176">
        <v>24</v>
      </c>
      <c r="AQ921" s="176">
        <v>216</v>
      </c>
      <c r="AR921" s="176">
        <v>2.1</v>
      </c>
      <c r="AS921" s="193">
        <v>6118.1568000000007</v>
      </c>
    </row>
    <row r="922" spans="1:45" ht="16.5" customHeight="1">
      <c r="A922" s="175">
        <v>46166</v>
      </c>
      <c r="B922" s="176" t="s">
        <v>220</v>
      </c>
      <c r="C922" s="176" t="s">
        <v>645</v>
      </c>
      <c r="E922" s="176" t="s">
        <v>420</v>
      </c>
      <c r="F922" s="176" t="s">
        <v>420</v>
      </c>
      <c r="G922" s="176" t="s">
        <v>420</v>
      </c>
      <c r="H922" s="176" t="s">
        <v>420</v>
      </c>
      <c r="I922" s="176" t="s">
        <v>420</v>
      </c>
      <c r="L922" s="176" t="s">
        <v>645</v>
      </c>
      <c r="P922" s="176" t="s">
        <v>645</v>
      </c>
      <c r="T922" s="176" t="s">
        <v>645</v>
      </c>
      <c r="X922" s="176" t="s">
        <v>645</v>
      </c>
      <c r="Z922" s="176" t="s">
        <v>420</v>
      </c>
      <c r="AA922" s="176" t="s">
        <v>645</v>
      </c>
      <c r="AB922" s="176" t="s">
        <v>420</v>
      </c>
      <c r="AC922" s="176" t="s">
        <v>420</v>
      </c>
      <c r="AD922" s="176" t="s">
        <v>420</v>
      </c>
      <c r="AE922" s="176" t="s">
        <v>420</v>
      </c>
      <c r="AF922" s="176" t="s">
        <v>213</v>
      </c>
      <c r="AG922" s="176">
        <v>1</v>
      </c>
      <c r="AH922" s="176" t="s">
        <v>654</v>
      </c>
      <c r="AI922" s="176" t="s">
        <v>654</v>
      </c>
      <c r="AJ922" s="176" t="s">
        <v>654</v>
      </c>
      <c r="AK922" s="176" t="s">
        <v>654</v>
      </c>
      <c r="AL922" s="1231" t="s">
        <v>420</v>
      </c>
      <c r="AM922" s="176" t="s">
        <v>420</v>
      </c>
      <c r="AN922" s="176" t="s">
        <v>420</v>
      </c>
      <c r="AO922" s="176" t="s">
        <v>420</v>
      </c>
      <c r="AP922" s="176">
        <v>24</v>
      </c>
      <c r="AQ922" s="176">
        <v>216</v>
      </c>
      <c r="AR922" s="176" t="s">
        <v>420</v>
      </c>
      <c r="AS922" s="193" t="s">
        <v>420</v>
      </c>
    </row>
    <row r="923" spans="1:45" ht="16.5" customHeight="1">
      <c r="A923" s="175">
        <v>46166</v>
      </c>
      <c r="B923" s="176" t="s">
        <v>221</v>
      </c>
      <c r="C923" s="176" t="s">
        <v>17355</v>
      </c>
      <c r="E923" s="176" t="s">
        <v>628</v>
      </c>
      <c r="F923" s="176" t="s">
        <v>17264</v>
      </c>
      <c r="G923" s="176">
        <v>600</v>
      </c>
      <c r="H923" s="176" t="s">
        <v>480</v>
      </c>
      <c r="I923" s="176">
        <v>5</v>
      </c>
      <c r="J923" s="176">
        <v>10</v>
      </c>
      <c r="K923" s="176">
        <v>1</v>
      </c>
      <c r="L923" s="176">
        <v>8167</v>
      </c>
      <c r="M923" s="176">
        <v>7837</v>
      </c>
      <c r="N923" s="176">
        <v>6</v>
      </c>
      <c r="O923" s="176">
        <v>0</v>
      </c>
      <c r="P923" s="176">
        <v>8329</v>
      </c>
      <c r="Q923" s="176">
        <v>7853</v>
      </c>
      <c r="R923" s="176">
        <v>5</v>
      </c>
      <c r="S923" s="176">
        <v>0</v>
      </c>
      <c r="T923" s="176">
        <v>8320</v>
      </c>
      <c r="U923" s="176">
        <v>7938</v>
      </c>
      <c r="V923" s="176">
        <v>5</v>
      </c>
      <c r="W923" s="176">
        <v>0</v>
      </c>
      <c r="X923" s="176">
        <v>8273</v>
      </c>
      <c r="Y923" s="176">
        <v>8007</v>
      </c>
      <c r="Z923" s="176">
        <v>2.8685258964143427</v>
      </c>
      <c r="AA923" s="176">
        <v>8.6666666666666661</v>
      </c>
      <c r="AB923" s="176">
        <v>0.99832398504273501</v>
      </c>
      <c r="AC923" s="176">
        <v>80.905000000000001</v>
      </c>
      <c r="AD923" s="176">
        <v>1.0833333333333333</v>
      </c>
      <c r="AE923" s="176">
        <v>1.0416666666666667</v>
      </c>
      <c r="AF923" s="176" t="s">
        <v>213</v>
      </c>
      <c r="AG923" s="176">
        <v>1</v>
      </c>
      <c r="AH923" s="176" t="s">
        <v>644</v>
      </c>
      <c r="AI923" s="176" t="s">
        <v>647</v>
      </c>
      <c r="AJ923" s="176" t="s">
        <v>748</v>
      </c>
      <c r="AK923" s="176" t="s">
        <v>748</v>
      </c>
      <c r="AL923" s="1231" t="s">
        <v>251</v>
      </c>
      <c r="AM923" s="176" t="s">
        <v>126</v>
      </c>
      <c r="AN923" s="176">
        <v>0.91100000000000003</v>
      </c>
      <c r="AO923" s="176">
        <v>3</v>
      </c>
      <c r="AP923" s="176">
        <v>24</v>
      </c>
      <c r="AQ923" s="176">
        <v>216</v>
      </c>
      <c r="AR923" s="176">
        <v>4</v>
      </c>
      <c r="AS923" s="193">
        <v>18890.495999999999</v>
      </c>
    </row>
    <row r="924" spans="1:45" ht="16.5" customHeight="1">
      <c r="A924" s="175">
        <v>46166</v>
      </c>
      <c r="B924" s="176" t="s">
        <v>222</v>
      </c>
      <c r="C924" s="176" t="s">
        <v>645</v>
      </c>
      <c r="E924" s="176" t="s">
        <v>420</v>
      </c>
      <c r="F924" s="176" t="s">
        <v>420</v>
      </c>
      <c r="G924" s="176" t="s">
        <v>420</v>
      </c>
      <c r="H924" s="176" t="s">
        <v>420</v>
      </c>
      <c r="I924" s="176" t="s">
        <v>420</v>
      </c>
      <c r="L924" s="176" t="s">
        <v>645</v>
      </c>
      <c r="P924" s="176" t="s">
        <v>645</v>
      </c>
      <c r="T924" s="176" t="s">
        <v>645</v>
      </c>
      <c r="X924" s="176" t="s">
        <v>645</v>
      </c>
      <c r="Z924" s="176" t="s">
        <v>420</v>
      </c>
      <c r="AA924" s="176" t="s">
        <v>645</v>
      </c>
      <c r="AB924" s="176" t="s">
        <v>420</v>
      </c>
      <c r="AC924" s="176" t="s">
        <v>420</v>
      </c>
      <c r="AD924" s="176" t="s">
        <v>420</v>
      </c>
      <c r="AE924" s="176" t="s">
        <v>420</v>
      </c>
      <c r="AF924" s="176" t="s">
        <v>213</v>
      </c>
      <c r="AG924" s="176">
        <v>1</v>
      </c>
      <c r="AH924" s="176" t="s">
        <v>654</v>
      </c>
      <c r="AI924" s="176" t="s">
        <v>654</v>
      </c>
      <c r="AJ924" s="176" t="s">
        <v>654</v>
      </c>
      <c r="AK924" s="176" t="s">
        <v>654</v>
      </c>
      <c r="AL924" s="1231" t="s">
        <v>420</v>
      </c>
      <c r="AM924" s="176" t="s">
        <v>420</v>
      </c>
      <c r="AN924" s="176" t="s">
        <v>420</v>
      </c>
      <c r="AO924" s="176" t="s">
        <v>420</v>
      </c>
      <c r="AP924" s="176">
        <v>24</v>
      </c>
      <c r="AQ924" s="176">
        <v>216</v>
      </c>
      <c r="AR924" s="176" t="s">
        <v>420</v>
      </c>
      <c r="AS924" s="193" t="s">
        <v>420</v>
      </c>
    </row>
    <row r="925" spans="1:45" ht="16.5" customHeight="1">
      <c r="A925" s="175">
        <v>46166</v>
      </c>
      <c r="B925" s="176" t="s">
        <v>223</v>
      </c>
      <c r="C925" s="176" t="s">
        <v>645</v>
      </c>
      <c r="E925" s="176" t="s">
        <v>420</v>
      </c>
      <c r="F925" s="176" t="s">
        <v>420</v>
      </c>
      <c r="G925" s="176" t="s">
        <v>420</v>
      </c>
      <c r="H925" s="176" t="s">
        <v>420</v>
      </c>
      <c r="I925" s="176" t="s">
        <v>420</v>
      </c>
      <c r="L925" s="176" t="s">
        <v>645</v>
      </c>
      <c r="P925" s="176" t="s">
        <v>645</v>
      </c>
      <c r="T925" s="176" t="s">
        <v>645</v>
      </c>
      <c r="X925" s="176" t="s">
        <v>645</v>
      </c>
      <c r="Z925" s="176" t="s">
        <v>420</v>
      </c>
      <c r="AA925" s="176" t="s">
        <v>645</v>
      </c>
      <c r="AB925" s="176" t="s">
        <v>420</v>
      </c>
      <c r="AC925" s="176" t="s">
        <v>420</v>
      </c>
      <c r="AD925" s="176" t="s">
        <v>420</v>
      </c>
      <c r="AE925" s="176" t="s">
        <v>420</v>
      </c>
      <c r="AF925" s="176" t="s">
        <v>213</v>
      </c>
      <c r="AG925" s="176">
        <v>1</v>
      </c>
      <c r="AH925" s="176" t="s">
        <v>654</v>
      </c>
      <c r="AI925" s="176" t="s">
        <v>654</v>
      </c>
      <c r="AJ925" s="176" t="s">
        <v>654</v>
      </c>
      <c r="AK925" s="176" t="s">
        <v>654</v>
      </c>
      <c r="AL925" s="1231" t="s">
        <v>420</v>
      </c>
      <c r="AM925" s="176" t="s">
        <v>420</v>
      </c>
      <c r="AN925" s="176" t="s">
        <v>420</v>
      </c>
      <c r="AO925" s="176" t="s">
        <v>420</v>
      </c>
      <c r="AP925" s="176">
        <v>24</v>
      </c>
      <c r="AQ925" s="176">
        <v>216</v>
      </c>
      <c r="AR925" s="176" t="s">
        <v>420</v>
      </c>
      <c r="AS925" s="193" t="s">
        <v>420</v>
      </c>
    </row>
    <row r="926" spans="1:45" ht="16.5" customHeight="1">
      <c r="A926" s="175">
        <v>46166</v>
      </c>
      <c r="B926" s="176" t="s">
        <v>224</v>
      </c>
      <c r="C926" s="176" t="s">
        <v>645</v>
      </c>
      <c r="E926" s="176" t="s">
        <v>420</v>
      </c>
      <c r="F926" s="176" t="s">
        <v>420</v>
      </c>
      <c r="G926" s="176" t="s">
        <v>420</v>
      </c>
      <c r="H926" s="176" t="s">
        <v>420</v>
      </c>
      <c r="I926" s="176" t="s">
        <v>420</v>
      </c>
      <c r="L926" s="176" t="s">
        <v>645</v>
      </c>
      <c r="P926" s="176" t="s">
        <v>645</v>
      </c>
      <c r="T926" s="176" t="s">
        <v>645</v>
      </c>
      <c r="X926" s="176" t="s">
        <v>645</v>
      </c>
      <c r="Z926" s="176" t="s">
        <v>420</v>
      </c>
      <c r="AA926" s="176" t="s">
        <v>645</v>
      </c>
      <c r="AB926" s="176" t="s">
        <v>420</v>
      </c>
      <c r="AC926" s="176" t="s">
        <v>420</v>
      </c>
      <c r="AD926" s="176" t="s">
        <v>420</v>
      </c>
      <c r="AE926" s="176" t="s">
        <v>420</v>
      </c>
      <c r="AF926" s="176" t="s">
        <v>213</v>
      </c>
      <c r="AG926" s="176">
        <v>0.5</v>
      </c>
      <c r="AH926" s="176" t="s">
        <v>654</v>
      </c>
      <c r="AI926" s="176" t="s">
        <v>654</v>
      </c>
      <c r="AJ926" s="176" t="s">
        <v>654</v>
      </c>
      <c r="AK926" s="176" t="s">
        <v>654</v>
      </c>
      <c r="AL926" s="1231" t="s">
        <v>420</v>
      </c>
      <c r="AM926" s="176" t="s">
        <v>420</v>
      </c>
      <c r="AN926" s="176" t="s">
        <v>420</v>
      </c>
      <c r="AO926" s="176" t="s">
        <v>420</v>
      </c>
      <c r="AP926" s="176">
        <v>24</v>
      </c>
      <c r="AQ926" s="176">
        <v>216</v>
      </c>
      <c r="AR926" s="176" t="s">
        <v>420</v>
      </c>
      <c r="AS926" s="193" t="s">
        <v>420</v>
      </c>
    </row>
    <row r="927" spans="1:45" ht="16.5" customHeight="1">
      <c r="A927" s="175">
        <v>46166</v>
      </c>
      <c r="B927" s="176" t="s">
        <v>225</v>
      </c>
      <c r="C927" s="176" t="s">
        <v>645</v>
      </c>
      <c r="E927" s="176" t="s">
        <v>420</v>
      </c>
      <c r="F927" s="176" t="s">
        <v>420</v>
      </c>
      <c r="G927" s="176" t="s">
        <v>420</v>
      </c>
      <c r="H927" s="176" t="s">
        <v>420</v>
      </c>
      <c r="I927" s="176" t="s">
        <v>420</v>
      </c>
      <c r="L927" s="176" t="s">
        <v>645</v>
      </c>
      <c r="P927" s="176" t="s">
        <v>645</v>
      </c>
      <c r="T927" s="176" t="s">
        <v>645</v>
      </c>
      <c r="X927" s="176" t="s">
        <v>645</v>
      </c>
      <c r="Z927" s="176" t="s">
        <v>420</v>
      </c>
      <c r="AA927" s="176" t="s">
        <v>645</v>
      </c>
      <c r="AB927" s="176" t="s">
        <v>420</v>
      </c>
      <c r="AC927" s="176" t="s">
        <v>420</v>
      </c>
      <c r="AD927" s="176" t="s">
        <v>420</v>
      </c>
      <c r="AE927" s="176" t="s">
        <v>420</v>
      </c>
      <c r="AF927" s="176" t="s">
        <v>213</v>
      </c>
      <c r="AG927" s="176">
        <v>1</v>
      </c>
      <c r="AH927" s="176" t="s">
        <v>654</v>
      </c>
      <c r="AI927" s="176" t="s">
        <v>654</v>
      </c>
      <c r="AJ927" s="176" t="s">
        <v>654</v>
      </c>
      <c r="AK927" s="176" t="s">
        <v>654</v>
      </c>
      <c r="AL927" s="1231" t="s">
        <v>420</v>
      </c>
      <c r="AM927" s="176" t="s">
        <v>420</v>
      </c>
      <c r="AN927" s="176" t="s">
        <v>420</v>
      </c>
      <c r="AO927" s="176" t="s">
        <v>420</v>
      </c>
      <c r="AP927" s="176">
        <v>24</v>
      </c>
      <c r="AQ927" s="176">
        <v>216</v>
      </c>
      <c r="AR927" s="176" t="s">
        <v>420</v>
      </c>
      <c r="AS927" s="193" t="s">
        <v>420</v>
      </c>
    </row>
    <row r="928" spans="1:45" ht="16.5" customHeight="1">
      <c r="A928" s="175">
        <v>46166</v>
      </c>
      <c r="B928" s="176" t="s">
        <v>226</v>
      </c>
      <c r="C928" s="176" t="s">
        <v>645</v>
      </c>
      <c r="E928" s="176" t="s">
        <v>420</v>
      </c>
      <c r="F928" s="176" t="s">
        <v>420</v>
      </c>
      <c r="G928" s="176" t="s">
        <v>420</v>
      </c>
      <c r="H928" s="176" t="s">
        <v>420</v>
      </c>
      <c r="I928" s="176" t="s">
        <v>420</v>
      </c>
      <c r="L928" s="176" t="s">
        <v>645</v>
      </c>
      <c r="P928" s="176" t="s">
        <v>645</v>
      </c>
      <c r="T928" s="176" t="s">
        <v>645</v>
      </c>
      <c r="X928" s="176" t="s">
        <v>645</v>
      </c>
      <c r="Z928" s="176" t="s">
        <v>420</v>
      </c>
      <c r="AA928" s="176" t="s">
        <v>645</v>
      </c>
      <c r="AB928" s="176" t="s">
        <v>420</v>
      </c>
      <c r="AC928" s="176" t="s">
        <v>420</v>
      </c>
      <c r="AD928" s="176" t="s">
        <v>420</v>
      </c>
      <c r="AE928" s="176" t="s">
        <v>420</v>
      </c>
      <c r="AF928" s="176" t="s">
        <v>213</v>
      </c>
      <c r="AG928" s="176">
        <v>1</v>
      </c>
      <c r="AH928" s="176" t="s">
        <v>654</v>
      </c>
      <c r="AI928" s="176" t="s">
        <v>654</v>
      </c>
      <c r="AJ928" s="176" t="s">
        <v>654</v>
      </c>
      <c r="AK928" s="176" t="s">
        <v>654</v>
      </c>
      <c r="AL928" s="1231" t="s">
        <v>420</v>
      </c>
      <c r="AM928" s="176" t="s">
        <v>420</v>
      </c>
      <c r="AN928" s="176" t="s">
        <v>420</v>
      </c>
      <c r="AO928" s="176" t="s">
        <v>420</v>
      </c>
      <c r="AP928" s="176">
        <v>24</v>
      </c>
      <c r="AQ928" s="176">
        <v>216</v>
      </c>
      <c r="AR928" s="176" t="s">
        <v>420</v>
      </c>
      <c r="AS928" s="193" t="s">
        <v>420</v>
      </c>
    </row>
    <row r="929" spans="1:45" ht="16.5" customHeight="1">
      <c r="A929" s="175">
        <v>46166</v>
      </c>
      <c r="B929" s="176" t="s">
        <v>227</v>
      </c>
      <c r="C929" s="176" t="s">
        <v>645</v>
      </c>
      <c r="E929" s="176" t="s">
        <v>420</v>
      </c>
      <c r="F929" s="176" t="s">
        <v>420</v>
      </c>
      <c r="G929" s="176" t="s">
        <v>420</v>
      </c>
      <c r="H929" s="176" t="s">
        <v>420</v>
      </c>
      <c r="I929" s="176" t="s">
        <v>420</v>
      </c>
      <c r="L929" s="176" t="s">
        <v>645</v>
      </c>
      <c r="P929" s="176" t="s">
        <v>645</v>
      </c>
      <c r="T929" s="176" t="s">
        <v>645</v>
      </c>
      <c r="X929" s="176" t="s">
        <v>645</v>
      </c>
      <c r="Z929" s="176" t="s">
        <v>420</v>
      </c>
      <c r="AA929" s="176" t="s">
        <v>645</v>
      </c>
      <c r="AB929" s="176" t="s">
        <v>420</v>
      </c>
      <c r="AC929" s="176" t="s">
        <v>420</v>
      </c>
      <c r="AD929" s="176" t="s">
        <v>420</v>
      </c>
      <c r="AE929" s="176" t="s">
        <v>420</v>
      </c>
      <c r="AF929" s="176" t="s">
        <v>213</v>
      </c>
      <c r="AG929" s="176">
        <v>1</v>
      </c>
      <c r="AH929" s="176" t="s">
        <v>654</v>
      </c>
      <c r="AI929" s="176" t="s">
        <v>654</v>
      </c>
      <c r="AJ929" s="176" t="s">
        <v>654</v>
      </c>
      <c r="AK929" s="176" t="s">
        <v>654</v>
      </c>
      <c r="AL929" s="1231" t="s">
        <v>420</v>
      </c>
      <c r="AM929" s="176" t="s">
        <v>420</v>
      </c>
      <c r="AN929" s="176" t="s">
        <v>420</v>
      </c>
      <c r="AO929" s="176" t="s">
        <v>420</v>
      </c>
      <c r="AP929" s="176">
        <v>24</v>
      </c>
      <c r="AQ929" s="176">
        <v>216</v>
      </c>
      <c r="AR929" s="176" t="s">
        <v>420</v>
      </c>
      <c r="AS929" s="193" t="s">
        <v>420</v>
      </c>
    </row>
    <row r="930" spans="1:45" ht="16.5" customHeight="1">
      <c r="A930" s="175">
        <v>46166</v>
      </c>
      <c r="B930" s="176" t="s">
        <v>228</v>
      </c>
      <c r="C930" s="176" t="s">
        <v>645</v>
      </c>
      <c r="E930" s="176" t="s">
        <v>420</v>
      </c>
      <c r="F930" s="176" t="s">
        <v>420</v>
      </c>
      <c r="G930" s="176" t="s">
        <v>420</v>
      </c>
      <c r="H930" s="176" t="s">
        <v>420</v>
      </c>
      <c r="I930" s="176" t="s">
        <v>420</v>
      </c>
      <c r="L930" s="176" t="s">
        <v>645</v>
      </c>
      <c r="P930" s="176" t="s">
        <v>645</v>
      </c>
      <c r="T930" s="176" t="s">
        <v>645</v>
      </c>
      <c r="X930" s="176" t="s">
        <v>645</v>
      </c>
      <c r="Z930" s="176" t="s">
        <v>420</v>
      </c>
      <c r="AA930" s="176" t="s">
        <v>645</v>
      </c>
      <c r="AB930" s="176" t="s">
        <v>420</v>
      </c>
      <c r="AC930" s="176" t="s">
        <v>420</v>
      </c>
      <c r="AD930" s="176" t="s">
        <v>420</v>
      </c>
      <c r="AE930" s="176" t="s">
        <v>420</v>
      </c>
      <c r="AF930" s="176" t="s">
        <v>213</v>
      </c>
      <c r="AG930" s="176">
        <v>1</v>
      </c>
      <c r="AH930" s="176" t="s">
        <v>654</v>
      </c>
      <c r="AI930" s="176" t="s">
        <v>654</v>
      </c>
      <c r="AJ930" s="176" t="s">
        <v>654</v>
      </c>
      <c r="AK930" s="176" t="s">
        <v>654</v>
      </c>
      <c r="AL930" s="1231" t="s">
        <v>420</v>
      </c>
      <c r="AM930" s="176" t="s">
        <v>420</v>
      </c>
      <c r="AN930" s="176" t="s">
        <v>420</v>
      </c>
      <c r="AO930" s="176" t="s">
        <v>420</v>
      </c>
      <c r="AP930" s="176">
        <v>24</v>
      </c>
      <c r="AQ930" s="176">
        <v>216</v>
      </c>
      <c r="AR930" s="176" t="s">
        <v>420</v>
      </c>
      <c r="AS930" s="193" t="s">
        <v>420</v>
      </c>
    </row>
    <row r="931" spans="1:45" ht="16.5" customHeight="1">
      <c r="A931" s="175">
        <v>46166</v>
      </c>
      <c r="B931" s="176" t="s">
        <v>229</v>
      </c>
      <c r="C931" s="176" t="s">
        <v>645</v>
      </c>
      <c r="E931" s="176" t="s">
        <v>420</v>
      </c>
      <c r="F931" s="176" t="s">
        <v>420</v>
      </c>
      <c r="G931" s="176" t="s">
        <v>420</v>
      </c>
      <c r="H931" s="176" t="s">
        <v>420</v>
      </c>
      <c r="I931" s="176" t="s">
        <v>420</v>
      </c>
      <c r="L931" s="176" t="s">
        <v>645</v>
      </c>
      <c r="P931" s="176" t="s">
        <v>645</v>
      </c>
      <c r="T931" s="176" t="s">
        <v>645</v>
      </c>
      <c r="X931" s="176" t="s">
        <v>645</v>
      </c>
      <c r="Z931" s="176" t="s">
        <v>420</v>
      </c>
      <c r="AA931" s="176" t="s">
        <v>645</v>
      </c>
      <c r="AB931" s="176" t="s">
        <v>420</v>
      </c>
      <c r="AC931" s="176" t="s">
        <v>420</v>
      </c>
      <c r="AD931" s="176" t="s">
        <v>420</v>
      </c>
      <c r="AE931" s="176" t="s">
        <v>420</v>
      </c>
      <c r="AF931" s="176" t="s">
        <v>213</v>
      </c>
      <c r="AG931" s="176">
        <v>1</v>
      </c>
      <c r="AH931" s="176" t="s">
        <v>654</v>
      </c>
      <c r="AI931" s="176" t="s">
        <v>654</v>
      </c>
      <c r="AJ931" s="176" t="s">
        <v>654</v>
      </c>
      <c r="AK931" s="176" t="s">
        <v>654</v>
      </c>
      <c r="AL931" s="1231" t="s">
        <v>420</v>
      </c>
      <c r="AM931" s="176" t="s">
        <v>420</v>
      </c>
      <c r="AN931" s="176" t="s">
        <v>420</v>
      </c>
      <c r="AO931" s="176" t="s">
        <v>420</v>
      </c>
      <c r="AP931" s="176">
        <v>24</v>
      </c>
      <c r="AQ931" s="176">
        <v>216</v>
      </c>
      <c r="AR931" s="176" t="s">
        <v>420</v>
      </c>
      <c r="AS931" s="193" t="s">
        <v>420</v>
      </c>
    </row>
    <row r="932" spans="1:45" ht="16.5" customHeight="1">
      <c r="A932" s="175">
        <v>46166</v>
      </c>
      <c r="B932" s="176" t="s">
        <v>230</v>
      </c>
      <c r="C932" s="176" t="s">
        <v>645</v>
      </c>
      <c r="E932" s="176" t="s">
        <v>420</v>
      </c>
      <c r="F932" s="176" t="s">
        <v>420</v>
      </c>
      <c r="G932" s="176" t="s">
        <v>420</v>
      </c>
      <c r="H932" s="176" t="s">
        <v>420</v>
      </c>
      <c r="I932" s="176" t="s">
        <v>420</v>
      </c>
      <c r="L932" s="176" t="s">
        <v>645</v>
      </c>
      <c r="P932" s="176" t="s">
        <v>645</v>
      </c>
      <c r="T932" s="176" t="s">
        <v>645</v>
      </c>
      <c r="X932" s="176" t="s">
        <v>645</v>
      </c>
      <c r="Z932" s="176" t="s">
        <v>420</v>
      </c>
      <c r="AA932" s="176" t="s">
        <v>645</v>
      </c>
      <c r="AB932" s="176" t="s">
        <v>420</v>
      </c>
      <c r="AC932" s="176" t="s">
        <v>420</v>
      </c>
      <c r="AD932" s="176" t="s">
        <v>420</v>
      </c>
      <c r="AE932" s="176" t="s">
        <v>420</v>
      </c>
      <c r="AF932" s="176" t="s">
        <v>213</v>
      </c>
      <c r="AG932" s="176">
        <v>0.5</v>
      </c>
      <c r="AH932" s="176" t="s">
        <v>654</v>
      </c>
      <c r="AI932" s="176" t="s">
        <v>654</v>
      </c>
      <c r="AJ932" s="176" t="s">
        <v>654</v>
      </c>
      <c r="AK932" s="176" t="s">
        <v>654</v>
      </c>
      <c r="AL932" s="1231" t="s">
        <v>420</v>
      </c>
      <c r="AM932" s="176" t="s">
        <v>420</v>
      </c>
      <c r="AN932" s="176" t="s">
        <v>420</v>
      </c>
      <c r="AO932" s="176" t="s">
        <v>420</v>
      </c>
      <c r="AP932" s="176">
        <v>24</v>
      </c>
      <c r="AQ932" s="176">
        <v>216</v>
      </c>
      <c r="AR932" s="176" t="s">
        <v>420</v>
      </c>
      <c r="AS932" s="193" t="s">
        <v>420</v>
      </c>
    </row>
    <row r="933" spans="1:45" ht="16.5" customHeight="1">
      <c r="A933" s="175">
        <v>46166</v>
      </c>
      <c r="B933" s="176" t="s">
        <v>231</v>
      </c>
      <c r="C933" s="176" t="s">
        <v>645</v>
      </c>
      <c r="E933" s="176" t="s">
        <v>420</v>
      </c>
      <c r="F933" s="176" t="s">
        <v>420</v>
      </c>
      <c r="G933" s="176" t="s">
        <v>420</v>
      </c>
      <c r="H933" s="176" t="s">
        <v>420</v>
      </c>
      <c r="I933" s="176" t="s">
        <v>420</v>
      </c>
      <c r="L933" s="176" t="s">
        <v>645</v>
      </c>
      <c r="P933" s="176" t="s">
        <v>645</v>
      </c>
      <c r="T933" s="176" t="s">
        <v>645</v>
      </c>
      <c r="X933" s="176" t="s">
        <v>645</v>
      </c>
      <c r="Z933" s="176" t="s">
        <v>420</v>
      </c>
      <c r="AA933" s="176" t="s">
        <v>645</v>
      </c>
      <c r="AB933" s="176" t="s">
        <v>420</v>
      </c>
      <c r="AC933" s="176" t="s">
        <v>420</v>
      </c>
      <c r="AD933" s="176" t="s">
        <v>420</v>
      </c>
      <c r="AE933" s="176" t="s">
        <v>420</v>
      </c>
      <c r="AF933" s="176" t="s">
        <v>232</v>
      </c>
      <c r="AG933" s="176">
        <v>1</v>
      </c>
      <c r="AH933" s="176" t="s">
        <v>654</v>
      </c>
      <c r="AI933" s="176" t="s">
        <v>654</v>
      </c>
      <c r="AJ933" s="176" t="s">
        <v>654</v>
      </c>
      <c r="AK933" s="176" t="s">
        <v>654</v>
      </c>
      <c r="AL933" s="1231" t="s">
        <v>420</v>
      </c>
      <c r="AM933" s="176" t="s">
        <v>420</v>
      </c>
      <c r="AN933" s="176" t="s">
        <v>420</v>
      </c>
      <c r="AO933" s="176" t="s">
        <v>420</v>
      </c>
      <c r="AP933" s="176">
        <v>24</v>
      </c>
      <c r="AQ933" s="176">
        <v>216</v>
      </c>
      <c r="AR933" s="176" t="s">
        <v>420</v>
      </c>
      <c r="AS933" s="193" t="s">
        <v>420</v>
      </c>
    </row>
    <row r="934" spans="1:45" ht="16.5" customHeight="1">
      <c r="A934" s="175">
        <v>46166</v>
      </c>
      <c r="B934" s="176" t="s">
        <v>233</v>
      </c>
      <c r="C934" s="176" t="s">
        <v>17375</v>
      </c>
      <c r="D934" s="176" t="s">
        <v>646</v>
      </c>
      <c r="E934" s="176" t="s">
        <v>17253</v>
      </c>
      <c r="F934" s="176" t="s">
        <v>17344</v>
      </c>
      <c r="G934" s="176">
        <v>600</v>
      </c>
      <c r="H934" s="176" t="s">
        <v>1470</v>
      </c>
      <c r="I934" s="176">
        <v>5.5</v>
      </c>
      <c r="J934" s="176">
        <v>29</v>
      </c>
      <c r="K934" s="176">
        <v>5</v>
      </c>
      <c r="L934" s="176">
        <v>6630</v>
      </c>
      <c r="N934" s="176">
        <v>5</v>
      </c>
      <c r="O934" s="176">
        <v>0</v>
      </c>
      <c r="P934" s="176">
        <v>6640</v>
      </c>
      <c r="R934" s="176">
        <v>10</v>
      </c>
      <c r="S934" s="176">
        <v>1</v>
      </c>
      <c r="T934" s="176">
        <v>6560</v>
      </c>
      <c r="V934" s="176">
        <v>19</v>
      </c>
      <c r="W934" s="176">
        <v>2</v>
      </c>
      <c r="X934" s="176">
        <v>6520</v>
      </c>
      <c r="Z934" s="176">
        <v>5.0526315789473673</v>
      </c>
      <c r="AA934" s="176">
        <v>21</v>
      </c>
      <c r="AB934" s="176">
        <v>0.99238782051282048</v>
      </c>
      <c r="AC934" s="176">
        <v>65.875</v>
      </c>
      <c r="AD934" s="176">
        <v>2.625</v>
      </c>
      <c r="AE934" s="176">
        <v>2.2916666666666665</v>
      </c>
      <c r="AF934" s="176" t="s">
        <v>232</v>
      </c>
      <c r="AG934" s="176">
        <v>1</v>
      </c>
      <c r="AH934" s="176" t="s">
        <v>844</v>
      </c>
      <c r="AI934" s="176" t="s">
        <v>844</v>
      </c>
      <c r="AJ934" s="176" t="s">
        <v>845</v>
      </c>
      <c r="AK934" s="176" t="s">
        <v>845</v>
      </c>
      <c r="AL934" s="1231" t="s">
        <v>251</v>
      </c>
      <c r="AM934" s="176" t="s">
        <v>657</v>
      </c>
      <c r="AN934" s="176">
        <v>1.859</v>
      </c>
      <c r="AO934" s="176">
        <v>2</v>
      </c>
      <c r="AP934" s="176">
        <v>24</v>
      </c>
      <c r="AQ934" s="176">
        <v>216</v>
      </c>
      <c r="AR934" s="176">
        <v>3</v>
      </c>
      <c r="AS934" s="193">
        <v>28911.168000000001</v>
      </c>
    </row>
    <row r="935" spans="1:45" ht="16.5" customHeight="1">
      <c r="A935" s="175">
        <v>46166</v>
      </c>
      <c r="B935" s="176" t="s">
        <v>234</v>
      </c>
      <c r="C935" s="176" t="s">
        <v>645</v>
      </c>
      <c r="E935" s="176" t="s">
        <v>420</v>
      </c>
      <c r="F935" s="176" t="s">
        <v>420</v>
      </c>
      <c r="G935" s="176" t="s">
        <v>420</v>
      </c>
      <c r="H935" s="176" t="s">
        <v>420</v>
      </c>
      <c r="I935" s="176" t="s">
        <v>420</v>
      </c>
      <c r="L935" s="176" t="s">
        <v>645</v>
      </c>
      <c r="P935" s="176" t="s">
        <v>645</v>
      </c>
      <c r="T935" s="176" t="s">
        <v>645</v>
      </c>
      <c r="X935" s="176" t="s">
        <v>645</v>
      </c>
      <c r="Z935" s="176" t="s">
        <v>420</v>
      </c>
      <c r="AA935" s="176" t="s">
        <v>645</v>
      </c>
      <c r="AB935" s="176" t="s">
        <v>420</v>
      </c>
      <c r="AC935" s="176" t="s">
        <v>420</v>
      </c>
      <c r="AD935" s="176" t="s">
        <v>420</v>
      </c>
      <c r="AE935" s="176" t="s">
        <v>420</v>
      </c>
      <c r="AF935" s="176" t="s">
        <v>232</v>
      </c>
      <c r="AG935" s="176">
        <v>1</v>
      </c>
      <c r="AH935" s="176" t="s">
        <v>654</v>
      </c>
      <c r="AI935" s="176" t="s">
        <v>654</v>
      </c>
      <c r="AJ935" s="176" t="s">
        <v>654</v>
      </c>
      <c r="AK935" s="176" t="s">
        <v>654</v>
      </c>
      <c r="AL935" s="1231" t="s">
        <v>420</v>
      </c>
      <c r="AM935" s="176" t="s">
        <v>420</v>
      </c>
      <c r="AN935" s="176" t="s">
        <v>420</v>
      </c>
      <c r="AO935" s="176" t="s">
        <v>420</v>
      </c>
      <c r="AP935" s="176">
        <v>24</v>
      </c>
      <c r="AQ935" s="176">
        <v>216</v>
      </c>
      <c r="AR935" s="176" t="s">
        <v>420</v>
      </c>
      <c r="AS935" s="193" t="s">
        <v>420</v>
      </c>
    </row>
    <row r="936" spans="1:45" ht="16.5" customHeight="1">
      <c r="A936" s="175">
        <v>46166</v>
      </c>
      <c r="B936" s="176" t="s">
        <v>235</v>
      </c>
      <c r="C936" s="176" t="s">
        <v>17357</v>
      </c>
      <c r="D936" s="176" t="s">
        <v>646</v>
      </c>
      <c r="E936" s="176" t="s">
        <v>17253</v>
      </c>
      <c r="F936" s="176" t="s">
        <v>17358</v>
      </c>
      <c r="G936" s="176">
        <v>700</v>
      </c>
      <c r="H936" s="176" t="s">
        <v>814</v>
      </c>
      <c r="I936" s="176">
        <v>5.5</v>
      </c>
      <c r="J936" s="176">
        <v>47</v>
      </c>
      <c r="K936" s="176">
        <v>0</v>
      </c>
      <c r="L936" s="176">
        <v>8240</v>
      </c>
      <c r="M936" s="176">
        <v>9170</v>
      </c>
      <c r="N936" s="176">
        <v>12</v>
      </c>
      <c r="O936" s="176">
        <v>0</v>
      </c>
      <c r="P936" s="176">
        <v>8001</v>
      </c>
      <c r="Q936" s="176">
        <v>8610</v>
      </c>
      <c r="R936" s="176">
        <v>15</v>
      </c>
      <c r="S936" s="176">
        <v>0</v>
      </c>
      <c r="T936" s="176">
        <v>6570</v>
      </c>
      <c r="U936" s="176">
        <v>6670</v>
      </c>
      <c r="X936" s="176" t="s">
        <v>640</v>
      </c>
      <c r="Z936" s="176">
        <v>5.8775510204081636</v>
      </c>
      <c r="AA936" s="176">
        <v>24.666666666666668</v>
      </c>
      <c r="AB936" s="176">
        <v>1</v>
      </c>
      <c r="AC936" s="176">
        <v>78.768333333333331</v>
      </c>
      <c r="AD936" s="176">
        <v>3.0833333333333335</v>
      </c>
      <c r="AE936" s="176">
        <v>3.0833333333333335</v>
      </c>
      <c r="AF936" s="176" t="s">
        <v>236</v>
      </c>
      <c r="AG936" s="176">
        <v>1</v>
      </c>
      <c r="AH936" s="176" t="s">
        <v>15435</v>
      </c>
      <c r="AI936" s="176" t="s">
        <v>15435</v>
      </c>
      <c r="AJ936" s="176" t="s">
        <v>668</v>
      </c>
      <c r="AK936" s="176" t="s">
        <v>668</v>
      </c>
      <c r="AL936" s="1231" t="s">
        <v>252</v>
      </c>
      <c r="AM936" s="176" t="s">
        <v>466</v>
      </c>
      <c r="AN936" s="176">
        <v>1.1890000000000001</v>
      </c>
      <c r="AO936" s="176">
        <v>2.9</v>
      </c>
      <c r="AP936" s="176">
        <v>24</v>
      </c>
      <c r="AQ936" s="176">
        <v>216</v>
      </c>
      <c r="AR936" s="176">
        <v>3.9</v>
      </c>
      <c r="AS936" s="193">
        <v>24038.7264</v>
      </c>
    </row>
    <row r="937" spans="1:45" ht="16.5" customHeight="1">
      <c r="A937" s="175">
        <v>46166</v>
      </c>
      <c r="B937" s="176" t="s">
        <v>237</v>
      </c>
      <c r="C937" s="176" t="s">
        <v>17343</v>
      </c>
      <c r="D937" s="176" t="s">
        <v>646</v>
      </c>
      <c r="E937" s="176" t="s">
        <v>17253</v>
      </c>
      <c r="F937" s="176" t="s">
        <v>17344</v>
      </c>
      <c r="G937" s="176">
        <v>700</v>
      </c>
      <c r="H937" s="176" t="s">
        <v>876</v>
      </c>
      <c r="I937" s="176">
        <v>5.5</v>
      </c>
      <c r="J937" s="176">
        <v>57</v>
      </c>
      <c r="K937" s="176">
        <v>0</v>
      </c>
      <c r="L937" s="176">
        <v>9444</v>
      </c>
      <c r="M937" s="176">
        <v>9350</v>
      </c>
      <c r="N937" s="176">
        <v>0</v>
      </c>
      <c r="O937" s="176">
        <v>0</v>
      </c>
      <c r="P937" s="176">
        <v>8004</v>
      </c>
      <c r="Q937" s="176">
        <v>7870</v>
      </c>
      <c r="R937" s="176">
        <v>7</v>
      </c>
      <c r="S937" s="176">
        <v>0</v>
      </c>
      <c r="T937" s="176">
        <v>6850</v>
      </c>
      <c r="U937" s="176">
        <v>7690</v>
      </c>
      <c r="V937" s="176">
        <v>72</v>
      </c>
      <c r="W937" s="176">
        <v>0</v>
      </c>
      <c r="X937" s="176">
        <v>9540</v>
      </c>
      <c r="Y937" s="176">
        <v>9260</v>
      </c>
      <c r="Z937" s="176">
        <v>5.8299595141700413</v>
      </c>
      <c r="AA937" s="176">
        <v>45.333333333333336</v>
      </c>
      <c r="AB937" s="176">
        <v>1</v>
      </c>
      <c r="AC937" s="176">
        <v>85.01</v>
      </c>
      <c r="AD937" s="176">
        <v>5.666666666666667</v>
      </c>
      <c r="AE937" s="176">
        <v>5.666666666666667</v>
      </c>
      <c r="AF937" s="176" t="s">
        <v>236</v>
      </c>
      <c r="AG937" s="176">
        <v>1</v>
      </c>
      <c r="AH937" s="176" t="s">
        <v>15435</v>
      </c>
      <c r="AI937" s="176" t="s">
        <v>15435</v>
      </c>
      <c r="AJ937" s="176" t="s">
        <v>16569</v>
      </c>
      <c r="AK937" s="176" t="s">
        <v>16569</v>
      </c>
      <c r="AL937" s="1231" t="s">
        <v>251</v>
      </c>
      <c r="AM937" s="176" t="s">
        <v>466</v>
      </c>
      <c r="AN937" s="176">
        <v>1.1890000000000001</v>
      </c>
      <c r="AO937" s="176">
        <v>2.9</v>
      </c>
      <c r="AP937" s="176">
        <v>24</v>
      </c>
      <c r="AQ937" s="176">
        <v>216</v>
      </c>
      <c r="AR937" s="176">
        <v>3.9</v>
      </c>
      <c r="AS937" s="193">
        <v>24038.7264</v>
      </c>
    </row>
    <row r="938" spans="1:45" ht="16.5" customHeight="1">
      <c r="A938" s="175">
        <v>46166</v>
      </c>
      <c r="B938" s="176" t="s">
        <v>238</v>
      </c>
      <c r="C938" s="176" t="s">
        <v>17285</v>
      </c>
      <c r="E938" s="176" t="s">
        <v>17253</v>
      </c>
      <c r="F938" s="176" t="s">
        <v>17293</v>
      </c>
      <c r="G938" s="176">
        <v>670</v>
      </c>
      <c r="H938" s="176" t="s">
        <v>735</v>
      </c>
      <c r="I938" s="176">
        <v>5</v>
      </c>
      <c r="J938" s="176">
        <v>22</v>
      </c>
      <c r="K938" s="176">
        <v>0</v>
      </c>
      <c r="L938" s="176">
        <v>9269</v>
      </c>
      <c r="N938" s="176">
        <v>10</v>
      </c>
      <c r="O938" s="176">
        <v>0</v>
      </c>
      <c r="P938" s="176">
        <v>8800</v>
      </c>
      <c r="R938" s="176">
        <v>13</v>
      </c>
      <c r="S938" s="176">
        <v>0</v>
      </c>
      <c r="T938" s="176">
        <v>8890</v>
      </c>
      <c r="V938" s="176">
        <v>28</v>
      </c>
      <c r="W938" s="176">
        <v>0</v>
      </c>
      <c r="X938" s="176">
        <v>8890</v>
      </c>
      <c r="Z938" s="176">
        <v>6.2882096069868991</v>
      </c>
      <c r="AA938" s="176">
        <v>48.666666666666664</v>
      </c>
      <c r="AB938" s="176">
        <v>1</v>
      </c>
      <c r="AC938" s="176">
        <v>89.622500000000002</v>
      </c>
      <c r="AD938" s="176">
        <v>6.083333333333333</v>
      </c>
      <c r="AE938" s="176">
        <v>6.083333333333333</v>
      </c>
      <c r="AF938" s="176" t="s">
        <v>236</v>
      </c>
      <c r="AG938" s="176">
        <v>2</v>
      </c>
      <c r="AH938" s="176" t="s">
        <v>15435</v>
      </c>
      <c r="AI938" s="176" t="s">
        <v>15435</v>
      </c>
      <c r="AJ938" s="176" t="s">
        <v>668</v>
      </c>
      <c r="AK938" s="176" t="s">
        <v>668</v>
      </c>
      <c r="AL938" s="1231" t="s">
        <v>251</v>
      </c>
      <c r="AM938" s="176" t="s">
        <v>466</v>
      </c>
      <c r="AN938" s="176">
        <v>1.1890000000000001</v>
      </c>
      <c r="AO938" s="176">
        <v>1.7</v>
      </c>
      <c r="AP938" s="176">
        <v>24</v>
      </c>
      <c r="AQ938" s="176">
        <v>216</v>
      </c>
      <c r="AR938" s="176">
        <v>2.7</v>
      </c>
      <c r="AS938" s="193">
        <v>16642.195200000002</v>
      </c>
    </row>
    <row r="939" spans="1:45" ht="16.5" customHeight="1">
      <c r="A939" s="175">
        <v>46166</v>
      </c>
      <c r="B939" s="176" t="s">
        <v>238</v>
      </c>
      <c r="C939" s="176" t="s">
        <v>17284</v>
      </c>
      <c r="E939" s="176" t="s">
        <v>17253</v>
      </c>
      <c r="F939" s="176" t="s">
        <v>17293</v>
      </c>
      <c r="G939" s="176">
        <v>670</v>
      </c>
      <c r="H939" s="176" t="s">
        <v>662</v>
      </c>
      <c r="I939" s="176">
        <v>5</v>
      </c>
      <c r="J939" s="176">
        <v>39</v>
      </c>
      <c r="K939" s="176">
        <v>0</v>
      </c>
      <c r="L939" s="176">
        <v>9810</v>
      </c>
      <c r="N939" s="176">
        <v>11</v>
      </c>
      <c r="O939" s="176">
        <v>0</v>
      </c>
      <c r="P939" s="176">
        <v>9170</v>
      </c>
      <c r="R939" s="176">
        <v>11</v>
      </c>
      <c r="S939" s="176">
        <v>0</v>
      </c>
      <c r="U939" s="176">
        <v>9440</v>
      </c>
      <c r="V939" s="176">
        <v>15</v>
      </c>
      <c r="W939" s="176">
        <v>0</v>
      </c>
      <c r="Y939" s="176">
        <v>9630</v>
      </c>
      <c r="Z939" s="176">
        <v>6.1802575107296125</v>
      </c>
      <c r="AA939" s="176">
        <v>50.666666666666664</v>
      </c>
      <c r="AB939" s="176">
        <v>1</v>
      </c>
      <c r="AC939" s="176">
        <v>95.125</v>
      </c>
      <c r="AD939" s="176">
        <v>6.333333333333333</v>
      </c>
      <c r="AE939" s="176">
        <v>6.333333333333333</v>
      </c>
      <c r="AF939" s="176" t="s">
        <v>236</v>
      </c>
      <c r="AG939" s="176">
        <v>2</v>
      </c>
      <c r="AH939" s="176" t="s">
        <v>15435</v>
      </c>
      <c r="AI939" s="176" t="s">
        <v>15435</v>
      </c>
      <c r="AJ939" s="176" t="s">
        <v>668</v>
      </c>
      <c r="AK939" s="176" t="s">
        <v>668</v>
      </c>
      <c r="AM939" s="176" t="s">
        <v>466</v>
      </c>
      <c r="AN939" s="176">
        <v>1.1890000000000001</v>
      </c>
      <c r="AO939" s="176">
        <v>2.4</v>
      </c>
      <c r="AP939" s="176">
        <v>24</v>
      </c>
      <c r="AQ939" s="176">
        <v>216</v>
      </c>
      <c r="AR939" s="176">
        <v>3.4</v>
      </c>
      <c r="AS939" s="193">
        <v>20956.838400000001</v>
      </c>
    </row>
    <row r="940" spans="1:45" ht="16.5" customHeight="1">
      <c r="A940" s="175">
        <v>46166</v>
      </c>
      <c r="B940" s="176" t="s">
        <v>239</v>
      </c>
      <c r="C940" s="176" t="s">
        <v>17626</v>
      </c>
      <c r="D940" s="176" t="s">
        <v>213</v>
      </c>
      <c r="E940" s="176" t="s">
        <v>737</v>
      </c>
      <c r="F940" s="176" t="s">
        <v>17293</v>
      </c>
      <c r="G940" s="176">
        <v>650</v>
      </c>
      <c r="H940" s="176" t="s">
        <v>749</v>
      </c>
      <c r="I940" s="176">
        <v>5</v>
      </c>
      <c r="J940" s="176">
        <v>17</v>
      </c>
      <c r="K940" s="176">
        <v>0</v>
      </c>
      <c r="M940" s="176">
        <v>9730</v>
      </c>
      <c r="N940" s="176">
        <v>3</v>
      </c>
      <c r="O940" s="176">
        <v>0</v>
      </c>
      <c r="P940" s="176" t="s">
        <v>645</v>
      </c>
      <c r="Q940" s="176">
        <v>9630</v>
      </c>
      <c r="R940" s="176">
        <v>5</v>
      </c>
      <c r="S940" s="176">
        <v>2</v>
      </c>
      <c r="T940" s="176" t="s">
        <v>645</v>
      </c>
      <c r="U940" s="176">
        <v>9350</v>
      </c>
      <c r="V940" s="176">
        <v>23</v>
      </c>
      <c r="W940" s="176">
        <v>2</v>
      </c>
      <c r="X940" s="176" t="s">
        <v>645</v>
      </c>
      <c r="Y940" s="176">
        <v>9350</v>
      </c>
      <c r="Z940" s="176">
        <v>6.101694915254237</v>
      </c>
      <c r="AA940" s="176">
        <v>32</v>
      </c>
      <c r="AB940" s="176">
        <v>0.99684829059829061</v>
      </c>
      <c r="AC940" s="176">
        <v>95.15</v>
      </c>
      <c r="AD940" s="176">
        <v>4</v>
      </c>
      <c r="AE940" s="176">
        <v>3.6666666666666665</v>
      </c>
      <c r="AF940" s="176" t="s">
        <v>236</v>
      </c>
      <c r="AG940" s="176">
        <v>2</v>
      </c>
      <c r="AH940" s="176" t="s">
        <v>16151</v>
      </c>
      <c r="AI940" s="176" t="s">
        <v>16151</v>
      </c>
      <c r="AJ940" s="176" t="s">
        <v>16569</v>
      </c>
      <c r="AK940" s="176" t="s">
        <v>16569</v>
      </c>
      <c r="AL940" s="1231" t="s">
        <v>251</v>
      </c>
      <c r="AM940" s="176" t="s">
        <v>466</v>
      </c>
      <c r="AN940" s="176">
        <v>1.1890000000000001</v>
      </c>
      <c r="AO940" s="176">
        <v>1</v>
      </c>
      <c r="AP940" s="176">
        <v>24</v>
      </c>
      <c r="AQ940" s="176">
        <v>216</v>
      </c>
      <c r="AR940" s="176">
        <v>2</v>
      </c>
      <c r="AS940" s="193">
        <v>12327.552</v>
      </c>
    </row>
    <row r="941" spans="1:45" ht="16.5" customHeight="1">
      <c r="A941" s="175">
        <v>46166</v>
      </c>
      <c r="B941" s="176" t="s">
        <v>389</v>
      </c>
      <c r="C941" s="176" t="s">
        <v>17383</v>
      </c>
      <c r="D941" s="176" t="s">
        <v>646</v>
      </c>
      <c r="E941" s="176" t="s">
        <v>17253</v>
      </c>
      <c r="F941" s="176" t="s">
        <v>17358</v>
      </c>
      <c r="G941" s="176">
        <v>700</v>
      </c>
      <c r="H941" s="176" t="s">
        <v>805</v>
      </c>
      <c r="I941" s="176">
        <v>5.5</v>
      </c>
      <c r="J941" s="176">
        <v>27</v>
      </c>
      <c r="K941" s="176">
        <v>0</v>
      </c>
      <c r="L941" s="176">
        <v>8700</v>
      </c>
      <c r="M941" s="176">
        <v>9910</v>
      </c>
      <c r="N941" s="176">
        <v>17</v>
      </c>
      <c r="O941" s="176">
        <v>0</v>
      </c>
      <c r="P941" s="176">
        <v>8700</v>
      </c>
      <c r="Q941" s="176">
        <v>9910</v>
      </c>
      <c r="R941" s="176">
        <v>11</v>
      </c>
      <c r="S941" s="176">
        <v>0</v>
      </c>
      <c r="T941" s="176">
        <v>8330</v>
      </c>
      <c r="U941" s="176">
        <v>9810</v>
      </c>
      <c r="V941" s="176">
        <v>34</v>
      </c>
      <c r="W941" s="176">
        <v>0</v>
      </c>
      <c r="X941" s="176">
        <v>8520</v>
      </c>
      <c r="Y941" s="176">
        <v>9910</v>
      </c>
      <c r="Z941" s="176">
        <v>5.8536585365853666</v>
      </c>
      <c r="AA941" s="176">
        <v>29.666666666666668</v>
      </c>
      <c r="AB941" s="176">
        <v>1</v>
      </c>
      <c r="AC941" s="176">
        <v>92.237499999999997</v>
      </c>
      <c r="AD941" s="176">
        <v>3.7083333333333335</v>
      </c>
      <c r="AE941" s="176">
        <v>3.7083333333333335</v>
      </c>
      <c r="AF941" s="176" t="s">
        <v>236</v>
      </c>
      <c r="AG941" s="176">
        <v>1</v>
      </c>
      <c r="AH941" s="176" t="s">
        <v>16151</v>
      </c>
      <c r="AI941" s="176" t="s">
        <v>16151</v>
      </c>
      <c r="AJ941" s="176" t="s">
        <v>668</v>
      </c>
      <c r="AK941" s="176" t="s">
        <v>668</v>
      </c>
      <c r="AL941" s="1231" t="s">
        <v>252</v>
      </c>
      <c r="AM941" s="176" t="s">
        <v>466</v>
      </c>
      <c r="AN941" s="176">
        <v>1.1890000000000001</v>
      </c>
      <c r="AO941" s="176">
        <v>2.8</v>
      </c>
      <c r="AP941" s="176">
        <v>24</v>
      </c>
      <c r="AQ941" s="176">
        <v>216</v>
      </c>
      <c r="AR941" s="176">
        <v>3.8</v>
      </c>
      <c r="AS941" s="193">
        <v>23422.3488</v>
      </c>
    </row>
    <row r="942" spans="1:45" ht="16.5" customHeight="1">
      <c r="A942" s="175">
        <v>46166</v>
      </c>
      <c r="B942" s="176" t="s">
        <v>418</v>
      </c>
      <c r="C942" s="176" t="s">
        <v>17359</v>
      </c>
      <c r="D942" s="176" t="s">
        <v>646</v>
      </c>
      <c r="E942" s="176" t="s">
        <v>17253</v>
      </c>
      <c r="F942" s="176" t="s">
        <v>17358</v>
      </c>
      <c r="G942" s="176">
        <v>700</v>
      </c>
      <c r="H942" s="176" t="s">
        <v>944</v>
      </c>
      <c r="I942" s="176">
        <v>5.5</v>
      </c>
      <c r="J942" s="176">
        <v>24</v>
      </c>
      <c r="K942" s="176">
        <v>0</v>
      </c>
      <c r="L942" s="176">
        <v>9910</v>
      </c>
      <c r="M942" s="176">
        <v>9640</v>
      </c>
      <c r="N942" s="176">
        <v>7</v>
      </c>
      <c r="O942" s="176">
        <v>0</v>
      </c>
      <c r="P942" s="176">
        <v>9910</v>
      </c>
      <c r="Q942" s="176">
        <v>9630</v>
      </c>
      <c r="R942" s="176">
        <v>11</v>
      </c>
      <c r="S942" s="176">
        <v>1</v>
      </c>
      <c r="T942" s="176">
        <v>9260</v>
      </c>
      <c r="U942" s="176">
        <v>9170</v>
      </c>
      <c r="V942" s="176">
        <v>27</v>
      </c>
      <c r="W942" s="176">
        <v>4</v>
      </c>
      <c r="X942" s="176">
        <v>9810</v>
      </c>
      <c r="Y942" s="176">
        <v>9630</v>
      </c>
      <c r="Z942" s="176">
        <v>5.8536585365853666</v>
      </c>
      <c r="AA942" s="176">
        <v>23</v>
      </c>
      <c r="AB942" s="176">
        <v>0.99589342948717952</v>
      </c>
      <c r="AC942" s="176">
        <v>96.2</v>
      </c>
      <c r="AD942" s="176">
        <v>2.875</v>
      </c>
      <c r="AE942" s="176">
        <v>2.6666666666666665</v>
      </c>
      <c r="AF942" s="176" t="s">
        <v>236</v>
      </c>
      <c r="AG942" s="176">
        <v>1</v>
      </c>
      <c r="AH942" s="176" t="s">
        <v>16151</v>
      </c>
      <c r="AI942" s="176" t="s">
        <v>16151</v>
      </c>
      <c r="AJ942" s="176" t="s">
        <v>16569</v>
      </c>
      <c r="AK942" s="176" t="s">
        <v>16569</v>
      </c>
      <c r="AL942" s="1231" t="s">
        <v>252</v>
      </c>
      <c r="AM942" s="176" t="s">
        <v>466</v>
      </c>
      <c r="AN942" s="176">
        <v>1.1890000000000001</v>
      </c>
      <c r="AO942" s="176">
        <v>2.8</v>
      </c>
      <c r="AP942" s="176">
        <v>24</v>
      </c>
      <c r="AQ942" s="176">
        <v>216</v>
      </c>
      <c r="AR942" s="176">
        <v>3.8</v>
      </c>
      <c r="AS942" s="193">
        <v>23422.3488</v>
      </c>
    </row>
    <row r="943" spans="1:45" ht="16.5" customHeight="1">
      <c r="A943" s="175">
        <v>46166</v>
      </c>
      <c r="B943" s="176" t="s">
        <v>240</v>
      </c>
      <c r="C943" s="176" t="s">
        <v>17384</v>
      </c>
      <c r="E943" s="176" t="s">
        <v>4424</v>
      </c>
      <c r="F943" s="176" t="s">
        <v>17394</v>
      </c>
      <c r="G943" s="176">
        <v>500</v>
      </c>
      <c r="H943" s="176" t="s">
        <v>1088</v>
      </c>
      <c r="I943" s="176">
        <v>4</v>
      </c>
      <c r="L943" s="176" t="s">
        <v>127</v>
      </c>
      <c r="P943" s="176" t="s">
        <v>127</v>
      </c>
      <c r="T943" s="176" t="s">
        <v>127</v>
      </c>
      <c r="X943" s="176" t="s">
        <v>127</v>
      </c>
      <c r="Z943" s="176">
        <v>2.028169014084507</v>
      </c>
      <c r="AA943" s="176" t="s">
        <v>127</v>
      </c>
      <c r="AB943" s="176" t="s">
        <v>420</v>
      </c>
      <c r="AC943" s="176" t="s">
        <v>420</v>
      </c>
      <c r="AD943" s="176" t="s">
        <v>420</v>
      </c>
      <c r="AE943" s="176" t="s">
        <v>420</v>
      </c>
      <c r="AF943" s="176" t="s">
        <v>241</v>
      </c>
      <c r="AG943" s="176">
        <v>3</v>
      </c>
      <c r="AH943" s="176" t="s">
        <v>649</v>
      </c>
      <c r="AI943" s="176" t="s">
        <v>649</v>
      </c>
      <c r="AJ943" s="176" t="s">
        <v>845</v>
      </c>
      <c r="AK943" s="176" t="s">
        <v>845</v>
      </c>
      <c r="AL943" s="1231" t="s">
        <v>252</v>
      </c>
      <c r="AM943" s="176" t="s">
        <v>126</v>
      </c>
      <c r="AN943" s="176">
        <v>0.91100000000000003</v>
      </c>
      <c r="AO943" s="176">
        <v>0.9</v>
      </c>
      <c r="AP943" s="176">
        <v>24</v>
      </c>
      <c r="AQ943" s="176">
        <v>216</v>
      </c>
      <c r="AR943" s="176">
        <v>1.9</v>
      </c>
      <c r="AS943" s="193">
        <v>8972.9856</v>
      </c>
    </row>
    <row r="944" spans="1:45" ht="16.5" customHeight="1">
      <c r="A944" s="175">
        <v>46166</v>
      </c>
      <c r="B944" s="176" t="s">
        <v>240</v>
      </c>
      <c r="C944" s="176" t="s">
        <v>17385</v>
      </c>
      <c r="E944" s="176" t="s">
        <v>16561</v>
      </c>
      <c r="F944" s="176" t="s">
        <v>17395</v>
      </c>
      <c r="G944" s="176">
        <v>600</v>
      </c>
      <c r="H944" s="176" t="s">
        <v>491</v>
      </c>
      <c r="I944" s="176">
        <v>5</v>
      </c>
      <c r="J944" s="176">
        <v>2</v>
      </c>
      <c r="K944" s="176">
        <v>0</v>
      </c>
      <c r="L944" s="176">
        <v>2129</v>
      </c>
      <c r="N944" s="176">
        <v>8</v>
      </c>
      <c r="O944" s="176">
        <v>0</v>
      </c>
      <c r="P944" s="176">
        <v>1630</v>
      </c>
      <c r="R944" s="176">
        <v>4</v>
      </c>
      <c r="S944" s="176">
        <v>0</v>
      </c>
      <c r="T944" s="176">
        <v>1753</v>
      </c>
      <c r="V944" s="176">
        <v>2</v>
      </c>
      <c r="W944" s="176">
        <v>0</v>
      </c>
      <c r="X944" s="176">
        <v>1963</v>
      </c>
      <c r="Z944" s="176">
        <v>2.8402366863905324</v>
      </c>
      <c r="AA944" s="176">
        <v>8</v>
      </c>
      <c r="AB944" s="176">
        <v>1</v>
      </c>
      <c r="AC944" s="176">
        <v>18.6875</v>
      </c>
      <c r="AD944" s="176">
        <v>1</v>
      </c>
      <c r="AE944" s="176">
        <v>0.66666666666666663</v>
      </c>
      <c r="AF944" s="176" t="s">
        <v>241</v>
      </c>
      <c r="AG944" s="176">
        <v>3</v>
      </c>
      <c r="AH944" s="176" t="s">
        <v>649</v>
      </c>
      <c r="AI944" s="176" t="s">
        <v>649</v>
      </c>
      <c r="AJ944" s="176" t="s">
        <v>845</v>
      </c>
      <c r="AK944" s="176" t="s">
        <v>845</v>
      </c>
      <c r="AM944" s="176" t="s">
        <v>126</v>
      </c>
      <c r="AN944" s="176">
        <v>0.91100000000000003</v>
      </c>
      <c r="AO944" s="176">
        <v>1.3</v>
      </c>
      <c r="AP944" s="176">
        <v>24</v>
      </c>
      <c r="AQ944" s="176">
        <v>216</v>
      </c>
      <c r="AR944" s="176">
        <v>2.2999999999999998</v>
      </c>
      <c r="AS944" s="193">
        <v>10862.035199999998</v>
      </c>
    </row>
    <row r="945" spans="1:45" ht="16.5" customHeight="1">
      <c r="A945" s="175">
        <v>46166</v>
      </c>
      <c r="B945" s="176" t="s">
        <v>242</v>
      </c>
      <c r="C945" s="176" t="s">
        <v>386</v>
      </c>
      <c r="E945" s="176" t="s">
        <v>420</v>
      </c>
      <c r="F945" s="176" t="s">
        <v>420</v>
      </c>
      <c r="G945" s="176" t="s">
        <v>420</v>
      </c>
      <c r="H945" s="176" t="s">
        <v>420</v>
      </c>
      <c r="I945" s="176" t="s">
        <v>420</v>
      </c>
      <c r="L945" s="176" t="s">
        <v>386</v>
      </c>
      <c r="P945" s="176" t="s">
        <v>386</v>
      </c>
      <c r="T945" s="176" t="s">
        <v>386</v>
      </c>
      <c r="X945" s="176" t="s">
        <v>386</v>
      </c>
      <c r="Z945" s="176" t="s">
        <v>420</v>
      </c>
      <c r="AA945" s="176" t="s">
        <v>386</v>
      </c>
      <c r="AB945" s="176" t="s">
        <v>420</v>
      </c>
      <c r="AC945" s="176" t="s">
        <v>420</v>
      </c>
      <c r="AD945" s="176" t="s">
        <v>420</v>
      </c>
      <c r="AE945" s="176" t="s">
        <v>420</v>
      </c>
      <c r="AF945" s="176" t="s">
        <v>241</v>
      </c>
      <c r="AG945" s="176">
        <v>5</v>
      </c>
      <c r="AH945" s="176" t="s">
        <v>649</v>
      </c>
      <c r="AI945" s="176" t="s">
        <v>649</v>
      </c>
      <c r="AJ945" s="176" t="s">
        <v>845</v>
      </c>
      <c r="AK945" s="176" t="s">
        <v>845</v>
      </c>
      <c r="AL945" s="1231" t="s">
        <v>420</v>
      </c>
      <c r="AM945" s="176" t="s">
        <v>420</v>
      </c>
      <c r="AN945" s="176" t="s">
        <v>420</v>
      </c>
      <c r="AO945" s="176" t="s">
        <v>420</v>
      </c>
      <c r="AP945" s="176">
        <v>24</v>
      </c>
      <c r="AQ945" s="176">
        <v>216</v>
      </c>
      <c r="AR945" s="176" t="s">
        <v>420</v>
      </c>
      <c r="AS945" s="193" t="s">
        <v>420</v>
      </c>
    </row>
    <row r="946" spans="1:45" ht="16.5" customHeight="1">
      <c r="A946" s="175">
        <v>46166</v>
      </c>
      <c r="B946" s="176" t="s">
        <v>16531</v>
      </c>
      <c r="C946" s="176" t="s">
        <v>16707</v>
      </c>
      <c r="E946" s="176" t="s">
        <v>420</v>
      </c>
      <c r="F946" s="176" t="s">
        <v>420</v>
      </c>
      <c r="G946" s="176" t="s">
        <v>420</v>
      </c>
      <c r="H946" s="176" t="s">
        <v>420</v>
      </c>
      <c r="I946" s="176" t="s">
        <v>420</v>
      </c>
      <c r="L946" s="176" t="s">
        <v>645</v>
      </c>
      <c r="P946" s="176" t="s">
        <v>645</v>
      </c>
      <c r="T946" s="176" t="s">
        <v>645</v>
      </c>
      <c r="X946" s="176" t="s">
        <v>645</v>
      </c>
      <c r="Z946" s="176" t="s">
        <v>420</v>
      </c>
      <c r="AA946" s="176" t="s">
        <v>645</v>
      </c>
      <c r="AB946" s="176" t="s">
        <v>420</v>
      </c>
      <c r="AC946" s="176" t="s">
        <v>420</v>
      </c>
      <c r="AD946" s="176" t="s">
        <v>420</v>
      </c>
      <c r="AE946" s="176" t="s">
        <v>420</v>
      </c>
      <c r="AF946" s="176" t="s">
        <v>243</v>
      </c>
      <c r="AG946" s="176">
        <v>1</v>
      </c>
      <c r="AH946" s="176" t="s">
        <v>654</v>
      </c>
      <c r="AI946" s="176" t="s">
        <v>654</v>
      </c>
      <c r="AJ946" s="176" t="s">
        <v>654</v>
      </c>
      <c r="AK946" s="176" t="s">
        <v>654</v>
      </c>
      <c r="AL946" s="1231" t="s">
        <v>420</v>
      </c>
      <c r="AM946" s="176" t="s">
        <v>420</v>
      </c>
      <c r="AN946" s="176" t="s">
        <v>420</v>
      </c>
      <c r="AO946" s="176" t="s">
        <v>420</v>
      </c>
      <c r="AP946" s="176">
        <v>24</v>
      </c>
      <c r="AQ946" s="176">
        <v>216</v>
      </c>
      <c r="AR946" s="176" t="s">
        <v>420</v>
      </c>
      <c r="AS946" s="193" t="s">
        <v>420</v>
      </c>
    </row>
    <row r="947" spans="1:45" ht="16.5" customHeight="1">
      <c r="A947" s="175">
        <v>46166</v>
      </c>
      <c r="B947" s="176" t="s">
        <v>244</v>
      </c>
      <c r="C947" s="176" t="s">
        <v>16707</v>
      </c>
      <c r="E947" s="176" t="s">
        <v>420</v>
      </c>
      <c r="F947" s="176" t="s">
        <v>420</v>
      </c>
      <c r="G947" s="176" t="s">
        <v>420</v>
      </c>
      <c r="H947" s="176" t="s">
        <v>420</v>
      </c>
      <c r="I947" s="176" t="s">
        <v>420</v>
      </c>
      <c r="L947" s="176" t="s">
        <v>645</v>
      </c>
      <c r="P947" s="176" t="s">
        <v>645</v>
      </c>
      <c r="T947" s="176" t="s">
        <v>645</v>
      </c>
      <c r="X947" s="176" t="s">
        <v>645</v>
      </c>
      <c r="Z947" s="176" t="s">
        <v>420</v>
      </c>
      <c r="AA947" s="176" t="s">
        <v>645</v>
      </c>
      <c r="AB947" s="176" t="s">
        <v>420</v>
      </c>
      <c r="AC947" s="176" t="s">
        <v>420</v>
      </c>
      <c r="AD947" s="176" t="s">
        <v>420</v>
      </c>
      <c r="AE947" s="176" t="s">
        <v>420</v>
      </c>
      <c r="AF947" s="176" t="s">
        <v>243</v>
      </c>
      <c r="AG947" s="176">
        <v>1</v>
      </c>
      <c r="AH947" s="176" t="s">
        <v>654</v>
      </c>
      <c r="AI947" s="176" t="s">
        <v>654</v>
      </c>
      <c r="AJ947" s="176" t="s">
        <v>654</v>
      </c>
      <c r="AK947" s="176" t="s">
        <v>654</v>
      </c>
      <c r="AL947" s="1231" t="s">
        <v>420</v>
      </c>
      <c r="AM947" s="176" t="s">
        <v>420</v>
      </c>
      <c r="AN947" s="176" t="s">
        <v>420</v>
      </c>
      <c r="AO947" s="176" t="s">
        <v>420</v>
      </c>
      <c r="AP947" s="176">
        <v>24</v>
      </c>
      <c r="AQ947" s="176">
        <v>216</v>
      </c>
      <c r="AR947" s="176" t="s">
        <v>420</v>
      </c>
      <c r="AS947" s="193" t="s">
        <v>420</v>
      </c>
    </row>
    <row r="948" spans="1:45" ht="16.5" customHeight="1">
      <c r="A948" s="175">
        <v>46166</v>
      </c>
      <c r="B948" s="176" t="s">
        <v>245</v>
      </c>
      <c r="C948" s="176" t="s">
        <v>16707</v>
      </c>
      <c r="E948" s="176" t="s">
        <v>420</v>
      </c>
      <c r="F948" s="176" t="s">
        <v>420</v>
      </c>
      <c r="G948" s="176" t="s">
        <v>420</v>
      </c>
      <c r="H948" s="176" t="s">
        <v>420</v>
      </c>
      <c r="I948" s="176" t="s">
        <v>420</v>
      </c>
      <c r="L948" s="176" t="s">
        <v>645</v>
      </c>
      <c r="P948" s="176" t="s">
        <v>645</v>
      </c>
      <c r="T948" s="176" t="s">
        <v>645</v>
      </c>
      <c r="X948" s="176" t="s">
        <v>645</v>
      </c>
      <c r="Z948" s="176" t="s">
        <v>420</v>
      </c>
      <c r="AA948" s="176" t="s">
        <v>645</v>
      </c>
      <c r="AB948" s="176" t="s">
        <v>420</v>
      </c>
      <c r="AC948" s="176" t="s">
        <v>420</v>
      </c>
      <c r="AD948" s="176" t="s">
        <v>420</v>
      </c>
      <c r="AE948" s="176" t="s">
        <v>420</v>
      </c>
      <c r="AF948" s="176" t="s">
        <v>243</v>
      </c>
      <c r="AG948" s="176">
        <v>1</v>
      </c>
      <c r="AH948" s="176" t="s">
        <v>654</v>
      </c>
      <c r="AI948" s="176" t="s">
        <v>654</v>
      </c>
      <c r="AJ948" s="176" t="s">
        <v>654</v>
      </c>
      <c r="AK948" s="176" t="s">
        <v>654</v>
      </c>
      <c r="AL948" s="1231" t="s">
        <v>420</v>
      </c>
      <c r="AM948" s="176" t="s">
        <v>420</v>
      </c>
      <c r="AN948" s="176" t="s">
        <v>420</v>
      </c>
      <c r="AO948" s="176" t="s">
        <v>420</v>
      </c>
      <c r="AP948" s="176">
        <v>24</v>
      </c>
      <c r="AQ948" s="176">
        <v>216</v>
      </c>
      <c r="AR948" s="176" t="s">
        <v>420</v>
      </c>
      <c r="AS948" s="193" t="s">
        <v>420</v>
      </c>
    </row>
    <row r="949" spans="1:45" ht="16.5" customHeight="1">
      <c r="A949" s="175">
        <v>46166</v>
      </c>
      <c r="B949" s="176" t="s">
        <v>246</v>
      </c>
      <c r="C949" s="176" t="s">
        <v>16707</v>
      </c>
      <c r="E949" s="176" t="s">
        <v>420</v>
      </c>
      <c r="F949" s="176" t="s">
        <v>420</v>
      </c>
      <c r="G949" s="176" t="s">
        <v>420</v>
      </c>
      <c r="H949" s="176" t="s">
        <v>420</v>
      </c>
      <c r="I949" s="176" t="s">
        <v>420</v>
      </c>
      <c r="L949" s="176" t="s">
        <v>645</v>
      </c>
      <c r="P949" s="176" t="s">
        <v>645</v>
      </c>
      <c r="T949" s="176" t="s">
        <v>645</v>
      </c>
      <c r="X949" s="176" t="s">
        <v>645</v>
      </c>
      <c r="Z949" s="176" t="s">
        <v>420</v>
      </c>
      <c r="AA949" s="176" t="s">
        <v>645</v>
      </c>
      <c r="AB949" s="176" t="s">
        <v>420</v>
      </c>
      <c r="AC949" s="176" t="s">
        <v>420</v>
      </c>
      <c r="AD949" s="176" t="s">
        <v>420</v>
      </c>
      <c r="AE949" s="176" t="s">
        <v>420</v>
      </c>
      <c r="AF949" s="176" t="s">
        <v>243</v>
      </c>
      <c r="AG949" s="176">
        <v>1</v>
      </c>
      <c r="AH949" s="176" t="s">
        <v>654</v>
      </c>
      <c r="AI949" s="176" t="s">
        <v>654</v>
      </c>
      <c r="AJ949" s="176" t="s">
        <v>654</v>
      </c>
      <c r="AK949" s="176" t="s">
        <v>654</v>
      </c>
      <c r="AL949" s="1231" t="s">
        <v>420</v>
      </c>
      <c r="AM949" s="176" t="s">
        <v>420</v>
      </c>
      <c r="AN949" s="176" t="s">
        <v>420</v>
      </c>
      <c r="AO949" s="176" t="s">
        <v>420</v>
      </c>
      <c r="AP949" s="176">
        <v>24</v>
      </c>
      <c r="AQ949" s="176">
        <v>216</v>
      </c>
      <c r="AR949" s="176" t="s">
        <v>420</v>
      </c>
      <c r="AS949" s="193" t="s">
        <v>420</v>
      </c>
    </row>
    <row r="950" spans="1:45" ht="16.5" customHeight="1">
      <c r="A950" s="175">
        <v>46166</v>
      </c>
      <c r="B950" s="176" t="s">
        <v>247</v>
      </c>
      <c r="C950" s="176" t="s">
        <v>16707</v>
      </c>
      <c r="E950" s="176" t="s">
        <v>420</v>
      </c>
      <c r="F950" s="176" t="s">
        <v>420</v>
      </c>
      <c r="G950" s="176" t="s">
        <v>420</v>
      </c>
      <c r="H950" s="176" t="s">
        <v>420</v>
      </c>
      <c r="I950" s="176" t="s">
        <v>420</v>
      </c>
      <c r="L950" s="176" t="s">
        <v>645</v>
      </c>
      <c r="P950" s="176" t="s">
        <v>645</v>
      </c>
      <c r="T950" s="176" t="s">
        <v>645</v>
      </c>
      <c r="X950" s="176" t="s">
        <v>645</v>
      </c>
      <c r="Z950" s="176" t="s">
        <v>420</v>
      </c>
      <c r="AA950" s="176" t="s">
        <v>645</v>
      </c>
      <c r="AB950" s="176" t="s">
        <v>420</v>
      </c>
      <c r="AC950" s="176" t="s">
        <v>420</v>
      </c>
      <c r="AD950" s="176" t="s">
        <v>420</v>
      </c>
      <c r="AE950" s="176" t="s">
        <v>420</v>
      </c>
      <c r="AF950" s="176" t="s">
        <v>243</v>
      </c>
      <c r="AG950" s="176">
        <v>1</v>
      </c>
      <c r="AH950" s="176" t="s">
        <v>654</v>
      </c>
      <c r="AI950" s="176" t="s">
        <v>654</v>
      </c>
      <c r="AJ950" s="176" t="s">
        <v>654</v>
      </c>
      <c r="AK950" s="176" t="s">
        <v>654</v>
      </c>
      <c r="AL950" s="1231" t="s">
        <v>420</v>
      </c>
      <c r="AM950" s="176" t="s">
        <v>420</v>
      </c>
      <c r="AN950" s="176" t="s">
        <v>420</v>
      </c>
      <c r="AO950" s="176" t="s">
        <v>420</v>
      </c>
      <c r="AP950" s="176">
        <v>24</v>
      </c>
      <c r="AQ950" s="176">
        <v>216</v>
      </c>
      <c r="AR950" s="176" t="s">
        <v>420</v>
      </c>
      <c r="AS950" s="193" t="s">
        <v>420</v>
      </c>
    </row>
    <row r="951" spans="1:45" ht="16.5" customHeight="1">
      <c r="A951" s="175">
        <v>46166</v>
      </c>
      <c r="B951" s="176" t="s">
        <v>248</v>
      </c>
      <c r="C951" s="176" t="s">
        <v>16707</v>
      </c>
      <c r="E951" s="176" t="s">
        <v>420</v>
      </c>
      <c r="F951" s="176" t="s">
        <v>420</v>
      </c>
      <c r="G951" s="176" t="s">
        <v>420</v>
      </c>
      <c r="H951" s="176" t="s">
        <v>420</v>
      </c>
      <c r="I951" s="176" t="s">
        <v>420</v>
      </c>
      <c r="L951" s="176" t="s">
        <v>645</v>
      </c>
      <c r="P951" s="176" t="s">
        <v>645</v>
      </c>
      <c r="T951" s="176" t="s">
        <v>645</v>
      </c>
      <c r="X951" s="176" t="s">
        <v>645</v>
      </c>
      <c r="Z951" s="176" t="s">
        <v>420</v>
      </c>
      <c r="AA951" s="176" t="s">
        <v>645</v>
      </c>
      <c r="AB951" s="176" t="s">
        <v>420</v>
      </c>
      <c r="AC951" s="176" t="s">
        <v>420</v>
      </c>
      <c r="AD951" s="176" t="s">
        <v>420</v>
      </c>
      <c r="AE951" s="176" t="s">
        <v>420</v>
      </c>
      <c r="AF951" s="176" t="s">
        <v>243</v>
      </c>
      <c r="AG951" s="176">
        <v>1</v>
      </c>
      <c r="AH951" s="176" t="s">
        <v>654</v>
      </c>
      <c r="AI951" s="176" t="s">
        <v>654</v>
      </c>
      <c r="AJ951" s="176" t="s">
        <v>654</v>
      </c>
      <c r="AK951" s="176" t="s">
        <v>654</v>
      </c>
      <c r="AL951" s="1231" t="s">
        <v>420</v>
      </c>
      <c r="AM951" s="176" t="s">
        <v>420</v>
      </c>
      <c r="AN951" s="176" t="s">
        <v>420</v>
      </c>
      <c r="AO951" s="176" t="s">
        <v>420</v>
      </c>
      <c r="AP951" s="176">
        <v>24</v>
      </c>
      <c r="AQ951" s="176">
        <v>216</v>
      </c>
      <c r="AR951" s="176" t="s">
        <v>420</v>
      </c>
      <c r="AS951" s="193" t="s">
        <v>420</v>
      </c>
    </row>
    <row r="952" spans="1:45" ht="16.5" customHeight="1">
      <c r="A952" s="175">
        <v>46166</v>
      </c>
      <c r="B952" s="176" t="s">
        <v>249</v>
      </c>
      <c r="C952" s="176" t="s">
        <v>16707</v>
      </c>
      <c r="E952" s="176" t="s">
        <v>420</v>
      </c>
      <c r="F952" s="176" t="s">
        <v>420</v>
      </c>
      <c r="G952" s="176" t="s">
        <v>420</v>
      </c>
      <c r="H952" s="176" t="s">
        <v>420</v>
      </c>
      <c r="I952" s="176" t="s">
        <v>420</v>
      </c>
      <c r="L952" s="176" t="s">
        <v>645</v>
      </c>
      <c r="P952" s="176" t="s">
        <v>645</v>
      </c>
      <c r="T952" s="176" t="s">
        <v>645</v>
      </c>
      <c r="X952" s="176" t="s">
        <v>645</v>
      </c>
      <c r="Z952" s="176" t="s">
        <v>420</v>
      </c>
      <c r="AA952" s="176" t="s">
        <v>645</v>
      </c>
      <c r="AB952" s="176" t="s">
        <v>420</v>
      </c>
      <c r="AC952" s="176" t="s">
        <v>420</v>
      </c>
      <c r="AD952" s="176" t="s">
        <v>420</v>
      </c>
      <c r="AE952" s="176" t="s">
        <v>420</v>
      </c>
      <c r="AF952" s="176" t="s">
        <v>243</v>
      </c>
      <c r="AG952" s="176">
        <v>1</v>
      </c>
      <c r="AH952" s="176" t="s">
        <v>654</v>
      </c>
      <c r="AI952" s="176" t="s">
        <v>654</v>
      </c>
      <c r="AJ952" s="176" t="s">
        <v>654</v>
      </c>
      <c r="AK952" s="176" t="s">
        <v>654</v>
      </c>
      <c r="AL952" s="1231" t="s">
        <v>420</v>
      </c>
      <c r="AM952" s="176" t="s">
        <v>420</v>
      </c>
      <c r="AN952" s="176" t="s">
        <v>420</v>
      </c>
      <c r="AO952" s="176" t="s">
        <v>420</v>
      </c>
      <c r="AP952" s="176">
        <v>24</v>
      </c>
      <c r="AQ952" s="176">
        <v>216</v>
      </c>
      <c r="AR952" s="176" t="s">
        <v>420</v>
      </c>
      <c r="AS952" s="193" t="s">
        <v>420</v>
      </c>
    </row>
    <row r="953" spans="1:45" ht="16.5" customHeight="1">
      <c r="A953" s="175">
        <v>46166</v>
      </c>
      <c r="B953" s="176" t="s">
        <v>250</v>
      </c>
      <c r="C953" s="176" t="s">
        <v>16707</v>
      </c>
      <c r="E953" s="176" t="s">
        <v>420</v>
      </c>
      <c r="F953" s="176" t="s">
        <v>420</v>
      </c>
      <c r="G953" s="176" t="s">
        <v>420</v>
      </c>
      <c r="H953" s="176" t="s">
        <v>420</v>
      </c>
      <c r="I953" s="176" t="s">
        <v>420</v>
      </c>
      <c r="L953" s="176" t="s">
        <v>645</v>
      </c>
      <c r="P953" s="176" t="s">
        <v>645</v>
      </c>
      <c r="T953" s="176" t="s">
        <v>645</v>
      </c>
      <c r="X953" s="176" t="s">
        <v>645</v>
      </c>
      <c r="Z953" s="176" t="s">
        <v>420</v>
      </c>
      <c r="AA953" s="176" t="s">
        <v>645</v>
      </c>
      <c r="AB953" s="176" t="s">
        <v>420</v>
      </c>
      <c r="AC953" s="176" t="s">
        <v>420</v>
      </c>
      <c r="AD953" s="176" t="s">
        <v>420</v>
      </c>
      <c r="AE953" s="176" t="s">
        <v>420</v>
      </c>
      <c r="AF953" s="176" t="s">
        <v>243</v>
      </c>
      <c r="AG953" s="176">
        <v>1</v>
      </c>
      <c r="AH953" s="176" t="s">
        <v>654</v>
      </c>
      <c r="AI953" s="176" t="s">
        <v>654</v>
      </c>
      <c r="AJ953" s="176" t="s">
        <v>654</v>
      </c>
      <c r="AK953" s="176" t="s">
        <v>654</v>
      </c>
      <c r="AL953" s="1231" t="s">
        <v>420</v>
      </c>
      <c r="AM953" s="176" t="s">
        <v>420</v>
      </c>
      <c r="AN953" s="176" t="s">
        <v>420</v>
      </c>
      <c r="AO953" s="176" t="s">
        <v>420</v>
      </c>
      <c r="AP953" s="176">
        <v>24</v>
      </c>
      <c r="AQ953" s="176">
        <v>216</v>
      </c>
      <c r="AR953" s="176" t="s">
        <v>420</v>
      </c>
      <c r="AS953" s="193" t="s">
        <v>420</v>
      </c>
    </row>
    <row r="954" spans="1:45" ht="16.5" customHeight="1">
      <c r="A954" s="175">
        <v>46167</v>
      </c>
      <c r="B954" s="176" t="s">
        <v>212</v>
      </c>
      <c r="C954" s="176" t="s">
        <v>645</v>
      </c>
      <c r="E954" s="176" t="s">
        <v>420</v>
      </c>
      <c r="F954" s="176" t="s">
        <v>420</v>
      </c>
      <c r="G954" s="176" t="s">
        <v>420</v>
      </c>
      <c r="H954" s="176" t="s">
        <v>420</v>
      </c>
      <c r="I954" s="176" t="s">
        <v>420</v>
      </c>
      <c r="L954" s="176" t="s">
        <v>645</v>
      </c>
      <c r="P954" s="176" t="s">
        <v>645</v>
      </c>
      <c r="T954" s="176" t="s">
        <v>645</v>
      </c>
      <c r="X954" s="176" t="s">
        <v>645</v>
      </c>
      <c r="Z954" s="176" t="s">
        <v>420</v>
      </c>
      <c r="AA954" s="176" t="s">
        <v>645</v>
      </c>
      <c r="AB954" s="176" t="s">
        <v>420</v>
      </c>
      <c r="AC954" s="176" t="s">
        <v>420</v>
      </c>
      <c r="AD954" s="176" t="s">
        <v>420</v>
      </c>
      <c r="AE954" s="176" t="s">
        <v>420</v>
      </c>
      <c r="AF954" s="176" t="s">
        <v>213</v>
      </c>
      <c r="AG954" s="176">
        <v>1</v>
      </c>
      <c r="AH954" s="176" t="s">
        <v>654</v>
      </c>
      <c r="AI954" s="176" t="s">
        <v>654</v>
      </c>
      <c r="AJ954" s="176" t="s">
        <v>654</v>
      </c>
      <c r="AK954" s="176" t="s">
        <v>654</v>
      </c>
      <c r="AL954" s="1231" t="s">
        <v>420</v>
      </c>
      <c r="AM954" s="176" t="s">
        <v>420</v>
      </c>
      <c r="AN954" s="176" t="s">
        <v>420</v>
      </c>
      <c r="AO954" s="176" t="s">
        <v>420</v>
      </c>
      <c r="AP954" s="176">
        <v>24</v>
      </c>
      <c r="AQ954" s="176">
        <v>216</v>
      </c>
      <c r="AR954" s="176" t="s">
        <v>420</v>
      </c>
      <c r="AS954" s="193" t="s">
        <v>420</v>
      </c>
    </row>
    <row r="955" spans="1:45" ht="16.5" customHeight="1">
      <c r="A955" s="175">
        <v>46167</v>
      </c>
      <c r="B955" s="176" t="s">
        <v>214</v>
      </c>
      <c r="C955" s="176" t="s">
        <v>645</v>
      </c>
      <c r="E955" s="176" t="s">
        <v>420</v>
      </c>
      <c r="F955" s="176" t="s">
        <v>420</v>
      </c>
      <c r="G955" s="176" t="s">
        <v>420</v>
      </c>
      <c r="H955" s="176" t="s">
        <v>420</v>
      </c>
      <c r="I955" s="176" t="s">
        <v>420</v>
      </c>
      <c r="L955" s="176" t="s">
        <v>645</v>
      </c>
      <c r="P955" s="176" t="s">
        <v>645</v>
      </c>
      <c r="T955" s="176" t="s">
        <v>645</v>
      </c>
      <c r="X955" s="176" t="s">
        <v>645</v>
      </c>
      <c r="Z955" s="176" t="s">
        <v>420</v>
      </c>
      <c r="AA955" s="176" t="s">
        <v>645</v>
      </c>
      <c r="AB955" s="176" t="s">
        <v>420</v>
      </c>
      <c r="AC955" s="176" t="s">
        <v>420</v>
      </c>
      <c r="AD955" s="176" t="s">
        <v>420</v>
      </c>
      <c r="AE955" s="176" t="s">
        <v>420</v>
      </c>
      <c r="AF955" s="176" t="s">
        <v>213</v>
      </c>
      <c r="AG955" s="176">
        <v>1</v>
      </c>
      <c r="AH955" s="176" t="s">
        <v>654</v>
      </c>
      <c r="AI955" s="176" t="s">
        <v>654</v>
      </c>
      <c r="AJ955" s="176" t="s">
        <v>654</v>
      </c>
      <c r="AK955" s="176" t="s">
        <v>654</v>
      </c>
      <c r="AL955" s="1231" t="s">
        <v>420</v>
      </c>
      <c r="AM955" s="176" t="s">
        <v>420</v>
      </c>
      <c r="AN955" s="176" t="s">
        <v>420</v>
      </c>
      <c r="AO955" s="176" t="s">
        <v>420</v>
      </c>
      <c r="AP955" s="176">
        <v>24</v>
      </c>
      <c r="AQ955" s="176">
        <v>216</v>
      </c>
      <c r="AR955" s="176" t="s">
        <v>420</v>
      </c>
      <c r="AS955" s="193" t="s">
        <v>420</v>
      </c>
    </row>
    <row r="956" spans="1:45" ht="16.5" customHeight="1">
      <c r="A956" s="175">
        <v>46167</v>
      </c>
      <c r="B956" s="176" t="s">
        <v>215</v>
      </c>
      <c r="C956" s="176" t="s">
        <v>645</v>
      </c>
      <c r="E956" s="176" t="s">
        <v>420</v>
      </c>
      <c r="F956" s="176" t="s">
        <v>420</v>
      </c>
      <c r="G956" s="176" t="s">
        <v>420</v>
      </c>
      <c r="H956" s="176" t="s">
        <v>420</v>
      </c>
      <c r="I956" s="176" t="s">
        <v>420</v>
      </c>
      <c r="L956" s="176" t="s">
        <v>645</v>
      </c>
      <c r="P956" s="176" t="s">
        <v>645</v>
      </c>
      <c r="T956" s="176" t="s">
        <v>645</v>
      </c>
      <c r="X956" s="176" t="s">
        <v>645</v>
      </c>
      <c r="Z956" s="176" t="s">
        <v>420</v>
      </c>
      <c r="AA956" s="176" t="s">
        <v>645</v>
      </c>
      <c r="AB956" s="176" t="s">
        <v>420</v>
      </c>
      <c r="AC956" s="176" t="s">
        <v>420</v>
      </c>
      <c r="AD956" s="176" t="s">
        <v>420</v>
      </c>
      <c r="AE956" s="176" t="s">
        <v>420</v>
      </c>
      <c r="AF956" s="176" t="s">
        <v>213</v>
      </c>
      <c r="AG956" s="176">
        <v>1</v>
      </c>
      <c r="AH956" s="176" t="s">
        <v>644</v>
      </c>
      <c r="AI956" s="176" t="s">
        <v>647</v>
      </c>
      <c r="AJ956" s="176" t="s">
        <v>654</v>
      </c>
      <c r="AK956" s="176" t="s">
        <v>654</v>
      </c>
      <c r="AL956" s="1231" t="s">
        <v>420</v>
      </c>
      <c r="AM956" s="176" t="s">
        <v>420</v>
      </c>
      <c r="AN956" s="176" t="s">
        <v>420</v>
      </c>
      <c r="AO956" s="176" t="s">
        <v>420</v>
      </c>
      <c r="AP956" s="176">
        <v>24</v>
      </c>
      <c r="AQ956" s="176">
        <v>216</v>
      </c>
      <c r="AR956" s="176" t="s">
        <v>420</v>
      </c>
      <c r="AS956" s="193" t="s">
        <v>420</v>
      </c>
    </row>
    <row r="957" spans="1:45" ht="16.5" customHeight="1">
      <c r="A957" s="175">
        <v>46167</v>
      </c>
      <c r="B957" s="176" t="s">
        <v>216</v>
      </c>
      <c r="C957" s="176" t="s">
        <v>645</v>
      </c>
      <c r="E957" s="176" t="s">
        <v>420</v>
      </c>
      <c r="F957" s="176" t="s">
        <v>420</v>
      </c>
      <c r="G957" s="176" t="s">
        <v>420</v>
      </c>
      <c r="H957" s="176" t="s">
        <v>420</v>
      </c>
      <c r="I957" s="176" t="s">
        <v>420</v>
      </c>
      <c r="L957" s="176" t="s">
        <v>645</v>
      </c>
      <c r="P957" s="176" t="s">
        <v>645</v>
      </c>
      <c r="T957" s="176" t="s">
        <v>645</v>
      </c>
      <c r="X957" s="176" t="s">
        <v>645</v>
      </c>
      <c r="Z957" s="176" t="s">
        <v>420</v>
      </c>
      <c r="AA957" s="176" t="s">
        <v>645</v>
      </c>
      <c r="AB957" s="176" t="s">
        <v>420</v>
      </c>
      <c r="AC957" s="176" t="s">
        <v>420</v>
      </c>
      <c r="AD957" s="176" t="s">
        <v>420</v>
      </c>
      <c r="AE957" s="176" t="s">
        <v>420</v>
      </c>
      <c r="AF957" s="176" t="s">
        <v>213</v>
      </c>
      <c r="AG957" s="176">
        <v>2</v>
      </c>
      <c r="AH957" s="176" t="s">
        <v>654</v>
      </c>
      <c r="AI957" s="176" t="s">
        <v>654</v>
      </c>
      <c r="AJ957" s="176" t="s">
        <v>654</v>
      </c>
      <c r="AK957" s="176" t="s">
        <v>654</v>
      </c>
      <c r="AL957" s="1231" t="s">
        <v>420</v>
      </c>
      <c r="AM957" s="176" t="s">
        <v>420</v>
      </c>
      <c r="AN957" s="176" t="s">
        <v>420</v>
      </c>
      <c r="AO957" s="176" t="s">
        <v>420</v>
      </c>
      <c r="AP957" s="176">
        <v>24</v>
      </c>
      <c r="AQ957" s="176">
        <v>216</v>
      </c>
      <c r="AR957" s="176" t="s">
        <v>420</v>
      </c>
      <c r="AS957" s="193" t="s">
        <v>420</v>
      </c>
    </row>
    <row r="958" spans="1:45" ht="16.5" customHeight="1">
      <c r="A958" s="175">
        <v>46167</v>
      </c>
      <c r="B958" s="176" t="s">
        <v>217</v>
      </c>
      <c r="C958" s="176" t="s">
        <v>17634</v>
      </c>
      <c r="E958" s="176" t="s">
        <v>1985</v>
      </c>
      <c r="F958" s="176" t="s">
        <v>17646</v>
      </c>
      <c r="G958" s="176">
        <v>600</v>
      </c>
      <c r="H958" s="176" t="s">
        <v>1778</v>
      </c>
      <c r="I958" s="176">
        <v>4</v>
      </c>
      <c r="L958" s="176" t="s">
        <v>656</v>
      </c>
      <c r="P958" s="176" t="s">
        <v>656</v>
      </c>
      <c r="T958" s="176" t="s">
        <v>483</v>
      </c>
      <c r="V958" s="176">
        <v>34</v>
      </c>
      <c r="W958" s="176">
        <v>0</v>
      </c>
      <c r="X958" s="176">
        <v>9478</v>
      </c>
      <c r="Y958" s="176">
        <v>9221</v>
      </c>
      <c r="Z958" s="176">
        <v>1.7625458996328029</v>
      </c>
      <c r="AA958" s="176" t="s">
        <v>656</v>
      </c>
      <c r="AB958" s="176" t="s">
        <v>420</v>
      </c>
      <c r="AC958" s="176" t="s">
        <v>420</v>
      </c>
      <c r="AD958" s="176" t="s">
        <v>420</v>
      </c>
      <c r="AE958" s="176" t="s">
        <v>420</v>
      </c>
      <c r="AF958" s="176" t="s">
        <v>213</v>
      </c>
      <c r="AG958" s="176">
        <v>1</v>
      </c>
      <c r="AH958" s="176" t="s">
        <v>644</v>
      </c>
      <c r="AI958" s="176" t="s">
        <v>647</v>
      </c>
      <c r="AJ958" s="176" t="s">
        <v>748</v>
      </c>
      <c r="AK958" s="176" t="s">
        <v>748</v>
      </c>
      <c r="AL958" s="1231" t="s">
        <v>252</v>
      </c>
      <c r="AM958" s="176" t="s">
        <v>126</v>
      </c>
      <c r="AN958" s="176">
        <v>0.91100000000000003</v>
      </c>
      <c r="AO958" s="176">
        <v>0.7</v>
      </c>
      <c r="AP958" s="176">
        <v>24</v>
      </c>
      <c r="AQ958" s="176">
        <v>216</v>
      </c>
      <c r="AR958" s="176">
        <v>1.7</v>
      </c>
      <c r="AS958" s="193">
        <v>8028.4608000000007</v>
      </c>
    </row>
    <row r="959" spans="1:45" ht="16.5" customHeight="1">
      <c r="A959" s="175">
        <v>46167</v>
      </c>
      <c r="B959" s="176" t="s">
        <v>218</v>
      </c>
      <c r="C959" s="176" t="s">
        <v>645</v>
      </c>
      <c r="E959" s="176" t="s">
        <v>420</v>
      </c>
      <c r="F959" s="176" t="s">
        <v>420</v>
      </c>
      <c r="G959" s="176" t="s">
        <v>420</v>
      </c>
      <c r="H959" s="176" t="s">
        <v>420</v>
      </c>
      <c r="I959" s="176" t="s">
        <v>420</v>
      </c>
      <c r="L959" s="176" t="s">
        <v>645</v>
      </c>
      <c r="P959" s="176" t="s">
        <v>645</v>
      </c>
      <c r="T959" s="176" t="s">
        <v>645</v>
      </c>
      <c r="X959" s="176" t="s">
        <v>645</v>
      </c>
      <c r="Z959" s="176" t="s">
        <v>420</v>
      </c>
      <c r="AA959" s="176" t="s">
        <v>645</v>
      </c>
      <c r="AB959" s="176" t="s">
        <v>420</v>
      </c>
      <c r="AC959" s="176" t="s">
        <v>420</v>
      </c>
      <c r="AD959" s="176" t="s">
        <v>420</v>
      </c>
      <c r="AE959" s="176" t="s">
        <v>420</v>
      </c>
      <c r="AF959" s="176" t="s">
        <v>213</v>
      </c>
      <c r="AG959" s="176">
        <v>1</v>
      </c>
      <c r="AH959" s="176" t="s">
        <v>654</v>
      </c>
      <c r="AI959" s="176" t="s">
        <v>654</v>
      </c>
      <c r="AJ959" s="176" t="s">
        <v>654</v>
      </c>
      <c r="AK959" s="176" t="s">
        <v>654</v>
      </c>
      <c r="AL959" s="1231" t="s">
        <v>420</v>
      </c>
      <c r="AM959" s="176" t="s">
        <v>420</v>
      </c>
      <c r="AN959" s="176" t="s">
        <v>420</v>
      </c>
      <c r="AO959" s="176" t="s">
        <v>420</v>
      </c>
      <c r="AP959" s="176">
        <v>24</v>
      </c>
      <c r="AQ959" s="176">
        <v>216</v>
      </c>
      <c r="AR959" s="176" t="s">
        <v>420</v>
      </c>
      <c r="AS959" s="193" t="s">
        <v>420</v>
      </c>
    </row>
    <row r="960" spans="1:45" ht="16.5" customHeight="1">
      <c r="A960" s="175">
        <v>46167</v>
      </c>
      <c r="B960" s="176" t="s">
        <v>219</v>
      </c>
      <c r="C960" s="176" t="s">
        <v>17288</v>
      </c>
      <c r="D960" s="176" t="s">
        <v>17291</v>
      </c>
      <c r="E960" s="176" t="s">
        <v>1557</v>
      </c>
      <c r="F960" s="176" t="s">
        <v>16724</v>
      </c>
      <c r="G960" s="176">
        <v>630</v>
      </c>
      <c r="H960" s="176" t="s">
        <v>634</v>
      </c>
      <c r="I960" s="176">
        <v>2</v>
      </c>
      <c r="J960" s="176">
        <v>16</v>
      </c>
      <c r="K960" s="176">
        <v>6</v>
      </c>
      <c r="L960" s="176">
        <v>9366</v>
      </c>
      <c r="M960" s="176">
        <v>9856</v>
      </c>
      <c r="N960" s="176">
        <v>5</v>
      </c>
      <c r="O960" s="176">
        <v>1</v>
      </c>
      <c r="P960" s="176">
        <v>9530</v>
      </c>
      <c r="Q960" s="176">
        <v>9879</v>
      </c>
      <c r="R960" s="176">
        <v>12</v>
      </c>
      <c r="S960" s="176">
        <v>0</v>
      </c>
      <c r="T960" s="176">
        <v>9463</v>
      </c>
      <c r="U960" s="176">
        <v>9810</v>
      </c>
      <c r="V960" s="176">
        <v>12</v>
      </c>
      <c r="W960" s="176">
        <v>1</v>
      </c>
      <c r="X960" s="176">
        <v>9588</v>
      </c>
      <c r="Y960" s="176">
        <v>9882</v>
      </c>
      <c r="Z960" s="176">
        <v>2.4615384615384617</v>
      </c>
      <c r="AA960" s="176">
        <v>15</v>
      </c>
      <c r="AB960" s="176">
        <v>0.984375</v>
      </c>
      <c r="AC960" s="176">
        <v>96.717500000000001</v>
      </c>
      <c r="AD960" s="176">
        <v>1.875</v>
      </c>
      <c r="AE960" s="176">
        <v>1.5416666666666667</v>
      </c>
      <c r="AF960" s="176" t="s">
        <v>213</v>
      </c>
      <c r="AG960" s="176">
        <v>1</v>
      </c>
      <c r="AH960" s="176" t="s">
        <v>644</v>
      </c>
      <c r="AI960" s="176" t="s">
        <v>647</v>
      </c>
      <c r="AJ960" s="176" t="s">
        <v>748</v>
      </c>
      <c r="AK960" s="176" t="s">
        <v>748</v>
      </c>
      <c r="AL960" s="1231" t="s">
        <v>251</v>
      </c>
      <c r="AM960" s="176" t="s">
        <v>1036</v>
      </c>
      <c r="AN960" s="176">
        <v>0.56200000000000006</v>
      </c>
      <c r="AO960" s="176">
        <v>1.1000000000000001</v>
      </c>
      <c r="AP960" s="176">
        <v>24</v>
      </c>
      <c r="AQ960" s="176">
        <v>216</v>
      </c>
      <c r="AR960" s="176">
        <v>2.1</v>
      </c>
      <c r="AS960" s="193">
        <v>6118.1568000000007</v>
      </c>
    </row>
    <row r="961" spans="1:45" ht="16.5" customHeight="1">
      <c r="A961" s="175">
        <v>46167</v>
      </c>
      <c r="B961" s="176" t="s">
        <v>220</v>
      </c>
      <c r="C961" s="176" t="s">
        <v>645</v>
      </c>
      <c r="E961" s="176" t="s">
        <v>420</v>
      </c>
      <c r="F961" s="176" t="s">
        <v>420</v>
      </c>
      <c r="G961" s="176" t="s">
        <v>420</v>
      </c>
      <c r="H961" s="176" t="s">
        <v>420</v>
      </c>
      <c r="I961" s="176" t="s">
        <v>420</v>
      </c>
      <c r="L961" s="176" t="s">
        <v>645</v>
      </c>
      <c r="P961" s="176" t="s">
        <v>645</v>
      </c>
      <c r="T961" s="176" t="s">
        <v>645</v>
      </c>
      <c r="X961" s="176" t="s">
        <v>645</v>
      </c>
      <c r="Z961" s="176" t="s">
        <v>420</v>
      </c>
      <c r="AA961" s="176" t="s">
        <v>645</v>
      </c>
      <c r="AB961" s="1439" t="s">
        <v>420</v>
      </c>
      <c r="AC961" s="176" t="s">
        <v>420</v>
      </c>
      <c r="AD961" s="176" t="s">
        <v>420</v>
      </c>
      <c r="AE961" s="176" t="s">
        <v>420</v>
      </c>
      <c r="AF961" s="176" t="s">
        <v>213</v>
      </c>
      <c r="AG961" s="176">
        <v>1</v>
      </c>
      <c r="AH961" s="176" t="s">
        <v>654</v>
      </c>
      <c r="AI961" s="176" t="s">
        <v>654</v>
      </c>
      <c r="AJ961" s="176" t="s">
        <v>654</v>
      </c>
      <c r="AK961" s="176" t="s">
        <v>654</v>
      </c>
      <c r="AL961" s="1231" t="s">
        <v>420</v>
      </c>
      <c r="AM961" s="176" t="s">
        <v>420</v>
      </c>
      <c r="AN961" s="176" t="s">
        <v>420</v>
      </c>
      <c r="AO961" s="176" t="s">
        <v>420</v>
      </c>
      <c r="AP961" s="176">
        <v>24</v>
      </c>
      <c r="AQ961" s="176">
        <v>216</v>
      </c>
      <c r="AR961" s="176" t="s">
        <v>420</v>
      </c>
      <c r="AS961" s="193" t="s">
        <v>420</v>
      </c>
    </row>
    <row r="962" spans="1:45" ht="16.5" customHeight="1">
      <c r="A962" s="175">
        <v>46167</v>
      </c>
      <c r="B962" s="176" t="s">
        <v>221</v>
      </c>
      <c r="C962" s="176" t="s">
        <v>17355</v>
      </c>
      <c r="E962" s="176" t="s">
        <v>628</v>
      </c>
      <c r="F962" s="176" t="s">
        <v>17264</v>
      </c>
      <c r="G962" s="176">
        <v>600</v>
      </c>
      <c r="H962" s="176" t="s">
        <v>480</v>
      </c>
      <c r="I962" s="176">
        <v>5</v>
      </c>
      <c r="J962" s="176">
        <v>13</v>
      </c>
      <c r="K962" s="176">
        <v>3</v>
      </c>
      <c r="L962" s="176">
        <v>8242</v>
      </c>
      <c r="M962" s="176">
        <v>8129</v>
      </c>
      <c r="N962" s="176">
        <v>5</v>
      </c>
      <c r="O962" s="176">
        <v>1</v>
      </c>
      <c r="P962" s="176">
        <v>8313</v>
      </c>
      <c r="Q962" s="176">
        <v>8244</v>
      </c>
      <c r="R962" s="176">
        <v>6</v>
      </c>
      <c r="S962" s="176">
        <v>2</v>
      </c>
      <c r="T962" s="176">
        <v>8324</v>
      </c>
      <c r="U962" s="176">
        <v>8135</v>
      </c>
      <c r="V962" s="176">
        <v>8</v>
      </c>
      <c r="W962" s="176">
        <v>2</v>
      </c>
      <c r="X962" s="176">
        <v>8286</v>
      </c>
      <c r="Y962" s="176">
        <v>8130</v>
      </c>
      <c r="Z962" s="176">
        <v>2.8685258964143427</v>
      </c>
      <c r="AA962" s="176">
        <v>10.666666666666666</v>
      </c>
      <c r="AB962" s="1439">
        <v>0.98659188034188039</v>
      </c>
      <c r="AC962" s="176">
        <v>82.253749999999997</v>
      </c>
      <c r="AD962" s="176">
        <v>1.3333333333333333</v>
      </c>
      <c r="AE962" s="176">
        <v>1</v>
      </c>
      <c r="AF962" s="176" t="s">
        <v>213</v>
      </c>
      <c r="AG962" s="176">
        <v>1</v>
      </c>
      <c r="AH962" s="176" t="s">
        <v>644</v>
      </c>
      <c r="AI962" s="176" t="s">
        <v>647</v>
      </c>
      <c r="AJ962" s="176" t="s">
        <v>748</v>
      </c>
      <c r="AK962" s="176" t="s">
        <v>748</v>
      </c>
      <c r="AL962" s="1231" t="s">
        <v>251</v>
      </c>
      <c r="AM962" s="176" t="s">
        <v>126</v>
      </c>
      <c r="AN962" s="176">
        <v>0.91100000000000003</v>
      </c>
      <c r="AO962" s="176">
        <v>3</v>
      </c>
      <c r="AP962" s="176">
        <v>24</v>
      </c>
      <c r="AQ962" s="176">
        <v>216</v>
      </c>
      <c r="AR962" s="176">
        <v>4</v>
      </c>
      <c r="AS962" s="193">
        <v>18890.495999999999</v>
      </c>
    </row>
    <row r="963" spans="1:45" ht="16.5" customHeight="1">
      <c r="A963" s="175">
        <v>46167</v>
      </c>
      <c r="B963" s="176" t="s">
        <v>222</v>
      </c>
      <c r="C963" s="176" t="s">
        <v>645</v>
      </c>
      <c r="E963" s="176" t="s">
        <v>420</v>
      </c>
      <c r="F963" s="176" t="s">
        <v>420</v>
      </c>
      <c r="G963" s="176" t="s">
        <v>420</v>
      </c>
      <c r="H963" s="176" t="s">
        <v>420</v>
      </c>
      <c r="I963" s="176" t="s">
        <v>420</v>
      </c>
      <c r="L963" s="176" t="s">
        <v>645</v>
      </c>
      <c r="P963" s="176" t="s">
        <v>645</v>
      </c>
      <c r="T963" s="176" t="s">
        <v>645</v>
      </c>
      <c r="X963" s="176" t="s">
        <v>645</v>
      </c>
      <c r="Z963" s="176" t="s">
        <v>420</v>
      </c>
      <c r="AA963" s="176" t="s">
        <v>645</v>
      </c>
      <c r="AB963" s="1439" t="s">
        <v>420</v>
      </c>
      <c r="AC963" s="176" t="s">
        <v>420</v>
      </c>
      <c r="AD963" s="176" t="s">
        <v>420</v>
      </c>
      <c r="AE963" s="176" t="s">
        <v>420</v>
      </c>
      <c r="AF963" s="176" t="s">
        <v>213</v>
      </c>
      <c r="AG963" s="176">
        <v>1</v>
      </c>
      <c r="AH963" s="176" t="s">
        <v>654</v>
      </c>
      <c r="AI963" s="176" t="s">
        <v>654</v>
      </c>
      <c r="AJ963" s="176" t="s">
        <v>654</v>
      </c>
      <c r="AK963" s="176" t="s">
        <v>654</v>
      </c>
      <c r="AL963" s="1231" t="s">
        <v>420</v>
      </c>
      <c r="AM963" s="176" t="s">
        <v>420</v>
      </c>
      <c r="AN963" s="176" t="s">
        <v>420</v>
      </c>
      <c r="AO963" s="176" t="s">
        <v>420</v>
      </c>
      <c r="AP963" s="176">
        <v>24</v>
      </c>
      <c r="AQ963" s="176">
        <v>216</v>
      </c>
      <c r="AR963" s="176" t="s">
        <v>420</v>
      </c>
      <c r="AS963" s="193" t="s">
        <v>420</v>
      </c>
    </row>
    <row r="964" spans="1:45" ht="16.5" customHeight="1">
      <c r="A964" s="175">
        <v>46167</v>
      </c>
      <c r="B964" s="176" t="s">
        <v>223</v>
      </c>
      <c r="C964" s="176" t="s">
        <v>645</v>
      </c>
      <c r="E964" s="176" t="s">
        <v>420</v>
      </c>
      <c r="F964" s="176" t="s">
        <v>420</v>
      </c>
      <c r="G964" s="176" t="s">
        <v>420</v>
      </c>
      <c r="H964" s="176" t="s">
        <v>420</v>
      </c>
      <c r="I964" s="176" t="s">
        <v>420</v>
      </c>
      <c r="L964" s="176" t="s">
        <v>645</v>
      </c>
      <c r="P964" s="176" t="s">
        <v>645</v>
      </c>
      <c r="T964" s="176" t="s">
        <v>645</v>
      </c>
      <c r="X964" s="176" t="s">
        <v>645</v>
      </c>
      <c r="Z964" s="176" t="s">
        <v>420</v>
      </c>
      <c r="AA964" s="176" t="s">
        <v>645</v>
      </c>
      <c r="AB964" s="1439" t="s">
        <v>420</v>
      </c>
      <c r="AC964" s="176" t="s">
        <v>420</v>
      </c>
      <c r="AD964" s="176" t="s">
        <v>420</v>
      </c>
      <c r="AE964" s="176" t="s">
        <v>420</v>
      </c>
      <c r="AF964" s="176" t="s">
        <v>213</v>
      </c>
      <c r="AG964" s="176">
        <v>1</v>
      </c>
      <c r="AH964" s="176" t="s">
        <v>654</v>
      </c>
      <c r="AI964" s="176" t="s">
        <v>654</v>
      </c>
      <c r="AJ964" s="176" t="s">
        <v>654</v>
      </c>
      <c r="AK964" s="176" t="s">
        <v>654</v>
      </c>
      <c r="AL964" s="1231" t="s">
        <v>420</v>
      </c>
      <c r="AM964" s="176" t="s">
        <v>420</v>
      </c>
      <c r="AN964" s="176" t="s">
        <v>420</v>
      </c>
      <c r="AO964" s="176" t="s">
        <v>420</v>
      </c>
      <c r="AP964" s="176">
        <v>24</v>
      </c>
      <c r="AQ964" s="176">
        <v>216</v>
      </c>
      <c r="AR964" s="176" t="s">
        <v>420</v>
      </c>
      <c r="AS964" s="193" t="s">
        <v>420</v>
      </c>
    </row>
    <row r="965" spans="1:45" ht="16.5" customHeight="1">
      <c r="A965" s="175">
        <v>46167</v>
      </c>
      <c r="B965" s="176" t="s">
        <v>224</v>
      </c>
      <c r="C965" s="176" t="s">
        <v>645</v>
      </c>
      <c r="E965" s="176" t="s">
        <v>420</v>
      </c>
      <c r="F965" s="176" t="s">
        <v>420</v>
      </c>
      <c r="G965" s="176" t="s">
        <v>420</v>
      </c>
      <c r="H965" s="176" t="s">
        <v>420</v>
      </c>
      <c r="I965" s="176" t="s">
        <v>420</v>
      </c>
      <c r="L965" s="176" t="s">
        <v>645</v>
      </c>
      <c r="P965" s="176" t="s">
        <v>645</v>
      </c>
      <c r="T965" s="176" t="s">
        <v>645</v>
      </c>
      <c r="X965" s="176" t="s">
        <v>645</v>
      </c>
      <c r="Z965" s="176" t="s">
        <v>420</v>
      </c>
      <c r="AA965" s="176" t="s">
        <v>645</v>
      </c>
      <c r="AB965" s="176" t="s">
        <v>420</v>
      </c>
      <c r="AC965" s="176" t="s">
        <v>420</v>
      </c>
      <c r="AD965" s="176" t="s">
        <v>420</v>
      </c>
      <c r="AE965" s="176" t="s">
        <v>420</v>
      </c>
      <c r="AF965" s="176" t="s">
        <v>213</v>
      </c>
      <c r="AG965" s="176">
        <v>0.5</v>
      </c>
      <c r="AH965" s="176" t="s">
        <v>654</v>
      </c>
      <c r="AI965" s="176" t="s">
        <v>654</v>
      </c>
      <c r="AJ965" s="176" t="s">
        <v>654</v>
      </c>
      <c r="AK965" s="176" t="s">
        <v>654</v>
      </c>
      <c r="AL965" s="1231" t="s">
        <v>420</v>
      </c>
      <c r="AM965" s="176" t="s">
        <v>420</v>
      </c>
      <c r="AN965" s="176" t="s">
        <v>420</v>
      </c>
      <c r="AO965" s="176" t="s">
        <v>420</v>
      </c>
      <c r="AP965" s="176">
        <v>24</v>
      </c>
      <c r="AQ965" s="176">
        <v>216</v>
      </c>
      <c r="AR965" s="176" t="s">
        <v>420</v>
      </c>
      <c r="AS965" s="193" t="s">
        <v>420</v>
      </c>
    </row>
    <row r="966" spans="1:45" ht="16.5" customHeight="1">
      <c r="A966" s="175">
        <v>46167</v>
      </c>
      <c r="B966" s="176" t="s">
        <v>225</v>
      </c>
      <c r="C966" s="176" t="s">
        <v>645</v>
      </c>
      <c r="E966" s="176" t="s">
        <v>420</v>
      </c>
      <c r="F966" s="176" t="s">
        <v>420</v>
      </c>
      <c r="G966" s="176" t="s">
        <v>420</v>
      </c>
      <c r="H966" s="176" t="s">
        <v>420</v>
      </c>
      <c r="I966" s="176" t="s">
        <v>420</v>
      </c>
      <c r="L966" s="176" t="s">
        <v>645</v>
      </c>
      <c r="P966" s="176" t="s">
        <v>645</v>
      </c>
      <c r="T966" s="176" t="s">
        <v>645</v>
      </c>
      <c r="X966" s="176" t="s">
        <v>645</v>
      </c>
      <c r="Z966" s="176" t="s">
        <v>420</v>
      </c>
      <c r="AA966" s="176" t="s">
        <v>645</v>
      </c>
      <c r="AB966" s="1439" t="s">
        <v>420</v>
      </c>
      <c r="AC966" s="176" t="s">
        <v>420</v>
      </c>
      <c r="AD966" s="176" t="s">
        <v>420</v>
      </c>
      <c r="AE966" s="176" t="s">
        <v>420</v>
      </c>
      <c r="AF966" s="176" t="s">
        <v>213</v>
      </c>
      <c r="AG966" s="176">
        <v>1</v>
      </c>
      <c r="AH966" s="176" t="s">
        <v>654</v>
      </c>
      <c r="AI966" s="176" t="s">
        <v>654</v>
      </c>
      <c r="AJ966" s="176" t="s">
        <v>654</v>
      </c>
      <c r="AK966" s="176" t="s">
        <v>654</v>
      </c>
      <c r="AL966" s="1231" t="s">
        <v>420</v>
      </c>
      <c r="AM966" s="176" t="s">
        <v>420</v>
      </c>
      <c r="AN966" s="176" t="s">
        <v>420</v>
      </c>
      <c r="AO966" s="176" t="s">
        <v>420</v>
      </c>
      <c r="AP966" s="176">
        <v>24</v>
      </c>
      <c r="AQ966" s="176">
        <v>216</v>
      </c>
      <c r="AR966" s="176" t="s">
        <v>420</v>
      </c>
      <c r="AS966" s="193" t="s">
        <v>420</v>
      </c>
    </row>
    <row r="967" spans="1:45" ht="16.5" customHeight="1">
      <c r="A967" s="175">
        <v>46167</v>
      </c>
      <c r="B967" s="176" t="s">
        <v>226</v>
      </c>
      <c r="C967" s="176" t="s">
        <v>645</v>
      </c>
      <c r="E967" s="176" t="s">
        <v>420</v>
      </c>
      <c r="F967" s="176" t="s">
        <v>420</v>
      </c>
      <c r="G967" s="176" t="s">
        <v>420</v>
      </c>
      <c r="H967" s="176" t="s">
        <v>420</v>
      </c>
      <c r="I967" s="176" t="s">
        <v>420</v>
      </c>
      <c r="L967" s="176" t="s">
        <v>645</v>
      </c>
      <c r="P967" s="176" t="s">
        <v>645</v>
      </c>
      <c r="T967" s="176" t="s">
        <v>645</v>
      </c>
      <c r="X967" s="176" t="s">
        <v>645</v>
      </c>
      <c r="Z967" s="176" t="s">
        <v>420</v>
      </c>
      <c r="AA967" s="176" t="s">
        <v>645</v>
      </c>
      <c r="AB967" s="1439" t="s">
        <v>420</v>
      </c>
      <c r="AC967" s="176" t="s">
        <v>420</v>
      </c>
      <c r="AD967" s="176" t="s">
        <v>420</v>
      </c>
      <c r="AE967" s="176" t="s">
        <v>420</v>
      </c>
      <c r="AF967" s="176" t="s">
        <v>213</v>
      </c>
      <c r="AG967" s="176">
        <v>1</v>
      </c>
      <c r="AH967" s="176" t="s">
        <v>654</v>
      </c>
      <c r="AI967" s="176" t="s">
        <v>654</v>
      </c>
      <c r="AJ967" s="176" t="s">
        <v>654</v>
      </c>
      <c r="AK967" s="176" t="s">
        <v>654</v>
      </c>
      <c r="AL967" s="1231" t="s">
        <v>420</v>
      </c>
      <c r="AM967" s="176" t="s">
        <v>420</v>
      </c>
      <c r="AN967" s="176" t="s">
        <v>420</v>
      </c>
      <c r="AO967" s="176" t="s">
        <v>420</v>
      </c>
      <c r="AP967" s="176">
        <v>24</v>
      </c>
      <c r="AQ967" s="176">
        <v>216</v>
      </c>
      <c r="AR967" s="176" t="s">
        <v>420</v>
      </c>
      <c r="AS967" s="193" t="s">
        <v>420</v>
      </c>
    </row>
    <row r="968" spans="1:45" ht="16.5" customHeight="1">
      <c r="A968" s="175">
        <v>46167</v>
      </c>
      <c r="B968" s="176" t="s">
        <v>227</v>
      </c>
      <c r="C968" s="176" t="s">
        <v>645</v>
      </c>
      <c r="E968" s="176" t="s">
        <v>420</v>
      </c>
      <c r="F968" s="176" t="s">
        <v>420</v>
      </c>
      <c r="G968" s="176" t="s">
        <v>420</v>
      </c>
      <c r="H968" s="176" t="s">
        <v>420</v>
      </c>
      <c r="I968" s="176" t="s">
        <v>420</v>
      </c>
      <c r="L968" s="176" t="s">
        <v>645</v>
      </c>
      <c r="P968" s="176" t="s">
        <v>645</v>
      </c>
      <c r="T968" s="176" t="s">
        <v>645</v>
      </c>
      <c r="X968" s="176" t="s">
        <v>645</v>
      </c>
      <c r="Z968" s="176" t="s">
        <v>420</v>
      </c>
      <c r="AA968" s="176" t="s">
        <v>645</v>
      </c>
      <c r="AB968" s="176" t="s">
        <v>420</v>
      </c>
      <c r="AC968" s="176" t="s">
        <v>420</v>
      </c>
      <c r="AD968" s="176" t="s">
        <v>420</v>
      </c>
      <c r="AE968" s="176" t="s">
        <v>420</v>
      </c>
      <c r="AF968" s="176" t="s">
        <v>213</v>
      </c>
      <c r="AG968" s="176">
        <v>1</v>
      </c>
      <c r="AH968" s="176" t="s">
        <v>654</v>
      </c>
      <c r="AI968" s="176" t="s">
        <v>654</v>
      </c>
      <c r="AJ968" s="176" t="s">
        <v>654</v>
      </c>
      <c r="AK968" s="176" t="s">
        <v>654</v>
      </c>
      <c r="AL968" s="1231" t="s">
        <v>420</v>
      </c>
      <c r="AM968" s="176" t="s">
        <v>420</v>
      </c>
      <c r="AN968" s="176" t="s">
        <v>420</v>
      </c>
      <c r="AO968" s="176" t="s">
        <v>420</v>
      </c>
      <c r="AP968" s="176">
        <v>24</v>
      </c>
      <c r="AQ968" s="176">
        <v>216</v>
      </c>
      <c r="AR968" s="176" t="s">
        <v>420</v>
      </c>
      <c r="AS968" s="193" t="s">
        <v>420</v>
      </c>
    </row>
    <row r="969" spans="1:45" ht="16.5" customHeight="1">
      <c r="A969" s="175">
        <v>46167</v>
      </c>
      <c r="B969" s="176" t="s">
        <v>228</v>
      </c>
      <c r="C969" s="176" t="s">
        <v>645</v>
      </c>
      <c r="E969" s="176" t="s">
        <v>420</v>
      </c>
      <c r="F969" s="176" t="s">
        <v>420</v>
      </c>
      <c r="G969" s="176" t="s">
        <v>420</v>
      </c>
      <c r="H969" s="176" t="s">
        <v>420</v>
      </c>
      <c r="I969" s="176" t="s">
        <v>420</v>
      </c>
      <c r="L969" s="176" t="s">
        <v>645</v>
      </c>
      <c r="P969" s="176" t="s">
        <v>645</v>
      </c>
      <c r="T969" s="176" t="s">
        <v>645</v>
      </c>
      <c r="X969" s="176" t="s">
        <v>645</v>
      </c>
      <c r="Z969" s="176" t="s">
        <v>420</v>
      </c>
      <c r="AA969" s="176" t="s">
        <v>645</v>
      </c>
      <c r="AB969" s="176" t="s">
        <v>420</v>
      </c>
      <c r="AC969" s="176" t="s">
        <v>420</v>
      </c>
      <c r="AD969" s="176" t="s">
        <v>420</v>
      </c>
      <c r="AE969" s="176" t="s">
        <v>420</v>
      </c>
      <c r="AF969" s="176" t="s">
        <v>213</v>
      </c>
      <c r="AG969" s="176">
        <v>1</v>
      </c>
      <c r="AH969" s="176" t="s">
        <v>654</v>
      </c>
      <c r="AI969" s="176" t="s">
        <v>654</v>
      </c>
      <c r="AJ969" s="176" t="s">
        <v>654</v>
      </c>
      <c r="AK969" s="176" t="s">
        <v>654</v>
      </c>
      <c r="AL969" s="1231" t="s">
        <v>420</v>
      </c>
      <c r="AM969" s="176" t="s">
        <v>420</v>
      </c>
      <c r="AN969" s="176" t="s">
        <v>420</v>
      </c>
      <c r="AO969" s="176" t="s">
        <v>420</v>
      </c>
      <c r="AP969" s="176">
        <v>24</v>
      </c>
      <c r="AQ969" s="176">
        <v>216</v>
      </c>
      <c r="AR969" s="176" t="s">
        <v>420</v>
      </c>
      <c r="AS969" s="193" t="s">
        <v>420</v>
      </c>
    </row>
    <row r="970" spans="1:45" ht="16.5" customHeight="1">
      <c r="A970" s="175">
        <v>46167</v>
      </c>
      <c r="B970" s="176" t="s">
        <v>229</v>
      </c>
      <c r="C970" s="176" t="s">
        <v>645</v>
      </c>
      <c r="E970" s="176" t="s">
        <v>420</v>
      </c>
      <c r="F970" s="176" t="s">
        <v>420</v>
      </c>
      <c r="G970" s="176" t="s">
        <v>420</v>
      </c>
      <c r="H970" s="176" t="s">
        <v>420</v>
      </c>
      <c r="I970" s="176" t="s">
        <v>420</v>
      </c>
      <c r="L970" s="176" t="s">
        <v>645</v>
      </c>
      <c r="P970" s="176" t="s">
        <v>645</v>
      </c>
      <c r="T970" s="176" t="s">
        <v>645</v>
      </c>
      <c r="X970" s="176" t="s">
        <v>645</v>
      </c>
      <c r="Z970" s="176" t="s">
        <v>420</v>
      </c>
      <c r="AA970" s="176" t="s">
        <v>645</v>
      </c>
      <c r="AB970" s="1439" t="s">
        <v>420</v>
      </c>
      <c r="AC970" s="176" t="s">
        <v>420</v>
      </c>
      <c r="AD970" s="176" t="s">
        <v>420</v>
      </c>
      <c r="AE970" s="176" t="s">
        <v>420</v>
      </c>
      <c r="AF970" s="176" t="s">
        <v>213</v>
      </c>
      <c r="AG970" s="176">
        <v>1</v>
      </c>
      <c r="AH970" s="176" t="s">
        <v>654</v>
      </c>
      <c r="AI970" s="176" t="s">
        <v>654</v>
      </c>
      <c r="AJ970" s="176" t="s">
        <v>654</v>
      </c>
      <c r="AK970" s="176" t="s">
        <v>654</v>
      </c>
      <c r="AL970" s="1231" t="s">
        <v>420</v>
      </c>
      <c r="AM970" s="176" t="s">
        <v>420</v>
      </c>
      <c r="AN970" s="176" t="s">
        <v>420</v>
      </c>
      <c r="AO970" s="176" t="s">
        <v>420</v>
      </c>
      <c r="AP970" s="176">
        <v>24</v>
      </c>
      <c r="AQ970" s="176">
        <v>216</v>
      </c>
      <c r="AR970" s="176" t="s">
        <v>420</v>
      </c>
      <c r="AS970" s="193" t="s">
        <v>420</v>
      </c>
    </row>
    <row r="971" spans="1:45" ht="16.5" customHeight="1">
      <c r="A971" s="175">
        <v>46167</v>
      </c>
      <c r="B971" s="176" t="s">
        <v>230</v>
      </c>
      <c r="C971" s="176" t="s">
        <v>645</v>
      </c>
      <c r="E971" s="176" t="s">
        <v>420</v>
      </c>
      <c r="F971" s="176" t="s">
        <v>420</v>
      </c>
      <c r="G971" s="176" t="s">
        <v>420</v>
      </c>
      <c r="H971" s="176" t="s">
        <v>420</v>
      </c>
      <c r="I971" s="176" t="s">
        <v>420</v>
      </c>
      <c r="L971" s="176" t="s">
        <v>645</v>
      </c>
      <c r="P971" s="176" t="s">
        <v>645</v>
      </c>
      <c r="T971" s="176" t="s">
        <v>645</v>
      </c>
      <c r="X971" s="176" t="s">
        <v>645</v>
      </c>
      <c r="Z971" s="176" t="s">
        <v>420</v>
      </c>
      <c r="AA971" s="176" t="s">
        <v>645</v>
      </c>
      <c r="AB971" s="1439" t="s">
        <v>420</v>
      </c>
      <c r="AC971" s="176" t="s">
        <v>420</v>
      </c>
      <c r="AD971" s="176" t="s">
        <v>420</v>
      </c>
      <c r="AE971" s="176" t="s">
        <v>420</v>
      </c>
      <c r="AF971" s="176" t="s">
        <v>213</v>
      </c>
      <c r="AG971" s="176">
        <v>0.5</v>
      </c>
      <c r="AH971" s="176" t="s">
        <v>654</v>
      </c>
      <c r="AI971" s="176" t="s">
        <v>654</v>
      </c>
      <c r="AJ971" s="176" t="s">
        <v>654</v>
      </c>
      <c r="AK971" s="176" t="s">
        <v>654</v>
      </c>
      <c r="AL971" s="1231" t="s">
        <v>420</v>
      </c>
      <c r="AM971" s="176" t="s">
        <v>420</v>
      </c>
      <c r="AN971" s="176" t="s">
        <v>420</v>
      </c>
      <c r="AO971" s="176" t="s">
        <v>420</v>
      </c>
      <c r="AP971" s="176">
        <v>24</v>
      </c>
      <c r="AQ971" s="176">
        <v>216</v>
      </c>
      <c r="AR971" s="176" t="s">
        <v>420</v>
      </c>
      <c r="AS971" s="193" t="s">
        <v>420</v>
      </c>
    </row>
    <row r="972" spans="1:45" ht="16.5" customHeight="1">
      <c r="A972" s="175">
        <v>46167</v>
      </c>
      <c r="B972" s="176" t="s">
        <v>231</v>
      </c>
      <c r="C972" s="176" t="s">
        <v>645</v>
      </c>
      <c r="E972" s="176" t="s">
        <v>420</v>
      </c>
      <c r="F972" s="176" t="s">
        <v>420</v>
      </c>
      <c r="G972" s="176" t="s">
        <v>420</v>
      </c>
      <c r="H972" s="176" t="s">
        <v>420</v>
      </c>
      <c r="I972" s="176" t="s">
        <v>420</v>
      </c>
      <c r="L972" s="176" t="s">
        <v>645</v>
      </c>
      <c r="P972" s="176" t="s">
        <v>645</v>
      </c>
      <c r="T972" s="176" t="s">
        <v>645</v>
      </c>
      <c r="X972" s="176" t="s">
        <v>645</v>
      </c>
      <c r="Z972" s="176" t="s">
        <v>420</v>
      </c>
      <c r="AA972" s="176" t="s">
        <v>645</v>
      </c>
      <c r="AB972" s="1439" t="s">
        <v>420</v>
      </c>
      <c r="AC972" s="176" t="s">
        <v>420</v>
      </c>
      <c r="AD972" s="176" t="s">
        <v>420</v>
      </c>
      <c r="AE972" s="176" t="s">
        <v>420</v>
      </c>
      <c r="AF972" s="176" t="s">
        <v>232</v>
      </c>
      <c r="AG972" s="176">
        <v>1</v>
      </c>
      <c r="AH972" s="176" t="s">
        <v>654</v>
      </c>
      <c r="AI972" s="176" t="s">
        <v>654</v>
      </c>
      <c r="AJ972" s="176" t="s">
        <v>654</v>
      </c>
      <c r="AK972" s="176" t="s">
        <v>654</v>
      </c>
      <c r="AL972" s="1231" t="s">
        <v>420</v>
      </c>
      <c r="AM972" s="176" t="s">
        <v>420</v>
      </c>
      <c r="AN972" s="176" t="s">
        <v>420</v>
      </c>
      <c r="AO972" s="176" t="s">
        <v>420</v>
      </c>
      <c r="AP972" s="176">
        <v>24</v>
      </c>
      <c r="AQ972" s="176">
        <v>216</v>
      </c>
      <c r="AR972" s="176" t="s">
        <v>420</v>
      </c>
      <c r="AS972" s="193" t="s">
        <v>420</v>
      </c>
    </row>
    <row r="973" spans="1:45" ht="16.5" customHeight="1">
      <c r="A973" s="175">
        <v>46167</v>
      </c>
      <c r="B973" s="176" t="s">
        <v>233</v>
      </c>
      <c r="C973" s="176" t="s">
        <v>17375</v>
      </c>
      <c r="D973" s="176" t="s">
        <v>646</v>
      </c>
      <c r="E973" s="176" t="s">
        <v>17253</v>
      </c>
      <c r="F973" s="176" t="s">
        <v>17344</v>
      </c>
      <c r="G973" s="176">
        <v>600</v>
      </c>
      <c r="H973" s="176" t="s">
        <v>1470</v>
      </c>
      <c r="I973" s="176">
        <v>5.5</v>
      </c>
      <c r="J973" s="176">
        <v>24</v>
      </c>
      <c r="K973" s="176">
        <v>4</v>
      </c>
      <c r="L973" s="176">
        <v>6390</v>
      </c>
      <c r="N973" s="176">
        <v>5</v>
      </c>
      <c r="O973" s="176">
        <v>3</v>
      </c>
      <c r="P973" s="176">
        <v>6740</v>
      </c>
      <c r="R973" s="176">
        <v>1</v>
      </c>
      <c r="S973" s="176">
        <v>0</v>
      </c>
      <c r="T973" s="176">
        <v>6740</v>
      </c>
      <c r="V973" s="176">
        <v>10</v>
      </c>
      <c r="W973" s="176">
        <v>0</v>
      </c>
      <c r="X973" s="176">
        <v>6700</v>
      </c>
      <c r="Z973" s="176">
        <v>5.0526315789473673</v>
      </c>
      <c r="AA973" s="176">
        <v>13.333333333333334</v>
      </c>
      <c r="AB973" s="1439">
        <v>0.99333934294871795</v>
      </c>
      <c r="AC973" s="176">
        <v>66.424999999999997</v>
      </c>
      <c r="AD973" s="176">
        <v>1.6666666666666667</v>
      </c>
      <c r="AE973" s="176">
        <v>1.375</v>
      </c>
      <c r="AF973" s="176" t="s">
        <v>232</v>
      </c>
      <c r="AG973" s="176">
        <v>1</v>
      </c>
      <c r="AH973" s="176" t="s">
        <v>844</v>
      </c>
      <c r="AI973" s="176" t="s">
        <v>844</v>
      </c>
      <c r="AJ973" s="176" t="s">
        <v>845</v>
      </c>
      <c r="AK973" s="176" t="s">
        <v>845</v>
      </c>
      <c r="AL973" s="1231" t="s">
        <v>251</v>
      </c>
      <c r="AM973" s="176" t="s">
        <v>657</v>
      </c>
      <c r="AN973" s="176">
        <v>1.859</v>
      </c>
      <c r="AO973" s="176">
        <v>2</v>
      </c>
      <c r="AP973" s="176">
        <v>24</v>
      </c>
      <c r="AQ973" s="176">
        <v>216</v>
      </c>
      <c r="AR973" s="176">
        <v>3</v>
      </c>
      <c r="AS973" s="193">
        <v>28911.168000000001</v>
      </c>
    </row>
    <row r="974" spans="1:45" ht="16.5" customHeight="1">
      <c r="A974" s="175">
        <v>46167</v>
      </c>
      <c r="B974" s="176" t="s">
        <v>234</v>
      </c>
      <c r="C974" s="176" t="s">
        <v>645</v>
      </c>
      <c r="E974" s="176" t="s">
        <v>420</v>
      </c>
      <c r="F974" s="176" t="s">
        <v>420</v>
      </c>
      <c r="G974" s="176" t="s">
        <v>420</v>
      </c>
      <c r="H974" s="176" t="s">
        <v>420</v>
      </c>
      <c r="I974" s="176" t="s">
        <v>420</v>
      </c>
      <c r="L974" s="176" t="s">
        <v>645</v>
      </c>
      <c r="P974" s="176" t="s">
        <v>645</v>
      </c>
      <c r="T974" s="176" t="s">
        <v>645</v>
      </c>
      <c r="X974" s="176" t="s">
        <v>645</v>
      </c>
      <c r="Z974" s="176" t="s">
        <v>420</v>
      </c>
      <c r="AA974" s="176" t="s">
        <v>645</v>
      </c>
      <c r="AB974" s="1439" t="s">
        <v>420</v>
      </c>
      <c r="AC974" s="176" t="s">
        <v>420</v>
      </c>
      <c r="AD974" s="176" t="s">
        <v>420</v>
      </c>
      <c r="AE974" s="176" t="s">
        <v>420</v>
      </c>
      <c r="AF974" s="176" t="s">
        <v>232</v>
      </c>
      <c r="AG974" s="176">
        <v>1</v>
      </c>
      <c r="AH974" s="176" t="s">
        <v>654</v>
      </c>
      <c r="AI974" s="176" t="s">
        <v>654</v>
      </c>
      <c r="AJ974" s="176" t="s">
        <v>654</v>
      </c>
      <c r="AK974" s="176" t="s">
        <v>654</v>
      </c>
      <c r="AL974" s="1231" t="s">
        <v>420</v>
      </c>
      <c r="AM974" s="176" t="s">
        <v>420</v>
      </c>
      <c r="AN974" s="176" t="s">
        <v>420</v>
      </c>
      <c r="AO974" s="176" t="s">
        <v>420</v>
      </c>
      <c r="AP974" s="176">
        <v>24</v>
      </c>
      <c r="AQ974" s="176">
        <v>216</v>
      </c>
      <c r="AR974" s="176" t="s">
        <v>420</v>
      </c>
      <c r="AS974" s="193" t="s">
        <v>420</v>
      </c>
    </row>
    <row r="975" spans="1:45" ht="16.5" customHeight="1">
      <c r="A975" s="175">
        <v>46167</v>
      </c>
      <c r="B975" s="176" t="s">
        <v>235</v>
      </c>
      <c r="C975" s="176" t="s">
        <v>17357</v>
      </c>
      <c r="D975" s="176" t="s">
        <v>646</v>
      </c>
      <c r="E975" s="176" t="s">
        <v>17253</v>
      </c>
      <c r="F975" s="176" t="s">
        <v>17358</v>
      </c>
      <c r="G975" s="176">
        <v>700</v>
      </c>
      <c r="H975" s="176" t="s">
        <v>814</v>
      </c>
      <c r="I975" s="176">
        <v>5.5</v>
      </c>
      <c r="L975" s="176" t="s">
        <v>645</v>
      </c>
      <c r="P975" s="176" t="s">
        <v>645</v>
      </c>
      <c r="T975" s="176" t="s">
        <v>483</v>
      </c>
      <c r="V975" s="176">
        <v>35</v>
      </c>
      <c r="W975" s="176">
        <v>0</v>
      </c>
      <c r="X975" s="176">
        <v>7130</v>
      </c>
      <c r="Y975" s="176">
        <v>8430</v>
      </c>
      <c r="Z975" s="176">
        <v>5.8775510204081636</v>
      </c>
      <c r="AA975" s="176" t="s">
        <v>645</v>
      </c>
      <c r="AB975" s="1439" t="s">
        <v>420</v>
      </c>
      <c r="AC975" s="176" t="s">
        <v>420</v>
      </c>
      <c r="AD975" s="176" t="s">
        <v>420</v>
      </c>
      <c r="AE975" s="176" t="s">
        <v>420</v>
      </c>
      <c r="AF975" s="176" t="s">
        <v>236</v>
      </c>
      <c r="AG975" s="176">
        <v>1</v>
      </c>
      <c r="AH975" s="176" t="s">
        <v>15435</v>
      </c>
      <c r="AI975" s="176" t="s">
        <v>15435</v>
      </c>
      <c r="AJ975" s="176" t="s">
        <v>16569</v>
      </c>
      <c r="AK975" s="176" t="s">
        <v>16569</v>
      </c>
      <c r="AL975" s="1231" t="s">
        <v>252</v>
      </c>
      <c r="AM975" s="176" t="s">
        <v>466</v>
      </c>
      <c r="AN975" s="176">
        <v>1.1890000000000001</v>
      </c>
      <c r="AO975" s="176">
        <v>2.9</v>
      </c>
      <c r="AP975" s="176">
        <v>24</v>
      </c>
      <c r="AQ975" s="176">
        <v>216</v>
      </c>
      <c r="AR975" s="176">
        <v>3.9</v>
      </c>
      <c r="AS975" s="193">
        <v>24038.7264</v>
      </c>
    </row>
    <row r="976" spans="1:45" ht="16.5" customHeight="1">
      <c r="A976" s="175">
        <v>46167</v>
      </c>
      <c r="B976" s="176" t="s">
        <v>237</v>
      </c>
      <c r="C976" s="176" t="s">
        <v>17343</v>
      </c>
      <c r="D976" s="176" t="s">
        <v>646</v>
      </c>
      <c r="E976" s="176" t="s">
        <v>17253</v>
      </c>
      <c r="F976" s="176" t="s">
        <v>17344</v>
      </c>
      <c r="G976" s="176">
        <v>700</v>
      </c>
      <c r="H976" s="176" t="s">
        <v>876</v>
      </c>
      <c r="I976" s="176">
        <v>5.5</v>
      </c>
      <c r="J976" s="176">
        <v>41</v>
      </c>
      <c r="K976" s="176">
        <v>1</v>
      </c>
      <c r="L976" s="176">
        <v>8800</v>
      </c>
      <c r="M976" s="176">
        <v>9170</v>
      </c>
      <c r="N976" s="176">
        <v>34</v>
      </c>
      <c r="O976" s="176">
        <v>0</v>
      </c>
      <c r="P976" s="176">
        <v>9544</v>
      </c>
      <c r="Q976" s="176">
        <v>9440</v>
      </c>
      <c r="R976" s="176">
        <v>0</v>
      </c>
      <c r="S976" s="176">
        <v>0</v>
      </c>
      <c r="T976" s="176">
        <v>8610</v>
      </c>
      <c r="U976" s="176">
        <v>9070</v>
      </c>
      <c r="V976" s="176">
        <v>53</v>
      </c>
      <c r="W976" s="176">
        <v>0</v>
      </c>
      <c r="X976" s="176">
        <v>8800</v>
      </c>
      <c r="Y976" s="176">
        <v>9350</v>
      </c>
      <c r="Z976" s="176">
        <v>5.8299595141700413</v>
      </c>
      <c r="AA976" s="176">
        <v>42.666666666666664</v>
      </c>
      <c r="AB976" s="1439">
        <v>0.99917534722222223</v>
      </c>
      <c r="AC976" s="176">
        <v>90.98</v>
      </c>
      <c r="AD976" s="176">
        <v>5.333333333333333</v>
      </c>
      <c r="AE976" s="176">
        <v>5.291666666666667</v>
      </c>
      <c r="AF976" s="176" t="s">
        <v>236</v>
      </c>
      <c r="AG976" s="176">
        <v>1</v>
      </c>
      <c r="AH976" s="176" t="s">
        <v>15435</v>
      </c>
      <c r="AI976" s="176" t="s">
        <v>15435</v>
      </c>
      <c r="AJ976" s="176" t="s">
        <v>668</v>
      </c>
      <c r="AK976" s="176" t="s">
        <v>668</v>
      </c>
      <c r="AL976" s="1231" t="s">
        <v>251</v>
      </c>
      <c r="AM976" s="176" t="s">
        <v>466</v>
      </c>
      <c r="AN976" s="176">
        <v>1.1890000000000001</v>
      </c>
      <c r="AO976" s="176">
        <v>2.9</v>
      </c>
      <c r="AP976" s="176">
        <v>24</v>
      </c>
      <c r="AQ976" s="176">
        <v>216</v>
      </c>
      <c r="AR976" s="176">
        <v>3.9</v>
      </c>
      <c r="AS976" s="193">
        <v>24038.7264</v>
      </c>
    </row>
    <row r="977" spans="1:45" ht="16.5" customHeight="1">
      <c r="A977" s="175">
        <v>46167</v>
      </c>
      <c r="B977" s="176" t="s">
        <v>238</v>
      </c>
      <c r="C977" s="176" t="s">
        <v>17285</v>
      </c>
      <c r="E977" s="176" t="s">
        <v>17253</v>
      </c>
      <c r="F977" s="176" t="s">
        <v>17293</v>
      </c>
      <c r="G977" s="176">
        <v>670</v>
      </c>
      <c r="H977" s="176" t="s">
        <v>735</v>
      </c>
      <c r="I977" s="176">
        <v>5</v>
      </c>
      <c r="J977" s="176">
        <v>30</v>
      </c>
      <c r="K977" s="176">
        <v>4</v>
      </c>
      <c r="L977" s="176">
        <v>8980</v>
      </c>
      <c r="M977" s="176">
        <v>9720</v>
      </c>
      <c r="N977" s="176">
        <v>12</v>
      </c>
      <c r="O977" s="176">
        <v>0</v>
      </c>
      <c r="P977" s="176">
        <v>8159</v>
      </c>
      <c r="R977" s="176">
        <v>0</v>
      </c>
      <c r="S977" s="176">
        <v>0</v>
      </c>
      <c r="T977" s="176">
        <v>7590</v>
      </c>
      <c r="V977" s="176">
        <v>29</v>
      </c>
      <c r="W977" s="176">
        <v>1</v>
      </c>
      <c r="X977" s="176">
        <v>8980</v>
      </c>
      <c r="Z977" s="176">
        <v>6.2882096069868991</v>
      </c>
      <c r="AA977" s="176">
        <v>47.333333333333336</v>
      </c>
      <c r="AB977" s="1439">
        <v>0.99617721688034189</v>
      </c>
      <c r="AC977" s="176">
        <v>86.85799999999999</v>
      </c>
      <c r="AD977" s="176">
        <v>5.916666666666667</v>
      </c>
      <c r="AE977" s="176">
        <v>5.5</v>
      </c>
      <c r="AF977" s="176" t="s">
        <v>236</v>
      </c>
      <c r="AG977" s="176">
        <v>2</v>
      </c>
      <c r="AH977" s="176" t="s">
        <v>15435</v>
      </c>
      <c r="AI977" s="176" t="s">
        <v>15435</v>
      </c>
      <c r="AJ977" s="176" t="s">
        <v>16569</v>
      </c>
      <c r="AK977" s="176" t="s">
        <v>16569</v>
      </c>
      <c r="AL977" s="1231" t="s">
        <v>251</v>
      </c>
      <c r="AM977" s="176" t="s">
        <v>466</v>
      </c>
      <c r="AN977" s="176">
        <v>1.1890000000000001</v>
      </c>
      <c r="AO977" s="176">
        <v>1.7</v>
      </c>
      <c r="AP977" s="176">
        <v>24</v>
      </c>
      <c r="AQ977" s="176">
        <v>216</v>
      </c>
      <c r="AR977" s="176">
        <v>2.7</v>
      </c>
      <c r="AS977" s="193">
        <v>16642.195200000002</v>
      </c>
    </row>
    <row r="978" spans="1:45" ht="16.5" customHeight="1">
      <c r="A978" s="175">
        <v>46167</v>
      </c>
      <c r="B978" s="176" t="s">
        <v>238</v>
      </c>
      <c r="C978" s="176" t="s">
        <v>17284</v>
      </c>
      <c r="E978" s="176" t="s">
        <v>17253</v>
      </c>
      <c r="F978" s="176" t="s">
        <v>17293</v>
      </c>
      <c r="G978" s="176">
        <v>670</v>
      </c>
      <c r="H978" s="176" t="s">
        <v>662</v>
      </c>
      <c r="I978" s="176">
        <v>5</v>
      </c>
      <c r="J978" s="176">
        <v>12</v>
      </c>
      <c r="K978" s="176">
        <v>0</v>
      </c>
      <c r="L978" s="176">
        <v>9720</v>
      </c>
      <c r="N978" s="176">
        <v>2</v>
      </c>
      <c r="O978" s="176">
        <v>0</v>
      </c>
      <c r="P978" s="176">
        <v>8890</v>
      </c>
      <c r="R978" s="176">
        <v>0</v>
      </c>
      <c r="S978" s="176">
        <v>0</v>
      </c>
      <c r="U978" s="176">
        <v>8240</v>
      </c>
      <c r="V978" s="176">
        <v>32</v>
      </c>
      <c r="W978" s="176">
        <v>2</v>
      </c>
      <c r="Y978" s="176">
        <v>9440</v>
      </c>
      <c r="Z978" s="176">
        <v>6.1802575107296125</v>
      </c>
      <c r="AA978" s="176">
        <v>30.666666666666668</v>
      </c>
      <c r="AB978" s="1439">
        <v>0.99844417735042734</v>
      </c>
      <c r="AC978" s="176">
        <v>90.724999999999994</v>
      </c>
      <c r="AD978" s="176">
        <v>3.8333333333333335</v>
      </c>
      <c r="AE978" s="176">
        <v>3.6666666666666665</v>
      </c>
      <c r="AF978" s="176" t="s">
        <v>236</v>
      </c>
      <c r="AG978" s="176">
        <v>2</v>
      </c>
      <c r="AH978" s="176" t="s">
        <v>15435</v>
      </c>
      <c r="AI978" s="176" t="s">
        <v>15435</v>
      </c>
      <c r="AJ978" s="176" t="s">
        <v>16569</v>
      </c>
      <c r="AK978" s="176" t="s">
        <v>16569</v>
      </c>
      <c r="AM978" s="176" t="s">
        <v>466</v>
      </c>
      <c r="AN978" s="176">
        <v>1.1890000000000001</v>
      </c>
      <c r="AO978" s="176">
        <v>2.4</v>
      </c>
      <c r="AP978" s="176">
        <v>24</v>
      </c>
      <c r="AQ978" s="176">
        <v>216</v>
      </c>
      <c r="AR978" s="176">
        <v>3.4</v>
      </c>
      <c r="AS978" s="193">
        <v>20956.838400000001</v>
      </c>
    </row>
    <row r="979" spans="1:45" ht="16.5" customHeight="1">
      <c r="A979" s="175">
        <v>46167</v>
      </c>
      <c r="B979" s="176" t="s">
        <v>239</v>
      </c>
      <c r="C979" s="176" t="s">
        <v>17626</v>
      </c>
      <c r="D979" s="176" t="s">
        <v>213</v>
      </c>
      <c r="E979" s="176" t="s">
        <v>737</v>
      </c>
      <c r="F979" s="176" t="s">
        <v>17293</v>
      </c>
      <c r="G979" s="176">
        <v>650</v>
      </c>
      <c r="H979" s="176" t="s">
        <v>749</v>
      </c>
      <c r="I979" s="176">
        <v>5</v>
      </c>
      <c r="J979" s="176">
        <v>17</v>
      </c>
      <c r="K979" s="176">
        <v>0</v>
      </c>
      <c r="M979" s="176">
        <v>9440</v>
      </c>
      <c r="N979" s="176">
        <v>10</v>
      </c>
      <c r="O979" s="176">
        <v>0</v>
      </c>
      <c r="P979" s="176" t="s">
        <v>645</v>
      </c>
      <c r="Q979" s="176">
        <v>9350</v>
      </c>
      <c r="R979" s="176">
        <v>0</v>
      </c>
      <c r="S979" s="176">
        <v>0</v>
      </c>
      <c r="T979" s="176" t="s">
        <v>645</v>
      </c>
      <c r="U979" s="176">
        <v>8700</v>
      </c>
      <c r="V979" s="176">
        <v>29</v>
      </c>
      <c r="W979" s="176">
        <v>0</v>
      </c>
      <c r="X979" s="176" t="s">
        <v>645</v>
      </c>
      <c r="Y979" s="176">
        <v>9440</v>
      </c>
      <c r="Z979" s="176">
        <v>6.101694915254237</v>
      </c>
      <c r="AA979" s="176">
        <v>37.333333333333336</v>
      </c>
      <c r="AB979" s="1439">
        <v>1</v>
      </c>
      <c r="AC979" s="176">
        <v>92.325000000000003</v>
      </c>
      <c r="AD979" s="176">
        <v>4.666666666666667</v>
      </c>
      <c r="AE979" s="176">
        <v>4.666666666666667</v>
      </c>
      <c r="AF979" s="176" t="s">
        <v>236</v>
      </c>
      <c r="AG979" s="176">
        <v>2</v>
      </c>
      <c r="AH979" s="176" t="s">
        <v>16151</v>
      </c>
      <c r="AI979" s="176" t="s">
        <v>16151</v>
      </c>
      <c r="AJ979" s="176" t="s">
        <v>668</v>
      </c>
      <c r="AK979" s="176" t="s">
        <v>668</v>
      </c>
      <c r="AL979" s="1231" t="s">
        <v>251</v>
      </c>
      <c r="AM979" s="176" t="s">
        <v>466</v>
      </c>
      <c r="AN979" s="176">
        <v>1.1890000000000001</v>
      </c>
      <c r="AO979" s="176">
        <v>1</v>
      </c>
      <c r="AP979" s="176">
        <v>24</v>
      </c>
      <c r="AQ979" s="176">
        <v>216</v>
      </c>
      <c r="AR979" s="176">
        <v>2</v>
      </c>
      <c r="AS979" s="193">
        <v>12327.552</v>
      </c>
    </row>
    <row r="980" spans="1:45" ht="16.5" customHeight="1">
      <c r="A980" s="175">
        <v>46167</v>
      </c>
      <c r="B980" s="176" t="s">
        <v>389</v>
      </c>
      <c r="C980" s="176" t="s">
        <v>17383</v>
      </c>
      <c r="D980" s="176" t="s">
        <v>646</v>
      </c>
      <c r="E980" s="176" t="s">
        <v>17253</v>
      </c>
      <c r="F980" s="176" t="s">
        <v>17358</v>
      </c>
      <c r="G980" s="176">
        <v>700</v>
      </c>
      <c r="H980" s="176" t="s">
        <v>805</v>
      </c>
      <c r="I980" s="176">
        <v>5.5</v>
      </c>
      <c r="J980" s="176">
        <v>23</v>
      </c>
      <c r="K980" s="176">
        <v>0</v>
      </c>
      <c r="L980" s="176">
        <v>8610</v>
      </c>
      <c r="M980" s="176">
        <v>9720</v>
      </c>
      <c r="N980" s="176">
        <v>13</v>
      </c>
      <c r="O980" s="176">
        <v>0</v>
      </c>
      <c r="P980" s="176">
        <v>8520</v>
      </c>
      <c r="Q980" s="176">
        <v>9910</v>
      </c>
      <c r="R980" s="176">
        <v>0</v>
      </c>
      <c r="S980" s="176">
        <v>0</v>
      </c>
      <c r="T980" s="176">
        <v>7500</v>
      </c>
      <c r="U980" s="176">
        <v>9720</v>
      </c>
      <c r="V980" s="176">
        <v>46</v>
      </c>
      <c r="W980" s="176">
        <v>0</v>
      </c>
      <c r="X980" s="176">
        <v>8700</v>
      </c>
      <c r="Y980" s="176">
        <v>10000</v>
      </c>
      <c r="Z980" s="176">
        <v>5.8536585365853666</v>
      </c>
      <c r="AA980" s="176">
        <v>27.333333333333332</v>
      </c>
      <c r="AB980" s="1439">
        <v>1</v>
      </c>
      <c r="AC980" s="176">
        <v>90.85</v>
      </c>
      <c r="AD980" s="176">
        <v>3.4166666666666665</v>
      </c>
      <c r="AE980" s="176">
        <v>3.4166666666666665</v>
      </c>
      <c r="AF980" s="176" t="s">
        <v>236</v>
      </c>
      <c r="AG980" s="176">
        <v>1</v>
      </c>
      <c r="AH980" s="176" t="s">
        <v>16151</v>
      </c>
      <c r="AI980" s="176" t="s">
        <v>16151</v>
      </c>
      <c r="AJ980" s="176" t="s">
        <v>16569</v>
      </c>
      <c r="AK980" s="176" t="s">
        <v>16569</v>
      </c>
      <c r="AL980" s="1231" t="s">
        <v>252</v>
      </c>
      <c r="AM980" s="176" t="s">
        <v>466</v>
      </c>
      <c r="AN980" s="176">
        <v>1.1890000000000001</v>
      </c>
      <c r="AO980" s="176">
        <v>2.8</v>
      </c>
      <c r="AP980" s="176">
        <v>24</v>
      </c>
      <c r="AQ980" s="176">
        <v>216</v>
      </c>
      <c r="AR980" s="176">
        <v>3.8</v>
      </c>
      <c r="AS980" s="193">
        <v>23422.3488</v>
      </c>
    </row>
    <row r="981" spans="1:45" ht="16.5" customHeight="1">
      <c r="A981" s="175">
        <v>46167</v>
      </c>
      <c r="B981" s="176" t="s">
        <v>418</v>
      </c>
      <c r="C981" s="176" t="s">
        <v>17359</v>
      </c>
      <c r="D981" s="176" t="s">
        <v>646</v>
      </c>
      <c r="E981" s="176" t="s">
        <v>17253</v>
      </c>
      <c r="F981" s="176" t="s">
        <v>17358</v>
      </c>
      <c r="G981" s="176">
        <v>700</v>
      </c>
      <c r="H981" s="176" t="s">
        <v>944</v>
      </c>
      <c r="I981" s="176">
        <v>5.5</v>
      </c>
      <c r="J981" s="176">
        <v>28</v>
      </c>
      <c r="K981" s="176">
        <v>0</v>
      </c>
      <c r="L981" s="176">
        <v>9070</v>
      </c>
      <c r="M981" s="176">
        <v>9350</v>
      </c>
      <c r="N981" s="176">
        <v>25</v>
      </c>
      <c r="O981" s="176">
        <v>0</v>
      </c>
      <c r="P981" s="176">
        <v>9540</v>
      </c>
      <c r="Q981" s="176">
        <v>9350</v>
      </c>
      <c r="R981" s="176">
        <v>0</v>
      </c>
      <c r="S981" s="176">
        <v>0</v>
      </c>
      <c r="T981" s="176">
        <v>8890</v>
      </c>
      <c r="U981" s="176">
        <v>9070</v>
      </c>
      <c r="V981" s="176">
        <v>36</v>
      </c>
      <c r="W981" s="176">
        <v>0</v>
      </c>
      <c r="X981" s="176">
        <v>9810</v>
      </c>
      <c r="Y981" s="176">
        <v>9170</v>
      </c>
      <c r="Z981" s="176">
        <v>5.8536585365853666</v>
      </c>
      <c r="AA981" s="176">
        <v>29.666666666666668</v>
      </c>
      <c r="AB981" s="1439">
        <v>1</v>
      </c>
      <c r="AC981" s="176">
        <v>92.8125</v>
      </c>
      <c r="AD981" s="176">
        <v>3.7083333333333335</v>
      </c>
      <c r="AE981" s="176">
        <v>3.7083333333333335</v>
      </c>
      <c r="AF981" s="176" t="s">
        <v>236</v>
      </c>
      <c r="AG981" s="176">
        <v>1</v>
      </c>
      <c r="AH981" s="176" t="s">
        <v>16151</v>
      </c>
      <c r="AI981" s="176" t="s">
        <v>16151</v>
      </c>
      <c r="AJ981" s="176" t="s">
        <v>668</v>
      </c>
      <c r="AK981" s="176" t="s">
        <v>668</v>
      </c>
      <c r="AL981" s="1231" t="s">
        <v>252</v>
      </c>
      <c r="AM981" s="176" t="s">
        <v>466</v>
      </c>
      <c r="AN981" s="176">
        <v>1.1890000000000001</v>
      </c>
      <c r="AO981" s="176">
        <v>2.8</v>
      </c>
      <c r="AP981" s="176">
        <v>24</v>
      </c>
      <c r="AQ981" s="176">
        <v>216</v>
      </c>
      <c r="AR981" s="176">
        <v>3.8</v>
      </c>
      <c r="AS981" s="193">
        <v>23422.3488</v>
      </c>
    </row>
    <row r="982" spans="1:45" ht="16.5" customHeight="1">
      <c r="A982" s="175">
        <v>46167</v>
      </c>
      <c r="B982" s="176" t="s">
        <v>240</v>
      </c>
      <c r="C982" s="176" t="s">
        <v>17384</v>
      </c>
      <c r="E982" s="176" t="s">
        <v>4424</v>
      </c>
      <c r="F982" s="176" t="s">
        <v>17394</v>
      </c>
      <c r="G982" s="176">
        <v>500</v>
      </c>
      <c r="H982" s="176" t="s">
        <v>1088</v>
      </c>
      <c r="I982" s="176">
        <v>4</v>
      </c>
      <c r="L982" s="176" t="s">
        <v>640</v>
      </c>
      <c r="P982" s="176" t="s">
        <v>640</v>
      </c>
      <c r="T982" s="176" t="s">
        <v>645</v>
      </c>
      <c r="X982" s="176" t="s">
        <v>645</v>
      </c>
      <c r="Z982" s="176">
        <v>2.028169014084507</v>
      </c>
      <c r="AA982" s="176" t="s">
        <v>640</v>
      </c>
      <c r="AB982" s="176" t="s">
        <v>420</v>
      </c>
      <c r="AC982" s="176" t="s">
        <v>420</v>
      </c>
      <c r="AD982" s="176" t="s">
        <v>420</v>
      </c>
      <c r="AE982" s="176" t="s">
        <v>420</v>
      </c>
      <c r="AF982" s="176" t="s">
        <v>241</v>
      </c>
      <c r="AG982" s="176">
        <v>3</v>
      </c>
      <c r="AH982" s="176" t="s">
        <v>649</v>
      </c>
      <c r="AI982" s="176" t="s">
        <v>649</v>
      </c>
      <c r="AJ982" s="176" t="s">
        <v>845</v>
      </c>
      <c r="AK982" s="176" t="s">
        <v>845</v>
      </c>
      <c r="AL982" s="1231" t="s">
        <v>252</v>
      </c>
      <c r="AM982" s="176" t="s">
        <v>126</v>
      </c>
      <c r="AN982" s="176">
        <v>0.91100000000000003</v>
      </c>
      <c r="AO982" s="176">
        <v>0.9</v>
      </c>
      <c r="AP982" s="176">
        <v>24</v>
      </c>
      <c r="AQ982" s="176">
        <v>216</v>
      </c>
      <c r="AR982" s="176">
        <v>1.9</v>
      </c>
      <c r="AS982" s="193">
        <v>8972.9856</v>
      </c>
    </row>
    <row r="983" spans="1:45" ht="16.5" customHeight="1">
      <c r="A983" s="175">
        <v>46167</v>
      </c>
      <c r="B983" s="176" t="s">
        <v>240</v>
      </c>
      <c r="C983" s="176" t="s">
        <v>17385</v>
      </c>
      <c r="E983" s="176" t="s">
        <v>16561</v>
      </c>
      <c r="F983" s="176" t="s">
        <v>17395</v>
      </c>
      <c r="G983" s="176">
        <v>600</v>
      </c>
      <c r="H983" s="176" t="s">
        <v>491</v>
      </c>
      <c r="I983" s="176">
        <v>5</v>
      </c>
      <c r="J983" s="176">
        <v>2</v>
      </c>
      <c r="K983" s="176">
        <v>0</v>
      </c>
      <c r="L983" s="176" t="s">
        <v>640</v>
      </c>
      <c r="M983" s="176">
        <v>1661</v>
      </c>
      <c r="P983" s="176" t="s">
        <v>640</v>
      </c>
      <c r="T983" s="176" t="s">
        <v>645</v>
      </c>
      <c r="X983" s="176" t="s">
        <v>645</v>
      </c>
      <c r="Z983" s="176">
        <v>2.8402366863905324</v>
      </c>
      <c r="AA983" s="176" t="s">
        <v>640</v>
      </c>
      <c r="AB983" s="1439">
        <v>1</v>
      </c>
      <c r="AC983" s="176" t="s">
        <v>420</v>
      </c>
      <c r="AD983" s="176" t="s">
        <v>420</v>
      </c>
      <c r="AE983" s="176">
        <v>8.3333333333333329E-2</v>
      </c>
      <c r="AF983" s="176" t="s">
        <v>241</v>
      </c>
      <c r="AG983" s="176">
        <v>3</v>
      </c>
      <c r="AH983" s="176" t="s">
        <v>649</v>
      </c>
      <c r="AI983" s="176" t="s">
        <v>649</v>
      </c>
      <c r="AJ983" s="176" t="s">
        <v>845</v>
      </c>
      <c r="AK983" s="176" t="s">
        <v>845</v>
      </c>
      <c r="AM983" s="176" t="s">
        <v>126</v>
      </c>
      <c r="AN983" s="176">
        <v>0.91100000000000003</v>
      </c>
      <c r="AO983" s="176">
        <v>1.3</v>
      </c>
      <c r="AP983" s="176">
        <v>24</v>
      </c>
      <c r="AQ983" s="176">
        <v>216</v>
      </c>
      <c r="AR983" s="176">
        <v>2.2999999999999998</v>
      </c>
      <c r="AS983" s="193">
        <v>10862.035199999998</v>
      </c>
    </row>
    <row r="984" spans="1:45" ht="16.5" customHeight="1">
      <c r="A984" s="175">
        <v>46167</v>
      </c>
      <c r="B984" s="176" t="s">
        <v>242</v>
      </c>
      <c r="C984" s="176" t="s">
        <v>386</v>
      </c>
      <c r="E984" s="176" t="s">
        <v>420</v>
      </c>
      <c r="F984" s="176" t="s">
        <v>420</v>
      </c>
      <c r="G984" s="176" t="s">
        <v>420</v>
      </c>
      <c r="H984" s="176" t="s">
        <v>420</v>
      </c>
      <c r="I984" s="176" t="s">
        <v>420</v>
      </c>
      <c r="L984" s="176" t="s">
        <v>386</v>
      </c>
      <c r="P984" s="176" t="s">
        <v>386</v>
      </c>
      <c r="T984" s="176" t="s">
        <v>386</v>
      </c>
      <c r="X984" s="176" t="s">
        <v>386</v>
      </c>
      <c r="Z984" s="176" t="s">
        <v>420</v>
      </c>
      <c r="AA984" s="176" t="s">
        <v>386</v>
      </c>
      <c r="AB984" s="176" t="s">
        <v>420</v>
      </c>
      <c r="AC984" s="176" t="s">
        <v>420</v>
      </c>
      <c r="AD984" s="176" t="s">
        <v>420</v>
      </c>
      <c r="AE984" s="176" t="s">
        <v>420</v>
      </c>
      <c r="AF984" s="176" t="s">
        <v>241</v>
      </c>
      <c r="AG984" s="176">
        <v>5</v>
      </c>
      <c r="AH984" s="176" t="s">
        <v>649</v>
      </c>
      <c r="AI984" s="176" t="s">
        <v>649</v>
      </c>
      <c r="AJ984" s="176" t="s">
        <v>845</v>
      </c>
      <c r="AK984" s="176" t="s">
        <v>845</v>
      </c>
      <c r="AL984" s="1231" t="s">
        <v>420</v>
      </c>
      <c r="AM984" s="176" t="s">
        <v>420</v>
      </c>
      <c r="AN984" s="176" t="s">
        <v>420</v>
      </c>
      <c r="AO984" s="176" t="s">
        <v>420</v>
      </c>
      <c r="AP984" s="176">
        <v>24</v>
      </c>
      <c r="AQ984" s="176">
        <v>216</v>
      </c>
      <c r="AR984" s="176" t="s">
        <v>420</v>
      </c>
      <c r="AS984" s="193" t="s">
        <v>420</v>
      </c>
    </row>
    <row r="985" spans="1:45" ht="16.5" customHeight="1">
      <c r="A985" s="175">
        <v>46167</v>
      </c>
      <c r="B985" s="176" t="s">
        <v>16531</v>
      </c>
      <c r="C985" s="176" t="s">
        <v>16707</v>
      </c>
      <c r="E985" s="176" t="s">
        <v>420</v>
      </c>
      <c r="F985" s="176" t="s">
        <v>420</v>
      </c>
      <c r="G985" s="176" t="s">
        <v>420</v>
      </c>
      <c r="H985" s="176" t="s">
        <v>420</v>
      </c>
      <c r="I985" s="176" t="s">
        <v>420</v>
      </c>
      <c r="L985" s="176" t="s">
        <v>645</v>
      </c>
      <c r="P985" s="176" t="s">
        <v>645</v>
      </c>
      <c r="T985" s="176" t="s">
        <v>645</v>
      </c>
      <c r="X985" s="176" t="s">
        <v>645</v>
      </c>
      <c r="Z985" s="176" t="s">
        <v>420</v>
      </c>
      <c r="AA985" s="176" t="s">
        <v>645</v>
      </c>
      <c r="AB985" s="176" t="s">
        <v>420</v>
      </c>
      <c r="AC985" s="176" t="s">
        <v>420</v>
      </c>
      <c r="AD985" s="176" t="s">
        <v>420</v>
      </c>
      <c r="AE985" s="176" t="s">
        <v>420</v>
      </c>
      <c r="AF985" s="176" t="s">
        <v>243</v>
      </c>
      <c r="AG985" s="176">
        <v>1</v>
      </c>
      <c r="AH985" s="176" t="s">
        <v>654</v>
      </c>
      <c r="AI985" s="176" t="s">
        <v>654</v>
      </c>
      <c r="AJ985" s="176" t="s">
        <v>654</v>
      </c>
      <c r="AK985" s="176" t="s">
        <v>654</v>
      </c>
      <c r="AL985" s="1231" t="s">
        <v>420</v>
      </c>
      <c r="AM985" s="176" t="s">
        <v>420</v>
      </c>
      <c r="AN985" s="176" t="s">
        <v>420</v>
      </c>
      <c r="AO985" s="176" t="s">
        <v>420</v>
      </c>
      <c r="AP985" s="176">
        <v>24</v>
      </c>
      <c r="AQ985" s="176">
        <v>216</v>
      </c>
      <c r="AR985" s="176" t="s">
        <v>420</v>
      </c>
      <c r="AS985" s="193" t="s">
        <v>420</v>
      </c>
    </row>
    <row r="986" spans="1:45" ht="16.5" customHeight="1">
      <c r="A986" s="175">
        <v>46167</v>
      </c>
      <c r="B986" s="176" t="s">
        <v>244</v>
      </c>
      <c r="C986" s="176" t="s">
        <v>16707</v>
      </c>
      <c r="E986" s="176" t="s">
        <v>420</v>
      </c>
      <c r="F986" s="176" t="s">
        <v>420</v>
      </c>
      <c r="G986" s="176" t="s">
        <v>420</v>
      </c>
      <c r="H986" s="176" t="s">
        <v>420</v>
      </c>
      <c r="I986" s="176" t="s">
        <v>420</v>
      </c>
      <c r="L986" s="176" t="s">
        <v>645</v>
      </c>
      <c r="P986" s="176" t="s">
        <v>645</v>
      </c>
      <c r="T986" s="176" t="s">
        <v>645</v>
      </c>
      <c r="X986" s="176" t="s">
        <v>645</v>
      </c>
      <c r="Z986" s="176" t="s">
        <v>420</v>
      </c>
      <c r="AA986" s="176" t="s">
        <v>645</v>
      </c>
      <c r="AB986" s="176" t="s">
        <v>420</v>
      </c>
      <c r="AC986" s="176" t="s">
        <v>420</v>
      </c>
      <c r="AD986" s="176" t="s">
        <v>420</v>
      </c>
      <c r="AE986" s="176" t="s">
        <v>420</v>
      </c>
      <c r="AF986" s="176" t="s">
        <v>243</v>
      </c>
      <c r="AG986" s="176">
        <v>1</v>
      </c>
      <c r="AH986" s="176" t="s">
        <v>654</v>
      </c>
      <c r="AI986" s="176" t="s">
        <v>654</v>
      </c>
      <c r="AJ986" s="176" t="s">
        <v>654</v>
      </c>
      <c r="AK986" s="176" t="s">
        <v>654</v>
      </c>
      <c r="AL986" s="1231" t="s">
        <v>420</v>
      </c>
      <c r="AM986" s="176" t="s">
        <v>420</v>
      </c>
      <c r="AN986" s="176" t="s">
        <v>420</v>
      </c>
      <c r="AO986" s="176" t="s">
        <v>420</v>
      </c>
      <c r="AP986" s="176">
        <v>24</v>
      </c>
      <c r="AQ986" s="176">
        <v>216</v>
      </c>
      <c r="AR986" s="176" t="s">
        <v>420</v>
      </c>
      <c r="AS986" s="193" t="s">
        <v>420</v>
      </c>
    </row>
    <row r="987" spans="1:45" ht="16.5" customHeight="1">
      <c r="A987" s="175">
        <v>46167</v>
      </c>
      <c r="B987" s="176" t="s">
        <v>245</v>
      </c>
      <c r="C987" s="176" t="s">
        <v>16707</v>
      </c>
      <c r="E987" s="176" t="s">
        <v>420</v>
      </c>
      <c r="F987" s="176" t="s">
        <v>420</v>
      </c>
      <c r="G987" s="176" t="s">
        <v>420</v>
      </c>
      <c r="H987" s="176" t="s">
        <v>420</v>
      </c>
      <c r="I987" s="176" t="s">
        <v>420</v>
      </c>
      <c r="L987" s="176" t="s">
        <v>645</v>
      </c>
      <c r="P987" s="176" t="s">
        <v>645</v>
      </c>
      <c r="T987" s="176" t="s">
        <v>645</v>
      </c>
      <c r="X987" s="176" t="s">
        <v>645</v>
      </c>
      <c r="Z987" s="176" t="s">
        <v>420</v>
      </c>
      <c r="AA987" s="176" t="s">
        <v>645</v>
      </c>
      <c r="AB987" s="1439" t="s">
        <v>420</v>
      </c>
      <c r="AC987" s="176" t="s">
        <v>420</v>
      </c>
      <c r="AD987" s="176" t="s">
        <v>420</v>
      </c>
      <c r="AE987" s="176" t="s">
        <v>420</v>
      </c>
      <c r="AF987" s="176" t="s">
        <v>243</v>
      </c>
      <c r="AG987" s="176">
        <v>1</v>
      </c>
      <c r="AH987" s="176" t="s">
        <v>654</v>
      </c>
      <c r="AI987" s="176" t="s">
        <v>654</v>
      </c>
      <c r="AJ987" s="176" t="s">
        <v>654</v>
      </c>
      <c r="AK987" s="176" t="s">
        <v>654</v>
      </c>
      <c r="AL987" s="1231" t="s">
        <v>420</v>
      </c>
      <c r="AM987" s="176" t="s">
        <v>420</v>
      </c>
      <c r="AN987" s="176" t="s">
        <v>420</v>
      </c>
      <c r="AO987" s="176" t="s">
        <v>420</v>
      </c>
      <c r="AP987" s="176">
        <v>24</v>
      </c>
      <c r="AQ987" s="176">
        <v>216</v>
      </c>
      <c r="AR987" s="176" t="s">
        <v>420</v>
      </c>
      <c r="AS987" s="193" t="s">
        <v>420</v>
      </c>
    </row>
    <row r="988" spans="1:45" ht="16.5" customHeight="1">
      <c r="A988" s="175">
        <v>46167</v>
      </c>
      <c r="B988" s="176" t="s">
        <v>246</v>
      </c>
      <c r="C988" s="176" t="s">
        <v>16707</v>
      </c>
      <c r="E988" s="176" t="s">
        <v>420</v>
      </c>
      <c r="F988" s="176" t="s">
        <v>420</v>
      </c>
      <c r="G988" s="176" t="s">
        <v>420</v>
      </c>
      <c r="H988" s="176" t="s">
        <v>420</v>
      </c>
      <c r="I988" s="176" t="s">
        <v>420</v>
      </c>
      <c r="L988" s="176" t="s">
        <v>645</v>
      </c>
      <c r="P988" s="176" t="s">
        <v>645</v>
      </c>
      <c r="T988" s="176" t="s">
        <v>645</v>
      </c>
      <c r="X988" s="176" t="s">
        <v>645</v>
      </c>
      <c r="Z988" s="176" t="s">
        <v>420</v>
      </c>
      <c r="AA988" s="176" t="s">
        <v>645</v>
      </c>
      <c r="AB988" s="176" t="s">
        <v>420</v>
      </c>
      <c r="AC988" s="176" t="s">
        <v>420</v>
      </c>
      <c r="AD988" s="176" t="s">
        <v>420</v>
      </c>
      <c r="AE988" s="176" t="s">
        <v>420</v>
      </c>
      <c r="AF988" s="176" t="s">
        <v>243</v>
      </c>
      <c r="AG988" s="176">
        <v>1</v>
      </c>
      <c r="AH988" s="176" t="s">
        <v>654</v>
      </c>
      <c r="AI988" s="176" t="s">
        <v>654</v>
      </c>
      <c r="AJ988" s="176" t="s">
        <v>654</v>
      </c>
      <c r="AK988" s="176" t="s">
        <v>654</v>
      </c>
      <c r="AL988" s="1231" t="s">
        <v>420</v>
      </c>
      <c r="AM988" s="176" t="s">
        <v>420</v>
      </c>
      <c r="AN988" s="176" t="s">
        <v>420</v>
      </c>
      <c r="AO988" s="176" t="s">
        <v>420</v>
      </c>
      <c r="AP988" s="176">
        <v>24</v>
      </c>
      <c r="AQ988" s="176">
        <v>216</v>
      </c>
      <c r="AR988" s="176" t="s">
        <v>420</v>
      </c>
      <c r="AS988" s="193" t="s">
        <v>420</v>
      </c>
    </row>
    <row r="989" spans="1:45" ht="16.5" customHeight="1">
      <c r="A989" s="175">
        <v>46167</v>
      </c>
      <c r="B989" s="176" t="s">
        <v>247</v>
      </c>
      <c r="C989" s="176" t="s">
        <v>16707</v>
      </c>
      <c r="E989" s="176" t="s">
        <v>420</v>
      </c>
      <c r="F989" s="176" t="s">
        <v>420</v>
      </c>
      <c r="G989" s="176" t="s">
        <v>420</v>
      </c>
      <c r="H989" s="176" t="s">
        <v>420</v>
      </c>
      <c r="I989" s="176" t="s">
        <v>420</v>
      </c>
      <c r="L989" s="176" t="s">
        <v>645</v>
      </c>
      <c r="P989" s="176" t="s">
        <v>645</v>
      </c>
      <c r="T989" s="176" t="s">
        <v>645</v>
      </c>
      <c r="X989" s="176" t="s">
        <v>645</v>
      </c>
      <c r="Z989" s="176" t="s">
        <v>420</v>
      </c>
      <c r="AA989" s="176" t="s">
        <v>645</v>
      </c>
      <c r="AB989" s="1439" t="s">
        <v>420</v>
      </c>
      <c r="AC989" s="176" t="s">
        <v>420</v>
      </c>
      <c r="AD989" s="176" t="s">
        <v>420</v>
      </c>
      <c r="AE989" s="176" t="s">
        <v>420</v>
      </c>
      <c r="AF989" s="176" t="s">
        <v>243</v>
      </c>
      <c r="AG989" s="176">
        <v>1</v>
      </c>
      <c r="AH989" s="176" t="s">
        <v>654</v>
      </c>
      <c r="AI989" s="176" t="s">
        <v>654</v>
      </c>
      <c r="AJ989" s="176" t="s">
        <v>654</v>
      </c>
      <c r="AK989" s="176" t="s">
        <v>654</v>
      </c>
      <c r="AL989" s="1231" t="s">
        <v>420</v>
      </c>
      <c r="AM989" s="176" t="s">
        <v>420</v>
      </c>
      <c r="AN989" s="176" t="s">
        <v>420</v>
      </c>
      <c r="AO989" s="176" t="s">
        <v>420</v>
      </c>
      <c r="AP989" s="176">
        <v>24</v>
      </c>
      <c r="AQ989" s="176">
        <v>216</v>
      </c>
      <c r="AR989" s="176" t="s">
        <v>420</v>
      </c>
      <c r="AS989" s="193" t="s">
        <v>420</v>
      </c>
    </row>
    <row r="990" spans="1:45" ht="16.5" customHeight="1">
      <c r="A990" s="175">
        <v>46167</v>
      </c>
      <c r="B990" s="176" t="s">
        <v>248</v>
      </c>
      <c r="C990" s="176" t="s">
        <v>16707</v>
      </c>
      <c r="E990" s="176" t="s">
        <v>420</v>
      </c>
      <c r="F990" s="176" t="s">
        <v>420</v>
      </c>
      <c r="G990" s="176" t="s">
        <v>420</v>
      </c>
      <c r="H990" s="176" t="s">
        <v>420</v>
      </c>
      <c r="I990" s="176" t="s">
        <v>420</v>
      </c>
      <c r="L990" s="176" t="s">
        <v>645</v>
      </c>
      <c r="P990" s="176" t="s">
        <v>645</v>
      </c>
      <c r="T990" s="176" t="s">
        <v>645</v>
      </c>
      <c r="X990" s="176" t="s">
        <v>645</v>
      </c>
      <c r="Z990" s="176" t="s">
        <v>420</v>
      </c>
      <c r="AA990" s="176" t="s">
        <v>645</v>
      </c>
      <c r="AB990" s="176" t="s">
        <v>420</v>
      </c>
      <c r="AC990" s="176" t="s">
        <v>420</v>
      </c>
      <c r="AD990" s="176" t="s">
        <v>420</v>
      </c>
      <c r="AE990" s="176" t="s">
        <v>420</v>
      </c>
      <c r="AF990" s="176" t="s">
        <v>243</v>
      </c>
      <c r="AG990" s="176">
        <v>1</v>
      </c>
      <c r="AH990" s="176" t="s">
        <v>654</v>
      </c>
      <c r="AI990" s="176" t="s">
        <v>654</v>
      </c>
      <c r="AJ990" s="176" t="s">
        <v>654</v>
      </c>
      <c r="AK990" s="176" t="s">
        <v>654</v>
      </c>
      <c r="AL990" s="1231" t="s">
        <v>420</v>
      </c>
      <c r="AM990" s="176" t="s">
        <v>420</v>
      </c>
      <c r="AN990" s="176" t="s">
        <v>420</v>
      </c>
      <c r="AO990" s="176" t="s">
        <v>420</v>
      </c>
      <c r="AP990" s="176">
        <v>24</v>
      </c>
      <c r="AQ990" s="176">
        <v>216</v>
      </c>
      <c r="AR990" s="176" t="s">
        <v>420</v>
      </c>
      <c r="AS990" s="193" t="s">
        <v>420</v>
      </c>
    </row>
    <row r="991" spans="1:45" ht="16.5" customHeight="1">
      <c r="A991" s="175">
        <v>46167</v>
      </c>
      <c r="B991" s="176" t="s">
        <v>249</v>
      </c>
      <c r="C991" s="176" t="s">
        <v>16707</v>
      </c>
      <c r="E991" s="176" t="s">
        <v>420</v>
      </c>
      <c r="F991" s="176" t="s">
        <v>420</v>
      </c>
      <c r="G991" s="176" t="s">
        <v>420</v>
      </c>
      <c r="H991" s="176" t="s">
        <v>420</v>
      </c>
      <c r="I991" s="176" t="s">
        <v>420</v>
      </c>
      <c r="L991" s="176" t="s">
        <v>645</v>
      </c>
      <c r="P991" s="176" t="s">
        <v>645</v>
      </c>
      <c r="T991" s="176" t="s">
        <v>645</v>
      </c>
      <c r="X991" s="176" t="s">
        <v>645</v>
      </c>
      <c r="Z991" s="176" t="s">
        <v>420</v>
      </c>
      <c r="AA991" s="176" t="s">
        <v>645</v>
      </c>
      <c r="AB991" s="1439" t="s">
        <v>420</v>
      </c>
      <c r="AC991" s="176" t="s">
        <v>420</v>
      </c>
      <c r="AD991" s="176" t="s">
        <v>420</v>
      </c>
      <c r="AE991" s="176" t="s">
        <v>420</v>
      </c>
      <c r="AF991" s="176" t="s">
        <v>243</v>
      </c>
      <c r="AG991" s="176">
        <v>1</v>
      </c>
      <c r="AH991" s="176" t="s">
        <v>654</v>
      </c>
      <c r="AI991" s="176" t="s">
        <v>654</v>
      </c>
      <c r="AJ991" s="176" t="s">
        <v>654</v>
      </c>
      <c r="AK991" s="176" t="s">
        <v>654</v>
      </c>
      <c r="AL991" s="1231" t="s">
        <v>420</v>
      </c>
      <c r="AM991" s="176" t="s">
        <v>420</v>
      </c>
      <c r="AN991" s="176" t="s">
        <v>420</v>
      </c>
      <c r="AO991" s="176" t="s">
        <v>420</v>
      </c>
      <c r="AP991" s="176">
        <v>24</v>
      </c>
      <c r="AQ991" s="176">
        <v>216</v>
      </c>
      <c r="AR991" s="176" t="s">
        <v>420</v>
      </c>
      <c r="AS991" s="193" t="s">
        <v>420</v>
      </c>
    </row>
    <row r="992" spans="1:45" ht="16.5" customHeight="1">
      <c r="A992" s="175">
        <v>46167</v>
      </c>
      <c r="B992" s="176" t="s">
        <v>250</v>
      </c>
      <c r="C992" s="176" t="s">
        <v>16707</v>
      </c>
      <c r="E992" s="176" t="s">
        <v>420</v>
      </c>
      <c r="F992" s="176" t="s">
        <v>420</v>
      </c>
      <c r="G992" s="176" t="s">
        <v>420</v>
      </c>
      <c r="H992" s="176" t="s">
        <v>420</v>
      </c>
      <c r="I992" s="176" t="s">
        <v>420</v>
      </c>
      <c r="L992" s="176" t="s">
        <v>645</v>
      </c>
      <c r="P992" s="176" t="s">
        <v>645</v>
      </c>
      <c r="T992" s="176" t="s">
        <v>645</v>
      </c>
      <c r="X992" s="176" t="s">
        <v>645</v>
      </c>
      <c r="Z992" s="176" t="s">
        <v>420</v>
      </c>
      <c r="AA992" s="176" t="s">
        <v>645</v>
      </c>
      <c r="AB992" s="1439" t="s">
        <v>420</v>
      </c>
      <c r="AC992" s="176" t="s">
        <v>420</v>
      </c>
      <c r="AD992" s="176" t="s">
        <v>420</v>
      </c>
      <c r="AE992" s="176" t="s">
        <v>420</v>
      </c>
      <c r="AF992" s="176" t="s">
        <v>243</v>
      </c>
      <c r="AG992" s="176">
        <v>1</v>
      </c>
      <c r="AH992" s="176" t="s">
        <v>654</v>
      </c>
      <c r="AI992" s="176" t="s">
        <v>654</v>
      </c>
      <c r="AJ992" s="176" t="s">
        <v>654</v>
      </c>
      <c r="AK992" s="176" t="s">
        <v>654</v>
      </c>
      <c r="AL992" s="1231" t="s">
        <v>420</v>
      </c>
      <c r="AM992" s="176" t="s">
        <v>420</v>
      </c>
      <c r="AN992" s="176" t="s">
        <v>420</v>
      </c>
      <c r="AO992" s="176" t="s">
        <v>420</v>
      </c>
      <c r="AP992" s="176">
        <v>24</v>
      </c>
      <c r="AQ992" s="176">
        <v>216</v>
      </c>
      <c r="AR992" s="176" t="s">
        <v>420</v>
      </c>
      <c r="AS992" s="193" t="s">
        <v>420</v>
      </c>
    </row>
    <row r="993" spans="1:45" ht="16.5" customHeight="1">
      <c r="A993" s="175">
        <v>46168</v>
      </c>
      <c r="B993" s="176" t="s">
        <v>212</v>
      </c>
      <c r="C993" s="176" t="s">
        <v>645</v>
      </c>
      <c r="E993" s="176" t="s">
        <v>420</v>
      </c>
      <c r="F993" s="176" t="s">
        <v>420</v>
      </c>
      <c r="G993" s="176" t="s">
        <v>420</v>
      </c>
      <c r="H993" s="176" t="s">
        <v>420</v>
      </c>
      <c r="I993" s="176" t="s">
        <v>420</v>
      </c>
      <c r="L993" s="176" t="s">
        <v>645</v>
      </c>
      <c r="P993" s="176" t="s">
        <v>645</v>
      </c>
      <c r="T993" s="176" t="s">
        <v>645</v>
      </c>
      <c r="X993" s="176" t="s">
        <v>645</v>
      </c>
      <c r="Z993" s="176" t="s">
        <v>420</v>
      </c>
      <c r="AA993" s="176" t="s">
        <v>645</v>
      </c>
      <c r="AB993" s="176" t="s">
        <v>420</v>
      </c>
      <c r="AC993" s="176" t="s">
        <v>420</v>
      </c>
      <c r="AD993" s="176" t="s">
        <v>420</v>
      </c>
      <c r="AE993" s="176" t="s">
        <v>420</v>
      </c>
      <c r="AF993" s="176" t="s">
        <v>213</v>
      </c>
      <c r="AG993" s="176">
        <v>1</v>
      </c>
      <c r="AH993" s="176" t="s">
        <v>654</v>
      </c>
      <c r="AI993" s="176" t="s">
        <v>654</v>
      </c>
      <c r="AJ993" s="176" t="s">
        <v>654</v>
      </c>
      <c r="AK993" s="176" t="s">
        <v>654</v>
      </c>
      <c r="AL993" s="1231" t="s">
        <v>420</v>
      </c>
      <c r="AM993" s="176" t="s">
        <v>420</v>
      </c>
      <c r="AN993" s="176" t="s">
        <v>420</v>
      </c>
      <c r="AO993" s="176" t="s">
        <v>420</v>
      </c>
      <c r="AP993" s="176">
        <v>24</v>
      </c>
      <c r="AQ993" s="176">
        <v>216</v>
      </c>
      <c r="AR993" s="176" t="s">
        <v>420</v>
      </c>
      <c r="AS993" s="193" t="s">
        <v>420</v>
      </c>
    </row>
    <row r="994" spans="1:45" ht="16.5" customHeight="1">
      <c r="A994" s="175">
        <v>46168</v>
      </c>
      <c r="B994" s="176" t="s">
        <v>214</v>
      </c>
      <c r="C994" s="176" t="s">
        <v>645</v>
      </c>
      <c r="E994" s="176" t="s">
        <v>420</v>
      </c>
      <c r="F994" s="176" t="s">
        <v>420</v>
      </c>
      <c r="G994" s="176" t="s">
        <v>420</v>
      </c>
      <c r="H994" s="176" t="s">
        <v>420</v>
      </c>
      <c r="I994" s="176" t="s">
        <v>420</v>
      </c>
      <c r="L994" s="176" t="s">
        <v>645</v>
      </c>
      <c r="P994" s="176" t="s">
        <v>645</v>
      </c>
      <c r="T994" s="176" t="s">
        <v>645</v>
      </c>
      <c r="X994" s="176" t="s">
        <v>645</v>
      </c>
      <c r="Z994" s="176" t="s">
        <v>420</v>
      </c>
      <c r="AA994" s="176" t="s">
        <v>645</v>
      </c>
      <c r="AB994" s="176" t="s">
        <v>420</v>
      </c>
      <c r="AC994" s="176" t="s">
        <v>420</v>
      </c>
      <c r="AD994" s="176" t="s">
        <v>420</v>
      </c>
      <c r="AE994" s="176" t="s">
        <v>420</v>
      </c>
      <c r="AF994" s="176" t="s">
        <v>213</v>
      </c>
      <c r="AG994" s="176">
        <v>1</v>
      </c>
      <c r="AH994" s="176" t="s">
        <v>654</v>
      </c>
      <c r="AI994" s="176" t="s">
        <v>654</v>
      </c>
      <c r="AJ994" s="176" t="s">
        <v>654</v>
      </c>
      <c r="AK994" s="176" t="s">
        <v>654</v>
      </c>
      <c r="AL994" s="1231" t="s">
        <v>420</v>
      </c>
      <c r="AM994" s="176" t="s">
        <v>420</v>
      </c>
      <c r="AN994" s="176" t="s">
        <v>420</v>
      </c>
      <c r="AO994" s="176" t="s">
        <v>420</v>
      </c>
      <c r="AP994" s="176">
        <v>24</v>
      </c>
      <c r="AQ994" s="176">
        <v>216</v>
      </c>
      <c r="AR994" s="176" t="s">
        <v>420</v>
      </c>
      <c r="AS994" s="193" t="s">
        <v>420</v>
      </c>
    </row>
    <row r="995" spans="1:45" ht="16.5" customHeight="1">
      <c r="A995" s="175">
        <v>46168</v>
      </c>
      <c r="B995" s="176" t="s">
        <v>215</v>
      </c>
      <c r="C995" s="176" t="s">
        <v>645</v>
      </c>
      <c r="E995" s="176" t="s">
        <v>420</v>
      </c>
      <c r="F995" s="176" t="s">
        <v>420</v>
      </c>
      <c r="G995" s="176" t="s">
        <v>420</v>
      </c>
      <c r="H995" s="176" t="s">
        <v>420</v>
      </c>
      <c r="I995" s="176" t="s">
        <v>420</v>
      </c>
      <c r="L995" s="176" t="s">
        <v>645</v>
      </c>
      <c r="P995" s="176" t="s">
        <v>645</v>
      </c>
      <c r="T995" s="176" t="s">
        <v>645</v>
      </c>
      <c r="X995" s="176" t="s">
        <v>645</v>
      </c>
      <c r="Z995" s="176" t="s">
        <v>420</v>
      </c>
      <c r="AA995" s="176" t="s">
        <v>645</v>
      </c>
      <c r="AB995" s="176" t="s">
        <v>420</v>
      </c>
      <c r="AC995" s="176" t="s">
        <v>420</v>
      </c>
      <c r="AD995" s="176" t="s">
        <v>420</v>
      </c>
      <c r="AE995" s="176" t="s">
        <v>420</v>
      </c>
      <c r="AF995" s="176" t="s">
        <v>213</v>
      </c>
      <c r="AG995" s="176">
        <v>1</v>
      </c>
      <c r="AH995" s="176" t="s">
        <v>654</v>
      </c>
      <c r="AI995" s="176" t="s">
        <v>654</v>
      </c>
      <c r="AJ995" s="176" t="s">
        <v>654</v>
      </c>
      <c r="AK995" s="176" t="s">
        <v>654</v>
      </c>
      <c r="AL995" s="1231" t="s">
        <v>420</v>
      </c>
      <c r="AM995" s="176" t="s">
        <v>420</v>
      </c>
      <c r="AN995" s="176" t="s">
        <v>420</v>
      </c>
      <c r="AO995" s="176" t="s">
        <v>420</v>
      </c>
      <c r="AP995" s="176">
        <v>24</v>
      </c>
      <c r="AQ995" s="176">
        <v>216</v>
      </c>
      <c r="AR995" s="176" t="s">
        <v>420</v>
      </c>
      <c r="AS995" s="193" t="s">
        <v>420</v>
      </c>
    </row>
    <row r="996" spans="1:45" ht="16.5" customHeight="1">
      <c r="A996" s="175">
        <v>46168</v>
      </c>
      <c r="B996" s="176" t="s">
        <v>216</v>
      </c>
      <c r="C996" s="176" t="s">
        <v>645</v>
      </c>
      <c r="E996" s="176" t="s">
        <v>420</v>
      </c>
      <c r="F996" s="176" t="s">
        <v>420</v>
      </c>
      <c r="G996" s="176" t="s">
        <v>420</v>
      </c>
      <c r="H996" s="176" t="s">
        <v>420</v>
      </c>
      <c r="I996" s="176" t="s">
        <v>420</v>
      </c>
      <c r="L996" s="176" t="s">
        <v>645</v>
      </c>
      <c r="P996" s="176" t="s">
        <v>645</v>
      </c>
      <c r="T996" s="176" t="s">
        <v>645</v>
      </c>
      <c r="X996" s="176" t="s">
        <v>645</v>
      </c>
      <c r="Z996" s="176" t="s">
        <v>420</v>
      </c>
      <c r="AA996" s="176" t="s">
        <v>645</v>
      </c>
      <c r="AB996" s="176" t="s">
        <v>420</v>
      </c>
      <c r="AC996" s="176" t="s">
        <v>420</v>
      </c>
      <c r="AD996" s="176" t="s">
        <v>420</v>
      </c>
      <c r="AE996" s="176" t="s">
        <v>420</v>
      </c>
      <c r="AF996" s="176" t="s">
        <v>213</v>
      </c>
      <c r="AG996" s="176">
        <v>1</v>
      </c>
      <c r="AH996" s="176" t="s">
        <v>654</v>
      </c>
      <c r="AI996" s="176" t="s">
        <v>654</v>
      </c>
      <c r="AJ996" s="176" t="s">
        <v>654</v>
      </c>
      <c r="AK996" s="176" t="s">
        <v>654</v>
      </c>
      <c r="AL996" s="1231" t="s">
        <v>420</v>
      </c>
      <c r="AM996" s="176" t="s">
        <v>420</v>
      </c>
      <c r="AN996" s="176" t="s">
        <v>420</v>
      </c>
      <c r="AO996" s="176" t="s">
        <v>420</v>
      </c>
      <c r="AP996" s="176">
        <v>24</v>
      </c>
      <c r="AQ996" s="176">
        <v>216</v>
      </c>
      <c r="AR996" s="176" t="s">
        <v>420</v>
      </c>
      <c r="AS996" s="193" t="s">
        <v>420</v>
      </c>
    </row>
    <row r="997" spans="1:45" ht="16.5" customHeight="1">
      <c r="A997" s="175">
        <v>46168</v>
      </c>
      <c r="B997" s="176" t="s">
        <v>217</v>
      </c>
      <c r="C997" s="176" t="s">
        <v>17634</v>
      </c>
      <c r="E997" s="176" t="s">
        <v>1985</v>
      </c>
      <c r="F997" s="176" t="s">
        <v>17646</v>
      </c>
      <c r="G997" s="176">
        <v>600</v>
      </c>
      <c r="H997" s="176" t="s">
        <v>1778</v>
      </c>
      <c r="I997" s="176">
        <v>4</v>
      </c>
      <c r="J997" s="176">
        <v>34</v>
      </c>
      <c r="K997" s="176">
        <v>1</v>
      </c>
      <c r="L997" s="176">
        <v>9734</v>
      </c>
      <c r="M997" s="176">
        <v>9367</v>
      </c>
      <c r="N997" s="176">
        <v>12</v>
      </c>
      <c r="O997" s="176">
        <v>0</v>
      </c>
      <c r="P997" s="176">
        <v>9580</v>
      </c>
      <c r="Q997" s="176">
        <v>8986</v>
      </c>
      <c r="R997" s="176">
        <v>22</v>
      </c>
      <c r="S997" s="176">
        <v>1</v>
      </c>
      <c r="T997" s="176">
        <v>9526</v>
      </c>
      <c r="U997" s="176">
        <v>8884</v>
      </c>
      <c r="V997" s="176">
        <v>24</v>
      </c>
      <c r="W997" s="176">
        <v>0</v>
      </c>
      <c r="X997" s="176">
        <v>9537</v>
      </c>
      <c r="Y997" s="176">
        <v>8741</v>
      </c>
      <c r="Z997" s="176">
        <v>1.7625458996328029</v>
      </c>
      <c r="AA997" s="176">
        <v>30.666666666666668</v>
      </c>
      <c r="AB997" s="176">
        <v>0.99454460470085471</v>
      </c>
      <c r="AC997" s="176">
        <v>92.943749999999994</v>
      </c>
      <c r="AD997" s="176">
        <v>3.8333333333333335</v>
      </c>
      <c r="AE997" s="176">
        <v>3.75</v>
      </c>
      <c r="AF997" s="176" t="s">
        <v>213</v>
      </c>
      <c r="AG997" s="176">
        <v>1</v>
      </c>
      <c r="AH997" s="176" t="s">
        <v>15482</v>
      </c>
      <c r="AI997" s="176" t="s">
        <v>15482</v>
      </c>
      <c r="AJ997" s="176" t="s">
        <v>748</v>
      </c>
      <c r="AK997" s="176" t="s">
        <v>748</v>
      </c>
      <c r="AL997" s="1231" t="s">
        <v>252</v>
      </c>
      <c r="AM997" s="176" t="s">
        <v>126</v>
      </c>
      <c r="AN997" s="176">
        <v>0.91100000000000003</v>
      </c>
      <c r="AO997" s="176">
        <v>0.7</v>
      </c>
      <c r="AP997" s="176">
        <v>24</v>
      </c>
      <c r="AQ997" s="176">
        <v>216</v>
      </c>
      <c r="AR997" s="176">
        <v>1.7</v>
      </c>
      <c r="AS997" s="193">
        <v>8028.4608000000007</v>
      </c>
    </row>
    <row r="998" spans="1:45" ht="16.5" customHeight="1">
      <c r="A998" s="175">
        <v>46168</v>
      </c>
      <c r="B998" s="176" t="s">
        <v>218</v>
      </c>
      <c r="C998" s="176" t="s">
        <v>645</v>
      </c>
      <c r="E998" s="176" t="s">
        <v>420</v>
      </c>
      <c r="F998" s="176" t="s">
        <v>420</v>
      </c>
      <c r="G998" s="176" t="s">
        <v>420</v>
      </c>
      <c r="H998" s="176" t="s">
        <v>420</v>
      </c>
      <c r="I998" s="176" t="s">
        <v>420</v>
      </c>
      <c r="L998" s="176" t="s">
        <v>645</v>
      </c>
      <c r="P998" s="176" t="s">
        <v>645</v>
      </c>
      <c r="T998" s="176" t="s">
        <v>645</v>
      </c>
      <c r="X998" s="176" t="s">
        <v>645</v>
      </c>
      <c r="Z998" s="176" t="s">
        <v>420</v>
      </c>
      <c r="AA998" s="176" t="s">
        <v>645</v>
      </c>
      <c r="AB998" s="176" t="s">
        <v>420</v>
      </c>
      <c r="AC998" s="176" t="s">
        <v>420</v>
      </c>
      <c r="AD998" s="176" t="s">
        <v>420</v>
      </c>
      <c r="AE998" s="176" t="s">
        <v>420</v>
      </c>
      <c r="AF998" s="176" t="s">
        <v>213</v>
      </c>
      <c r="AG998" s="176">
        <v>1</v>
      </c>
      <c r="AH998" s="176" t="s">
        <v>654</v>
      </c>
      <c r="AI998" s="176" t="s">
        <v>654</v>
      </c>
      <c r="AJ998" s="176" t="s">
        <v>654</v>
      </c>
      <c r="AK998" s="176" t="s">
        <v>654</v>
      </c>
      <c r="AL998" s="1231" t="s">
        <v>420</v>
      </c>
      <c r="AM998" s="176" t="s">
        <v>420</v>
      </c>
      <c r="AN998" s="176" t="s">
        <v>420</v>
      </c>
      <c r="AO998" s="176" t="s">
        <v>420</v>
      </c>
      <c r="AP998" s="176">
        <v>24</v>
      </c>
      <c r="AQ998" s="176">
        <v>216</v>
      </c>
      <c r="AR998" s="176" t="s">
        <v>420</v>
      </c>
      <c r="AS998" s="193" t="s">
        <v>420</v>
      </c>
    </row>
    <row r="999" spans="1:45" ht="16.5" customHeight="1">
      <c r="A999" s="175">
        <v>46168</v>
      </c>
      <c r="B999" s="176" t="s">
        <v>219</v>
      </c>
      <c r="C999" s="176" t="s">
        <v>17288</v>
      </c>
      <c r="D999" s="176" t="s">
        <v>17291</v>
      </c>
      <c r="E999" s="176" t="s">
        <v>1557</v>
      </c>
      <c r="F999" s="176" t="s">
        <v>16724</v>
      </c>
      <c r="G999" s="176">
        <v>630</v>
      </c>
      <c r="H999" s="176" t="s">
        <v>634</v>
      </c>
      <c r="I999" s="176">
        <v>2</v>
      </c>
      <c r="J999" s="176">
        <v>13</v>
      </c>
      <c r="K999" s="176">
        <v>0</v>
      </c>
      <c r="L999" s="176">
        <v>9604</v>
      </c>
      <c r="M999" s="176">
        <v>9856</v>
      </c>
      <c r="N999" s="176">
        <v>9</v>
      </c>
      <c r="O999" s="176">
        <v>0</v>
      </c>
      <c r="P999" s="176">
        <v>9582</v>
      </c>
      <c r="Q999" s="176">
        <v>9711</v>
      </c>
      <c r="R999" s="176">
        <v>18</v>
      </c>
      <c r="S999" s="176">
        <v>2</v>
      </c>
      <c r="T999" s="176">
        <v>9530</v>
      </c>
      <c r="U999" s="176">
        <v>9724</v>
      </c>
      <c r="V999" s="176">
        <v>29</v>
      </c>
      <c r="W999" s="176">
        <v>0</v>
      </c>
      <c r="X999" s="176">
        <v>9366</v>
      </c>
      <c r="Y999" s="176">
        <v>9810</v>
      </c>
      <c r="Z999" s="176">
        <v>2.4615384615384617</v>
      </c>
      <c r="AA999" s="176">
        <v>23</v>
      </c>
      <c r="AB999" s="176">
        <v>0.99609375</v>
      </c>
      <c r="AC999" s="176">
        <v>96.478750000000005</v>
      </c>
      <c r="AD999" s="176">
        <v>2.875</v>
      </c>
      <c r="AE999" s="176">
        <v>2.7916666666666665</v>
      </c>
      <c r="AF999" s="176" t="s">
        <v>213</v>
      </c>
      <c r="AG999" s="176">
        <v>1</v>
      </c>
      <c r="AH999" s="176" t="s">
        <v>15482</v>
      </c>
      <c r="AI999" s="176" t="s">
        <v>15482</v>
      </c>
      <c r="AJ999" s="176" t="s">
        <v>748</v>
      </c>
      <c r="AK999" s="176" t="s">
        <v>748</v>
      </c>
      <c r="AL999" s="1231" t="s">
        <v>251</v>
      </c>
      <c r="AM999" s="176" t="s">
        <v>1036</v>
      </c>
      <c r="AN999" s="176">
        <v>0.56200000000000006</v>
      </c>
      <c r="AO999" s="176">
        <v>1.1000000000000001</v>
      </c>
      <c r="AP999" s="176">
        <v>24</v>
      </c>
      <c r="AQ999" s="176">
        <v>216</v>
      </c>
      <c r="AR999" s="176">
        <v>2.1</v>
      </c>
      <c r="AS999" s="193">
        <v>6118.1568000000007</v>
      </c>
    </row>
    <row r="1000" spans="1:45" ht="16.5" customHeight="1">
      <c r="A1000" s="175">
        <v>46168</v>
      </c>
      <c r="B1000" s="176" t="s">
        <v>220</v>
      </c>
      <c r="C1000" s="176" t="s">
        <v>645</v>
      </c>
      <c r="E1000" s="176" t="s">
        <v>420</v>
      </c>
      <c r="F1000" s="176" t="s">
        <v>420</v>
      </c>
      <c r="G1000" s="176" t="s">
        <v>420</v>
      </c>
      <c r="H1000" s="176" t="s">
        <v>420</v>
      </c>
      <c r="I1000" s="176" t="s">
        <v>420</v>
      </c>
      <c r="L1000" s="176" t="s">
        <v>645</v>
      </c>
      <c r="P1000" s="176" t="s">
        <v>645</v>
      </c>
      <c r="T1000" s="176" t="s">
        <v>645</v>
      </c>
      <c r="X1000" s="176" t="s">
        <v>645</v>
      </c>
      <c r="Z1000" s="176" t="s">
        <v>420</v>
      </c>
      <c r="AA1000" s="176" t="s">
        <v>645</v>
      </c>
      <c r="AB1000" s="176" t="s">
        <v>420</v>
      </c>
      <c r="AC1000" s="176" t="s">
        <v>420</v>
      </c>
      <c r="AD1000" s="176" t="s">
        <v>420</v>
      </c>
      <c r="AE1000" s="176" t="s">
        <v>420</v>
      </c>
      <c r="AF1000" s="176" t="s">
        <v>213</v>
      </c>
      <c r="AG1000" s="176">
        <v>1</v>
      </c>
      <c r="AH1000" s="176" t="s">
        <v>654</v>
      </c>
      <c r="AI1000" s="176" t="s">
        <v>654</v>
      </c>
      <c r="AJ1000" s="176" t="s">
        <v>654</v>
      </c>
      <c r="AK1000" s="176" t="s">
        <v>654</v>
      </c>
      <c r="AL1000" s="1231" t="s">
        <v>420</v>
      </c>
      <c r="AM1000" s="176" t="s">
        <v>420</v>
      </c>
      <c r="AN1000" s="176" t="s">
        <v>420</v>
      </c>
      <c r="AO1000" s="176" t="s">
        <v>420</v>
      </c>
      <c r="AP1000" s="176">
        <v>24</v>
      </c>
      <c r="AQ1000" s="176">
        <v>216</v>
      </c>
      <c r="AR1000" s="176" t="s">
        <v>420</v>
      </c>
      <c r="AS1000" s="193" t="s">
        <v>420</v>
      </c>
    </row>
    <row r="1001" spans="1:45" ht="16.5" customHeight="1">
      <c r="A1001" s="175">
        <v>46168</v>
      </c>
      <c r="B1001" s="176" t="s">
        <v>221</v>
      </c>
      <c r="C1001" s="176" t="s">
        <v>17355</v>
      </c>
      <c r="E1001" s="176" t="s">
        <v>628</v>
      </c>
      <c r="F1001" s="176" t="s">
        <v>17264</v>
      </c>
      <c r="G1001" s="176">
        <v>600</v>
      </c>
      <c r="H1001" s="176" t="s">
        <v>480</v>
      </c>
      <c r="I1001" s="176">
        <v>5</v>
      </c>
      <c r="J1001" s="176">
        <v>9</v>
      </c>
      <c r="K1001" s="176">
        <v>0</v>
      </c>
      <c r="L1001" s="176">
        <v>8312</v>
      </c>
      <c r="M1001" s="176">
        <v>8221</v>
      </c>
      <c r="P1001" s="176" t="s">
        <v>640</v>
      </c>
      <c r="T1001" s="176" t="s">
        <v>640</v>
      </c>
      <c r="X1001" s="176" t="s">
        <v>645</v>
      </c>
      <c r="Z1001" s="176">
        <v>2.8685258964143427</v>
      </c>
      <c r="AA1001" s="176">
        <v>3</v>
      </c>
      <c r="AB1001" s="176">
        <v>1</v>
      </c>
      <c r="AC1001" s="176">
        <v>82.665000000000006</v>
      </c>
      <c r="AD1001" s="176">
        <v>0.375</v>
      </c>
      <c r="AE1001" s="176">
        <v>0.375</v>
      </c>
      <c r="AF1001" s="176" t="s">
        <v>213</v>
      </c>
      <c r="AG1001" s="176">
        <v>1</v>
      </c>
      <c r="AH1001" s="176" t="s">
        <v>15482</v>
      </c>
      <c r="AI1001" s="176" t="s">
        <v>15482</v>
      </c>
      <c r="AJ1001" s="176" t="s">
        <v>748</v>
      </c>
      <c r="AK1001" s="176" t="s">
        <v>748</v>
      </c>
      <c r="AL1001" s="1231" t="s">
        <v>251</v>
      </c>
      <c r="AM1001" s="176" t="s">
        <v>126</v>
      </c>
      <c r="AN1001" s="176">
        <v>0.91100000000000003</v>
      </c>
      <c r="AO1001" s="176">
        <v>3</v>
      </c>
      <c r="AP1001" s="176">
        <v>24</v>
      </c>
      <c r="AQ1001" s="176">
        <v>216</v>
      </c>
      <c r="AR1001" s="176">
        <v>4</v>
      </c>
      <c r="AS1001" s="193">
        <v>18890.495999999999</v>
      </c>
    </row>
    <row r="1002" spans="1:45" ht="16.5" customHeight="1">
      <c r="A1002" s="175">
        <v>46168</v>
      </c>
      <c r="B1002" s="176" t="s">
        <v>222</v>
      </c>
      <c r="C1002" s="176" t="s">
        <v>645</v>
      </c>
      <c r="E1002" s="176" t="s">
        <v>420</v>
      </c>
      <c r="F1002" s="176" t="s">
        <v>420</v>
      </c>
      <c r="G1002" s="176" t="s">
        <v>420</v>
      </c>
      <c r="H1002" s="176" t="s">
        <v>420</v>
      </c>
      <c r="I1002" s="176" t="s">
        <v>420</v>
      </c>
      <c r="L1002" s="176" t="s">
        <v>645</v>
      </c>
      <c r="P1002" s="176" t="s">
        <v>645</v>
      </c>
      <c r="T1002" s="176" t="s">
        <v>645</v>
      </c>
      <c r="X1002" s="176" t="s">
        <v>645</v>
      </c>
      <c r="Z1002" s="176" t="s">
        <v>420</v>
      </c>
      <c r="AA1002" s="176" t="s">
        <v>645</v>
      </c>
      <c r="AB1002" s="176" t="s">
        <v>420</v>
      </c>
      <c r="AC1002" s="176" t="s">
        <v>420</v>
      </c>
      <c r="AD1002" s="176" t="s">
        <v>420</v>
      </c>
      <c r="AE1002" s="176" t="s">
        <v>420</v>
      </c>
      <c r="AF1002" s="176" t="s">
        <v>213</v>
      </c>
      <c r="AG1002" s="176">
        <v>1</v>
      </c>
      <c r="AH1002" s="176" t="s">
        <v>654</v>
      </c>
      <c r="AI1002" s="176" t="s">
        <v>654</v>
      </c>
      <c r="AJ1002" s="176" t="s">
        <v>654</v>
      </c>
      <c r="AK1002" s="176" t="s">
        <v>654</v>
      </c>
      <c r="AL1002" s="1231" t="s">
        <v>420</v>
      </c>
      <c r="AM1002" s="176" t="s">
        <v>420</v>
      </c>
      <c r="AN1002" s="176" t="s">
        <v>420</v>
      </c>
      <c r="AO1002" s="176" t="s">
        <v>420</v>
      </c>
      <c r="AP1002" s="176">
        <v>24</v>
      </c>
      <c r="AQ1002" s="176">
        <v>216</v>
      </c>
      <c r="AR1002" s="176" t="s">
        <v>420</v>
      </c>
      <c r="AS1002" s="193" t="s">
        <v>420</v>
      </c>
    </row>
    <row r="1003" spans="1:45" ht="16.5" customHeight="1">
      <c r="A1003" s="175">
        <v>46168</v>
      </c>
      <c r="B1003" s="176" t="s">
        <v>223</v>
      </c>
      <c r="C1003" s="176" t="s">
        <v>645</v>
      </c>
      <c r="E1003" s="176" t="s">
        <v>420</v>
      </c>
      <c r="F1003" s="176" t="s">
        <v>420</v>
      </c>
      <c r="G1003" s="176" t="s">
        <v>420</v>
      </c>
      <c r="H1003" s="176" t="s">
        <v>420</v>
      </c>
      <c r="I1003" s="176" t="s">
        <v>420</v>
      </c>
      <c r="L1003" s="176" t="s">
        <v>645</v>
      </c>
      <c r="P1003" s="176" t="s">
        <v>645</v>
      </c>
      <c r="T1003" s="176" t="s">
        <v>645</v>
      </c>
      <c r="X1003" s="176" t="s">
        <v>645</v>
      </c>
      <c r="Z1003" s="176" t="s">
        <v>420</v>
      </c>
      <c r="AA1003" s="176" t="s">
        <v>645</v>
      </c>
      <c r="AB1003" s="176" t="s">
        <v>420</v>
      </c>
      <c r="AC1003" s="176" t="s">
        <v>420</v>
      </c>
      <c r="AD1003" s="176" t="s">
        <v>420</v>
      </c>
      <c r="AE1003" s="176" t="s">
        <v>420</v>
      </c>
      <c r="AF1003" s="176" t="s">
        <v>213</v>
      </c>
      <c r="AG1003" s="176">
        <v>1</v>
      </c>
      <c r="AH1003" s="176" t="s">
        <v>654</v>
      </c>
      <c r="AI1003" s="176" t="s">
        <v>654</v>
      </c>
      <c r="AJ1003" s="176" t="s">
        <v>654</v>
      </c>
      <c r="AK1003" s="176" t="s">
        <v>654</v>
      </c>
      <c r="AL1003" s="1231" t="s">
        <v>420</v>
      </c>
      <c r="AM1003" s="176" t="s">
        <v>420</v>
      </c>
      <c r="AN1003" s="176" t="s">
        <v>420</v>
      </c>
      <c r="AO1003" s="176" t="s">
        <v>420</v>
      </c>
      <c r="AP1003" s="176">
        <v>24</v>
      </c>
      <c r="AQ1003" s="176">
        <v>216</v>
      </c>
      <c r="AR1003" s="176" t="s">
        <v>420</v>
      </c>
      <c r="AS1003" s="193" t="s">
        <v>420</v>
      </c>
    </row>
    <row r="1004" spans="1:45" ht="16.5" customHeight="1">
      <c r="A1004" s="175">
        <v>46168</v>
      </c>
      <c r="B1004" s="176" t="s">
        <v>224</v>
      </c>
      <c r="C1004" s="176" t="s">
        <v>645</v>
      </c>
      <c r="E1004" s="176" t="s">
        <v>420</v>
      </c>
      <c r="F1004" s="176" t="s">
        <v>420</v>
      </c>
      <c r="G1004" s="176" t="s">
        <v>420</v>
      </c>
      <c r="H1004" s="176" t="s">
        <v>420</v>
      </c>
      <c r="I1004" s="176" t="s">
        <v>420</v>
      </c>
      <c r="L1004" s="176" t="s">
        <v>645</v>
      </c>
      <c r="P1004" s="176" t="s">
        <v>645</v>
      </c>
      <c r="T1004" s="176" t="s">
        <v>645</v>
      </c>
      <c r="X1004" s="176" t="s">
        <v>645</v>
      </c>
      <c r="Z1004" s="176" t="s">
        <v>420</v>
      </c>
      <c r="AA1004" s="176" t="s">
        <v>645</v>
      </c>
      <c r="AB1004" s="176" t="s">
        <v>420</v>
      </c>
      <c r="AC1004" s="176" t="s">
        <v>420</v>
      </c>
      <c r="AD1004" s="176" t="s">
        <v>420</v>
      </c>
      <c r="AE1004" s="176" t="s">
        <v>420</v>
      </c>
      <c r="AF1004" s="176" t="s">
        <v>213</v>
      </c>
      <c r="AG1004" s="176">
        <v>1</v>
      </c>
      <c r="AH1004" s="176" t="s">
        <v>654</v>
      </c>
      <c r="AI1004" s="176" t="s">
        <v>654</v>
      </c>
      <c r="AJ1004" s="176" t="s">
        <v>654</v>
      </c>
      <c r="AK1004" s="176" t="s">
        <v>654</v>
      </c>
      <c r="AL1004" s="1231" t="s">
        <v>420</v>
      </c>
      <c r="AM1004" s="176" t="s">
        <v>420</v>
      </c>
      <c r="AN1004" s="176" t="s">
        <v>420</v>
      </c>
      <c r="AO1004" s="176" t="s">
        <v>420</v>
      </c>
      <c r="AP1004" s="176">
        <v>24</v>
      </c>
      <c r="AQ1004" s="176">
        <v>216</v>
      </c>
      <c r="AR1004" s="176" t="s">
        <v>420</v>
      </c>
      <c r="AS1004" s="193" t="s">
        <v>420</v>
      </c>
    </row>
    <row r="1005" spans="1:45" ht="16.5" customHeight="1">
      <c r="A1005" s="175">
        <v>46168</v>
      </c>
      <c r="B1005" s="176" t="s">
        <v>225</v>
      </c>
      <c r="C1005" s="176" t="s">
        <v>645</v>
      </c>
      <c r="E1005" s="176" t="s">
        <v>420</v>
      </c>
      <c r="F1005" s="176" t="s">
        <v>420</v>
      </c>
      <c r="G1005" s="176" t="s">
        <v>420</v>
      </c>
      <c r="H1005" s="176" t="s">
        <v>420</v>
      </c>
      <c r="I1005" s="176" t="s">
        <v>420</v>
      </c>
      <c r="L1005" s="176" t="s">
        <v>645</v>
      </c>
      <c r="P1005" s="176" t="s">
        <v>645</v>
      </c>
      <c r="T1005" s="176" t="s">
        <v>645</v>
      </c>
      <c r="X1005" s="176" t="s">
        <v>645</v>
      </c>
      <c r="Z1005" s="176" t="s">
        <v>420</v>
      </c>
      <c r="AA1005" s="176" t="s">
        <v>645</v>
      </c>
      <c r="AB1005" s="176" t="s">
        <v>420</v>
      </c>
      <c r="AC1005" s="176" t="s">
        <v>420</v>
      </c>
      <c r="AD1005" s="176" t="s">
        <v>420</v>
      </c>
      <c r="AE1005" s="176" t="s">
        <v>420</v>
      </c>
      <c r="AF1005" s="176" t="s">
        <v>213</v>
      </c>
      <c r="AG1005" s="176">
        <v>1</v>
      </c>
      <c r="AH1005" s="176" t="s">
        <v>654</v>
      </c>
      <c r="AI1005" s="176" t="s">
        <v>654</v>
      </c>
      <c r="AJ1005" s="176" t="s">
        <v>654</v>
      </c>
      <c r="AK1005" s="176" t="s">
        <v>654</v>
      </c>
      <c r="AL1005" s="1231" t="s">
        <v>420</v>
      </c>
      <c r="AM1005" s="176" t="s">
        <v>420</v>
      </c>
      <c r="AN1005" s="176" t="s">
        <v>420</v>
      </c>
      <c r="AO1005" s="176" t="s">
        <v>420</v>
      </c>
      <c r="AP1005" s="176">
        <v>24</v>
      </c>
      <c r="AQ1005" s="176">
        <v>216</v>
      </c>
      <c r="AR1005" s="176" t="s">
        <v>420</v>
      </c>
      <c r="AS1005" s="193" t="s">
        <v>420</v>
      </c>
    </row>
    <row r="1006" spans="1:45" ht="16.5" customHeight="1">
      <c r="A1006" s="175">
        <v>46168</v>
      </c>
      <c r="B1006" s="176" t="s">
        <v>226</v>
      </c>
      <c r="C1006" s="176" t="s">
        <v>645</v>
      </c>
      <c r="E1006" s="176" t="s">
        <v>420</v>
      </c>
      <c r="F1006" s="176" t="s">
        <v>420</v>
      </c>
      <c r="G1006" s="176" t="s">
        <v>420</v>
      </c>
      <c r="H1006" s="176" t="s">
        <v>420</v>
      </c>
      <c r="I1006" s="176" t="s">
        <v>420</v>
      </c>
      <c r="L1006" s="176" t="s">
        <v>645</v>
      </c>
      <c r="P1006" s="176" t="s">
        <v>645</v>
      </c>
      <c r="T1006" s="176" t="s">
        <v>645</v>
      </c>
      <c r="X1006" s="176" t="s">
        <v>645</v>
      </c>
      <c r="Z1006" s="176" t="s">
        <v>420</v>
      </c>
      <c r="AA1006" s="176" t="s">
        <v>645</v>
      </c>
      <c r="AB1006" s="176" t="s">
        <v>420</v>
      </c>
      <c r="AC1006" s="176" t="s">
        <v>420</v>
      </c>
      <c r="AD1006" s="176" t="s">
        <v>420</v>
      </c>
      <c r="AE1006" s="176" t="s">
        <v>420</v>
      </c>
      <c r="AF1006" s="176" t="s">
        <v>213</v>
      </c>
      <c r="AG1006" s="176">
        <v>1</v>
      </c>
      <c r="AH1006" s="176" t="s">
        <v>654</v>
      </c>
      <c r="AI1006" s="176" t="s">
        <v>654</v>
      </c>
      <c r="AJ1006" s="176" t="s">
        <v>654</v>
      </c>
      <c r="AK1006" s="176" t="s">
        <v>654</v>
      </c>
      <c r="AL1006" s="1231" t="s">
        <v>420</v>
      </c>
      <c r="AM1006" s="176" t="s">
        <v>420</v>
      </c>
      <c r="AN1006" s="176" t="s">
        <v>420</v>
      </c>
      <c r="AO1006" s="176" t="s">
        <v>420</v>
      </c>
      <c r="AP1006" s="176">
        <v>24</v>
      </c>
      <c r="AQ1006" s="176">
        <v>216</v>
      </c>
      <c r="AR1006" s="176" t="s">
        <v>420</v>
      </c>
      <c r="AS1006" s="193" t="s">
        <v>420</v>
      </c>
    </row>
    <row r="1007" spans="1:45" ht="16.5" customHeight="1">
      <c r="A1007" s="175">
        <v>46168</v>
      </c>
      <c r="B1007" s="176" t="s">
        <v>227</v>
      </c>
      <c r="C1007" s="176" t="s">
        <v>645</v>
      </c>
      <c r="E1007" s="176" t="s">
        <v>420</v>
      </c>
      <c r="F1007" s="176" t="s">
        <v>420</v>
      </c>
      <c r="G1007" s="176" t="s">
        <v>420</v>
      </c>
      <c r="H1007" s="176" t="s">
        <v>420</v>
      </c>
      <c r="I1007" s="176" t="s">
        <v>420</v>
      </c>
      <c r="L1007" s="176" t="s">
        <v>645</v>
      </c>
      <c r="P1007" s="176" t="s">
        <v>645</v>
      </c>
      <c r="T1007" s="176" t="s">
        <v>645</v>
      </c>
      <c r="X1007" s="176" t="s">
        <v>645</v>
      </c>
      <c r="Z1007" s="176" t="s">
        <v>420</v>
      </c>
      <c r="AA1007" s="176" t="s">
        <v>645</v>
      </c>
      <c r="AB1007" s="176" t="s">
        <v>420</v>
      </c>
      <c r="AC1007" s="176" t="s">
        <v>420</v>
      </c>
      <c r="AD1007" s="176" t="s">
        <v>420</v>
      </c>
      <c r="AE1007" s="176" t="s">
        <v>420</v>
      </c>
      <c r="AF1007" s="176" t="s">
        <v>213</v>
      </c>
      <c r="AG1007" s="176">
        <v>1</v>
      </c>
      <c r="AH1007" s="176" t="s">
        <v>654</v>
      </c>
      <c r="AI1007" s="176" t="s">
        <v>654</v>
      </c>
      <c r="AJ1007" s="176" t="s">
        <v>654</v>
      </c>
      <c r="AK1007" s="176" t="s">
        <v>654</v>
      </c>
      <c r="AL1007" s="1231" t="s">
        <v>420</v>
      </c>
      <c r="AM1007" s="176" t="s">
        <v>420</v>
      </c>
      <c r="AN1007" s="176" t="s">
        <v>420</v>
      </c>
      <c r="AO1007" s="176" t="s">
        <v>420</v>
      </c>
      <c r="AP1007" s="176">
        <v>24</v>
      </c>
      <c r="AQ1007" s="176">
        <v>216</v>
      </c>
      <c r="AR1007" s="176" t="s">
        <v>420</v>
      </c>
      <c r="AS1007" s="193" t="s">
        <v>420</v>
      </c>
    </row>
    <row r="1008" spans="1:45" ht="16.5" customHeight="1">
      <c r="A1008" s="175">
        <v>46168</v>
      </c>
      <c r="B1008" s="176" t="s">
        <v>228</v>
      </c>
      <c r="C1008" s="176" t="s">
        <v>645</v>
      </c>
      <c r="E1008" s="176" t="s">
        <v>420</v>
      </c>
      <c r="F1008" s="176" t="s">
        <v>420</v>
      </c>
      <c r="G1008" s="176" t="s">
        <v>420</v>
      </c>
      <c r="H1008" s="176" t="s">
        <v>420</v>
      </c>
      <c r="I1008" s="176" t="s">
        <v>420</v>
      </c>
      <c r="L1008" s="176" t="s">
        <v>645</v>
      </c>
      <c r="P1008" s="176" t="s">
        <v>645</v>
      </c>
      <c r="T1008" s="176" t="s">
        <v>645</v>
      </c>
      <c r="X1008" s="176" t="s">
        <v>645</v>
      </c>
      <c r="Z1008" s="176" t="s">
        <v>420</v>
      </c>
      <c r="AA1008" s="176" t="s">
        <v>645</v>
      </c>
      <c r="AB1008" s="176" t="s">
        <v>420</v>
      </c>
      <c r="AC1008" s="176" t="s">
        <v>420</v>
      </c>
      <c r="AD1008" s="176" t="s">
        <v>420</v>
      </c>
      <c r="AE1008" s="176" t="s">
        <v>420</v>
      </c>
      <c r="AF1008" s="176" t="s">
        <v>213</v>
      </c>
      <c r="AG1008" s="176">
        <v>1</v>
      </c>
      <c r="AH1008" s="176" t="s">
        <v>654</v>
      </c>
      <c r="AI1008" s="176" t="s">
        <v>654</v>
      </c>
      <c r="AJ1008" s="176" t="s">
        <v>654</v>
      </c>
      <c r="AK1008" s="176" t="s">
        <v>654</v>
      </c>
      <c r="AL1008" s="1231" t="s">
        <v>420</v>
      </c>
      <c r="AM1008" s="176" t="s">
        <v>420</v>
      </c>
      <c r="AN1008" s="176" t="s">
        <v>420</v>
      </c>
      <c r="AO1008" s="176" t="s">
        <v>420</v>
      </c>
      <c r="AP1008" s="176">
        <v>24</v>
      </c>
      <c r="AQ1008" s="176">
        <v>216</v>
      </c>
      <c r="AR1008" s="176" t="s">
        <v>420</v>
      </c>
      <c r="AS1008" s="193" t="s">
        <v>420</v>
      </c>
    </row>
    <row r="1009" spans="1:45" ht="16.5" customHeight="1">
      <c r="A1009" s="175">
        <v>46168</v>
      </c>
      <c r="B1009" s="176" t="s">
        <v>229</v>
      </c>
      <c r="C1009" s="176" t="s">
        <v>645</v>
      </c>
      <c r="E1009" s="176" t="s">
        <v>420</v>
      </c>
      <c r="F1009" s="176" t="s">
        <v>420</v>
      </c>
      <c r="G1009" s="176" t="s">
        <v>420</v>
      </c>
      <c r="H1009" s="176" t="s">
        <v>420</v>
      </c>
      <c r="I1009" s="176" t="s">
        <v>420</v>
      </c>
      <c r="L1009" s="176" t="s">
        <v>645</v>
      </c>
      <c r="P1009" s="176" t="s">
        <v>645</v>
      </c>
      <c r="T1009" s="176" t="s">
        <v>645</v>
      </c>
      <c r="X1009" s="176" t="s">
        <v>645</v>
      </c>
      <c r="Z1009" s="176" t="s">
        <v>420</v>
      </c>
      <c r="AA1009" s="176" t="s">
        <v>645</v>
      </c>
      <c r="AB1009" s="176" t="s">
        <v>420</v>
      </c>
      <c r="AC1009" s="176" t="s">
        <v>420</v>
      </c>
      <c r="AD1009" s="176" t="s">
        <v>420</v>
      </c>
      <c r="AE1009" s="176" t="s">
        <v>420</v>
      </c>
      <c r="AF1009" s="176" t="s">
        <v>213</v>
      </c>
      <c r="AG1009" s="176">
        <v>1</v>
      </c>
      <c r="AH1009" s="176" t="s">
        <v>654</v>
      </c>
      <c r="AI1009" s="176" t="s">
        <v>654</v>
      </c>
      <c r="AJ1009" s="176" t="s">
        <v>654</v>
      </c>
      <c r="AK1009" s="176" t="s">
        <v>654</v>
      </c>
      <c r="AL1009" s="1231" t="s">
        <v>420</v>
      </c>
      <c r="AM1009" s="176" t="s">
        <v>420</v>
      </c>
      <c r="AN1009" s="176" t="s">
        <v>420</v>
      </c>
      <c r="AO1009" s="176" t="s">
        <v>420</v>
      </c>
      <c r="AP1009" s="176">
        <v>24</v>
      </c>
      <c r="AQ1009" s="176">
        <v>216</v>
      </c>
      <c r="AR1009" s="176" t="s">
        <v>420</v>
      </c>
      <c r="AS1009" s="193" t="s">
        <v>420</v>
      </c>
    </row>
    <row r="1010" spans="1:45" ht="16.5" customHeight="1">
      <c r="A1010" s="175">
        <v>46168</v>
      </c>
      <c r="B1010" s="176" t="s">
        <v>230</v>
      </c>
      <c r="C1010" s="176" t="s">
        <v>645</v>
      </c>
      <c r="E1010" s="176" t="s">
        <v>420</v>
      </c>
      <c r="F1010" s="176" t="s">
        <v>420</v>
      </c>
      <c r="G1010" s="176" t="s">
        <v>420</v>
      </c>
      <c r="H1010" s="176" t="s">
        <v>420</v>
      </c>
      <c r="I1010" s="176" t="s">
        <v>420</v>
      </c>
      <c r="L1010" s="176" t="s">
        <v>645</v>
      </c>
      <c r="P1010" s="176" t="s">
        <v>645</v>
      </c>
      <c r="T1010" s="176" t="s">
        <v>645</v>
      </c>
      <c r="X1010" s="176" t="s">
        <v>645</v>
      </c>
      <c r="Z1010" s="176" t="s">
        <v>420</v>
      </c>
      <c r="AA1010" s="176" t="s">
        <v>645</v>
      </c>
      <c r="AB1010" s="176" t="s">
        <v>420</v>
      </c>
      <c r="AC1010" s="176" t="s">
        <v>420</v>
      </c>
      <c r="AD1010" s="176" t="s">
        <v>420</v>
      </c>
      <c r="AE1010" s="176" t="s">
        <v>420</v>
      </c>
      <c r="AF1010" s="176" t="s">
        <v>213</v>
      </c>
      <c r="AG1010" s="176">
        <v>1</v>
      </c>
      <c r="AH1010" s="176" t="s">
        <v>654</v>
      </c>
      <c r="AI1010" s="176" t="s">
        <v>654</v>
      </c>
      <c r="AJ1010" s="176" t="s">
        <v>654</v>
      </c>
      <c r="AK1010" s="176" t="s">
        <v>654</v>
      </c>
      <c r="AL1010" s="1231" t="s">
        <v>420</v>
      </c>
      <c r="AM1010" s="176" t="s">
        <v>420</v>
      </c>
      <c r="AN1010" s="176" t="s">
        <v>420</v>
      </c>
      <c r="AO1010" s="176" t="s">
        <v>420</v>
      </c>
      <c r="AP1010" s="176">
        <v>24</v>
      </c>
      <c r="AQ1010" s="176">
        <v>216</v>
      </c>
      <c r="AR1010" s="176" t="s">
        <v>420</v>
      </c>
      <c r="AS1010" s="193" t="s">
        <v>420</v>
      </c>
    </row>
    <row r="1011" spans="1:45" ht="16.5" customHeight="1">
      <c r="A1011" s="175">
        <v>46168</v>
      </c>
      <c r="B1011" s="176" t="s">
        <v>231</v>
      </c>
      <c r="C1011" s="176" t="s">
        <v>645</v>
      </c>
      <c r="E1011" s="176" t="s">
        <v>420</v>
      </c>
      <c r="F1011" s="176" t="s">
        <v>420</v>
      </c>
      <c r="G1011" s="176" t="s">
        <v>420</v>
      </c>
      <c r="H1011" s="176" t="s">
        <v>420</v>
      </c>
      <c r="I1011" s="176" t="s">
        <v>420</v>
      </c>
      <c r="L1011" s="176" t="s">
        <v>645</v>
      </c>
      <c r="P1011" s="176" t="s">
        <v>645</v>
      </c>
      <c r="T1011" s="176" t="s">
        <v>645</v>
      </c>
      <c r="X1011" s="176" t="s">
        <v>645</v>
      </c>
      <c r="Z1011" s="176" t="s">
        <v>420</v>
      </c>
      <c r="AA1011" s="176" t="s">
        <v>645</v>
      </c>
      <c r="AB1011" s="176" t="s">
        <v>420</v>
      </c>
      <c r="AC1011" s="176" t="s">
        <v>420</v>
      </c>
      <c r="AD1011" s="176" t="s">
        <v>420</v>
      </c>
      <c r="AE1011" s="176" t="s">
        <v>420</v>
      </c>
      <c r="AF1011" s="176" t="s">
        <v>232</v>
      </c>
      <c r="AG1011" s="176">
        <v>1</v>
      </c>
      <c r="AH1011" s="176" t="s">
        <v>654</v>
      </c>
      <c r="AI1011" s="176" t="s">
        <v>654</v>
      </c>
      <c r="AJ1011" s="176" t="s">
        <v>654</v>
      </c>
      <c r="AK1011" s="176" t="s">
        <v>654</v>
      </c>
      <c r="AL1011" s="1231" t="s">
        <v>420</v>
      </c>
      <c r="AM1011" s="176" t="s">
        <v>420</v>
      </c>
      <c r="AN1011" s="176" t="s">
        <v>420</v>
      </c>
      <c r="AO1011" s="176" t="s">
        <v>420</v>
      </c>
      <c r="AP1011" s="176">
        <v>24</v>
      </c>
      <c r="AQ1011" s="176">
        <v>216</v>
      </c>
      <c r="AR1011" s="176" t="s">
        <v>420</v>
      </c>
      <c r="AS1011" s="193" t="s">
        <v>420</v>
      </c>
    </row>
    <row r="1012" spans="1:45" ht="16.5" customHeight="1">
      <c r="A1012" s="175">
        <v>46168</v>
      </c>
      <c r="B1012" s="176" t="s">
        <v>233</v>
      </c>
      <c r="C1012" s="176" t="s">
        <v>17375</v>
      </c>
      <c r="D1012" s="176" t="s">
        <v>646</v>
      </c>
      <c r="E1012" s="176" t="s">
        <v>17253</v>
      </c>
      <c r="F1012" s="176" t="s">
        <v>17344</v>
      </c>
      <c r="G1012" s="176">
        <v>600</v>
      </c>
      <c r="H1012" s="176" t="s">
        <v>1470</v>
      </c>
      <c r="I1012" s="176">
        <v>5.5</v>
      </c>
      <c r="J1012" s="176">
        <v>8</v>
      </c>
      <c r="K1012" s="176">
        <v>4</v>
      </c>
      <c r="L1012" s="176">
        <v>6400</v>
      </c>
      <c r="N1012" s="176">
        <v>22</v>
      </c>
      <c r="O1012" s="176">
        <v>8</v>
      </c>
      <c r="P1012" s="176">
        <v>6460</v>
      </c>
      <c r="R1012" s="176">
        <v>6</v>
      </c>
      <c r="S1012" s="176">
        <v>0</v>
      </c>
      <c r="T1012" s="176">
        <v>6670</v>
      </c>
      <c r="V1012" s="176">
        <v>25</v>
      </c>
      <c r="W1012" s="176">
        <v>2</v>
      </c>
      <c r="X1012" s="176">
        <v>6410</v>
      </c>
      <c r="Z1012" s="176">
        <v>5.0526315789473673</v>
      </c>
      <c r="AA1012" s="176">
        <v>20.333333333333332</v>
      </c>
      <c r="AB1012" s="176">
        <v>0.9866786858974359</v>
      </c>
      <c r="AC1012" s="176">
        <v>64.849999999999994</v>
      </c>
      <c r="AD1012" s="176">
        <v>2.5416666666666665</v>
      </c>
      <c r="AE1012" s="176">
        <v>1.9583333333333333</v>
      </c>
      <c r="AF1012" s="176" t="s">
        <v>232</v>
      </c>
      <c r="AG1012" s="176">
        <v>1</v>
      </c>
      <c r="AH1012" s="176" t="s">
        <v>650</v>
      </c>
      <c r="AI1012" s="176" t="s">
        <v>650</v>
      </c>
      <c r="AJ1012" s="176" t="s">
        <v>845</v>
      </c>
      <c r="AK1012" s="176" t="s">
        <v>845</v>
      </c>
      <c r="AL1012" s="1231" t="s">
        <v>251</v>
      </c>
      <c r="AM1012" s="176" t="s">
        <v>657</v>
      </c>
      <c r="AN1012" s="176">
        <v>1.859</v>
      </c>
      <c r="AO1012" s="176">
        <v>2</v>
      </c>
      <c r="AP1012" s="176">
        <v>24</v>
      </c>
      <c r="AQ1012" s="176">
        <v>216</v>
      </c>
      <c r="AR1012" s="176">
        <v>3</v>
      </c>
      <c r="AS1012" s="193">
        <v>28911.168000000001</v>
      </c>
    </row>
    <row r="1013" spans="1:45" ht="16.5" customHeight="1">
      <c r="A1013" s="175">
        <v>46168</v>
      </c>
      <c r="B1013" s="176" t="s">
        <v>234</v>
      </c>
      <c r="C1013" s="176" t="s">
        <v>645</v>
      </c>
      <c r="E1013" s="176" t="s">
        <v>420</v>
      </c>
      <c r="F1013" s="176" t="s">
        <v>420</v>
      </c>
      <c r="G1013" s="176" t="s">
        <v>420</v>
      </c>
      <c r="H1013" s="176" t="s">
        <v>420</v>
      </c>
      <c r="I1013" s="176" t="s">
        <v>420</v>
      </c>
      <c r="L1013" s="176" t="s">
        <v>645</v>
      </c>
      <c r="P1013" s="176" t="s">
        <v>645</v>
      </c>
      <c r="T1013" s="176" t="s">
        <v>645</v>
      </c>
      <c r="X1013" s="176" t="s">
        <v>645</v>
      </c>
      <c r="Z1013" s="176" t="s">
        <v>420</v>
      </c>
      <c r="AA1013" s="176" t="s">
        <v>645</v>
      </c>
      <c r="AB1013" s="176" t="s">
        <v>420</v>
      </c>
      <c r="AC1013" s="176" t="s">
        <v>420</v>
      </c>
      <c r="AD1013" s="176" t="s">
        <v>420</v>
      </c>
      <c r="AE1013" s="176" t="s">
        <v>420</v>
      </c>
      <c r="AF1013" s="176" t="s">
        <v>232</v>
      </c>
      <c r="AG1013" s="176">
        <v>1</v>
      </c>
      <c r="AH1013" s="176" t="s">
        <v>654</v>
      </c>
      <c r="AI1013" s="176" t="s">
        <v>654</v>
      </c>
      <c r="AJ1013" s="176" t="s">
        <v>654</v>
      </c>
      <c r="AK1013" s="176" t="s">
        <v>654</v>
      </c>
      <c r="AL1013" s="1231" t="s">
        <v>420</v>
      </c>
      <c r="AM1013" s="176" t="s">
        <v>420</v>
      </c>
      <c r="AN1013" s="176" t="s">
        <v>420</v>
      </c>
      <c r="AO1013" s="176" t="s">
        <v>420</v>
      </c>
      <c r="AP1013" s="176">
        <v>24</v>
      </c>
      <c r="AQ1013" s="176">
        <v>216</v>
      </c>
      <c r="AR1013" s="176" t="s">
        <v>420</v>
      </c>
      <c r="AS1013" s="193" t="s">
        <v>420</v>
      </c>
    </row>
    <row r="1014" spans="1:45" ht="16.5" customHeight="1">
      <c r="A1014" s="175">
        <v>46168</v>
      </c>
      <c r="B1014" s="176" t="s">
        <v>235</v>
      </c>
      <c r="C1014" s="176" t="s">
        <v>17357</v>
      </c>
      <c r="D1014" s="176" t="s">
        <v>646</v>
      </c>
      <c r="E1014" s="176" t="s">
        <v>17253</v>
      </c>
      <c r="F1014" s="176" t="s">
        <v>17358</v>
      </c>
      <c r="G1014" s="176">
        <v>700</v>
      </c>
      <c r="H1014" s="176" t="s">
        <v>814</v>
      </c>
      <c r="I1014" s="176">
        <v>5.5</v>
      </c>
      <c r="J1014" s="176">
        <v>54</v>
      </c>
      <c r="K1014" s="176">
        <v>0</v>
      </c>
      <c r="L1014" s="176">
        <v>8730</v>
      </c>
      <c r="M1014" s="176">
        <v>8610</v>
      </c>
      <c r="N1014" s="176">
        <v>8</v>
      </c>
      <c r="O1014" s="176">
        <v>0</v>
      </c>
      <c r="P1014" s="176">
        <v>7410</v>
      </c>
      <c r="Q1014" s="176">
        <v>8430</v>
      </c>
      <c r="R1014" s="176">
        <v>16</v>
      </c>
      <c r="S1014" s="176">
        <v>0</v>
      </c>
      <c r="T1014" s="176">
        <v>8330</v>
      </c>
      <c r="U1014" s="176">
        <v>7690</v>
      </c>
      <c r="V1014" s="176">
        <v>49</v>
      </c>
      <c r="W1014" s="176">
        <v>0</v>
      </c>
      <c r="X1014" s="176">
        <v>8430</v>
      </c>
      <c r="Y1014" s="176">
        <v>7870</v>
      </c>
      <c r="Z1014" s="176">
        <v>5.8775510204081636</v>
      </c>
      <c r="AA1014" s="176">
        <v>42.333333333333336</v>
      </c>
      <c r="AB1014" s="176">
        <v>1</v>
      </c>
      <c r="AC1014" s="176">
        <v>81.875</v>
      </c>
      <c r="AD1014" s="176">
        <v>5.291666666666667</v>
      </c>
      <c r="AE1014" s="176">
        <v>5.291666666666667</v>
      </c>
      <c r="AF1014" s="176" t="s">
        <v>236</v>
      </c>
      <c r="AG1014" s="176">
        <v>1</v>
      </c>
      <c r="AH1014" s="176" t="s">
        <v>15435</v>
      </c>
      <c r="AI1014" s="176" t="s">
        <v>15435</v>
      </c>
      <c r="AJ1014" s="176" t="s">
        <v>668</v>
      </c>
      <c r="AK1014" s="176" t="s">
        <v>668</v>
      </c>
      <c r="AL1014" s="1231" t="s">
        <v>252</v>
      </c>
      <c r="AM1014" s="176" t="s">
        <v>466</v>
      </c>
      <c r="AN1014" s="176">
        <v>1.1890000000000001</v>
      </c>
      <c r="AO1014" s="176">
        <v>2.9</v>
      </c>
      <c r="AP1014" s="176">
        <v>24</v>
      </c>
      <c r="AQ1014" s="176">
        <v>216</v>
      </c>
      <c r="AR1014" s="176">
        <v>3.9</v>
      </c>
      <c r="AS1014" s="193">
        <v>24038.7264</v>
      </c>
    </row>
    <row r="1015" spans="1:45" ht="16.5" customHeight="1">
      <c r="A1015" s="175">
        <v>46168</v>
      </c>
      <c r="B1015" s="176" t="s">
        <v>237</v>
      </c>
      <c r="C1015" s="176" t="s">
        <v>17343</v>
      </c>
      <c r="D1015" s="176" t="s">
        <v>646</v>
      </c>
      <c r="E1015" s="176" t="s">
        <v>17253</v>
      </c>
      <c r="F1015" s="176" t="s">
        <v>17344</v>
      </c>
      <c r="G1015" s="176">
        <v>700</v>
      </c>
      <c r="H1015" s="176" t="s">
        <v>876</v>
      </c>
      <c r="I1015" s="176">
        <v>5.5</v>
      </c>
      <c r="J1015" s="176">
        <v>45</v>
      </c>
      <c r="K1015" s="176">
        <v>0</v>
      </c>
      <c r="L1015" s="176">
        <v>7500</v>
      </c>
      <c r="M1015" s="176">
        <v>8240</v>
      </c>
      <c r="N1015" s="176">
        <v>26</v>
      </c>
      <c r="O1015" s="176">
        <v>2</v>
      </c>
      <c r="P1015" s="176">
        <v>6570</v>
      </c>
      <c r="Q1015" s="176">
        <v>8980</v>
      </c>
      <c r="R1015" s="176">
        <v>0</v>
      </c>
      <c r="S1015" s="176">
        <v>0</v>
      </c>
      <c r="T1015" s="176">
        <v>6110</v>
      </c>
      <c r="U1015" s="176">
        <v>7960</v>
      </c>
      <c r="V1015" s="176">
        <v>43</v>
      </c>
      <c r="W1015" s="176">
        <v>0</v>
      </c>
      <c r="X1015" s="176">
        <v>8930</v>
      </c>
      <c r="Y1015" s="176">
        <v>6110</v>
      </c>
      <c r="Z1015" s="176">
        <v>5.8299595141700413</v>
      </c>
      <c r="AA1015" s="176">
        <v>38</v>
      </c>
      <c r="AB1015" s="176">
        <v>0.99835069444444446</v>
      </c>
      <c r="AC1015" s="176">
        <v>75.5</v>
      </c>
      <c r="AD1015" s="176">
        <v>4.75</v>
      </c>
      <c r="AE1015" s="176">
        <v>4.666666666666667</v>
      </c>
      <c r="AF1015" s="176" t="s">
        <v>236</v>
      </c>
      <c r="AG1015" s="176">
        <v>1</v>
      </c>
      <c r="AH1015" s="176" t="s">
        <v>667</v>
      </c>
      <c r="AI1015" s="176" t="s">
        <v>667</v>
      </c>
      <c r="AJ1015" s="176" t="s">
        <v>868</v>
      </c>
      <c r="AK1015" s="176" t="s">
        <v>868</v>
      </c>
      <c r="AL1015" s="1231" t="s">
        <v>251</v>
      </c>
      <c r="AM1015" s="176" t="s">
        <v>466</v>
      </c>
      <c r="AN1015" s="176">
        <v>1.1890000000000001</v>
      </c>
      <c r="AO1015" s="176">
        <v>2.9</v>
      </c>
      <c r="AP1015" s="176">
        <v>24</v>
      </c>
      <c r="AQ1015" s="176">
        <v>216</v>
      </c>
      <c r="AR1015" s="176">
        <v>3.9</v>
      </c>
      <c r="AS1015" s="193">
        <v>24038.7264</v>
      </c>
    </row>
    <row r="1016" spans="1:45" ht="16.5" customHeight="1">
      <c r="A1016" s="175">
        <v>46168</v>
      </c>
      <c r="B1016" s="176" t="s">
        <v>238</v>
      </c>
      <c r="C1016" s="176" t="s">
        <v>17285</v>
      </c>
      <c r="E1016" s="176" t="s">
        <v>17253</v>
      </c>
      <c r="F1016" s="176" t="s">
        <v>17293</v>
      </c>
      <c r="G1016" s="176">
        <v>670</v>
      </c>
      <c r="H1016" s="176" t="s">
        <v>735</v>
      </c>
      <c r="I1016" s="176">
        <v>5</v>
      </c>
      <c r="J1016" s="176">
        <v>19</v>
      </c>
      <c r="K1016" s="176">
        <v>0</v>
      </c>
      <c r="L1016" s="176">
        <v>8249</v>
      </c>
      <c r="N1016" s="176">
        <v>9</v>
      </c>
      <c r="O1016" s="176">
        <v>0</v>
      </c>
      <c r="P1016" s="176">
        <v>7910</v>
      </c>
      <c r="R1016" s="176">
        <v>14</v>
      </c>
      <c r="S1016" s="176">
        <v>0</v>
      </c>
      <c r="T1016" s="176">
        <v>8330</v>
      </c>
      <c r="V1016" s="176">
        <v>20</v>
      </c>
      <c r="W1016" s="176">
        <v>0</v>
      </c>
      <c r="X1016" s="176">
        <v>8150</v>
      </c>
      <c r="Z1016" s="176">
        <v>6.2882096069868991</v>
      </c>
      <c r="AA1016" s="176">
        <v>41.333333333333336</v>
      </c>
      <c r="AB1016" s="176">
        <v>1</v>
      </c>
      <c r="AC1016" s="176">
        <v>81.597499999999997</v>
      </c>
      <c r="AD1016" s="176">
        <v>5.166666666666667</v>
      </c>
      <c r="AE1016" s="176">
        <v>5.166666666666667</v>
      </c>
      <c r="AF1016" s="176" t="s">
        <v>236</v>
      </c>
      <c r="AG1016" s="176">
        <v>2</v>
      </c>
      <c r="AH1016" s="176" t="s">
        <v>15435</v>
      </c>
      <c r="AI1016" s="176" t="s">
        <v>15435</v>
      </c>
      <c r="AJ1016" s="176" t="s">
        <v>668</v>
      </c>
      <c r="AK1016" s="176" t="s">
        <v>668</v>
      </c>
      <c r="AL1016" s="1231" t="s">
        <v>251</v>
      </c>
      <c r="AM1016" s="176" t="s">
        <v>466</v>
      </c>
      <c r="AN1016" s="176">
        <v>1.1890000000000001</v>
      </c>
      <c r="AO1016" s="176">
        <v>1.7</v>
      </c>
      <c r="AP1016" s="176">
        <v>24</v>
      </c>
      <c r="AQ1016" s="176">
        <v>216</v>
      </c>
      <c r="AR1016" s="176">
        <v>2.7</v>
      </c>
      <c r="AS1016" s="193">
        <v>16642.195200000002</v>
      </c>
    </row>
    <row r="1017" spans="1:45" ht="16.5" customHeight="1">
      <c r="A1017" s="175">
        <v>46168</v>
      </c>
      <c r="B1017" s="176" t="s">
        <v>238</v>
      </c>
      <c r="C1017" s="176" t="s">
        <v>17284</v>
      </c>
      <c r="E1017" s="176" t="s">
        <v>17253</v>
      </c>
      <c r="F1017" s="176" t="s">
        <v>17293</v>
      </c>
      <c r="G1017" s="176">
        <v>670</v>
      </c>
      <c r="H1017" s="176" t="s">
        <v>662</v>
      </c>
      <c r="I1017" s="176">
        <v>5</v>
      </c>
      <c r="J1017" s="176">
        <v>15</v>
      </c>
      <c r="K1017" s="176">
        <v>0</v>
      </c>
      <c r="L1017" s="176">
        <v>9540</v>
      </c>
      <c r="N1017" s="176">
        <v>7</v>
      </c>
      <c r="O1017" s="176">
        <v>0</v>
      </c>
      <c r="P1017" s="176">
        <v>8700</v>
      </c>
      <c r="R1017" s="176">
        <v>10</v>
      </c>
      <c r="S1017" s="176">
        <v>0</v>
      </c>
      <c r="U1017" s="176">
        <v>9170</v>
      </c>
      <c r="V1017" s="176">
        <v>21</v>
      </c>
      <c r="W1017" s="176">
        <v>0</v>
      </c>
      <c r="Y1017" s="176">
        <v>8980</v>
      </c>
      <c r="Z1017" s="176">
        <v>6.1802575107296125</v>
      </c>
      <c r="AA1017" s="176">
        <v>35.333333333333336</v>
      </c>
      <c r="AB1017" s="176">
        <v>1</v>
      </c>
      <c r="AC1017" s="176">
        <v>90.974999999999994</v>
      </c>
      <c r="AD1017" s="176">
        <v>4.416666666666667</v>
      </c>
      <c r="AE1017" s="176">
        <v>4.416666666666667</v>
      </c>
      <c r="AF1017" s="176" t="s">
        <v>236</v>
      </c>
      <c r="AG1017" s="176">
        <v>2</v>
      </c>
      <c r="AH1017" s="176" t="s">
        <v>15435</v>
      </c>
      <c r="AI1017" s="176" t="s">
        <v>15435</v>
      </c>
      <c r="AJ1017" s="176" t="s">
        <v>668</v>
      </c>
      <c r="AK1017" s="176" t="s">
        <v>668</v>
      </c>
      <c r="AM1017" s="176" t="s">
        <v>466</v>
      </c>
      <c r="AN1017" s="176">
        <v>1.1890000000000001</v>
      </c>
      <c r="AO1017" s="176">
        <v>2.4</v>
      </c>
      <c r="AP1017" s="176">
        <v>24</v>
      </c>
      <c r="AQ1017" s="176">
        <v>216</v>
      </c>
      <c r="AR1017" s="176">
        <v>3.4</v>
      </c>
      <c r="AS1017" s="193">
        <v>20956.838400000001</v>
      </c>
    </row>
    <row r="1018" spans="1:45" ht="16.5" customHeight="1">
      <c r="A1018" s="175">
        <v>46168</v>
      </c>
      <c r="B1018" s="176" t="s">
        <v>239</v>
      </c>
      <c r="C1018" s="176" t="s">
        <v>17626</v>
      </c>
      <c r="D1018" s="176" t="s">
        <v>213</v>
      </c>
      <c r="E1018" s="176" t="s">
        <v>737</v>
      </c>
      <c r="F1018" s="176" t="s">
        <v>17293</v>
      </c>
      <c r="G1018" s="176">
        <v>650</v>
      </c>
      <c r="H1018" s="176" t="s">
        <v>749</v>
      </c>
      <c r="I1018" s="176">
        <v>5</v>
      </c>
      <c r="J1018" s="176">
        <v>11</v>
      </c>
      <c r="K1018" s="176">
        <v>0</v>
      </c>
      <c r="M1018" s="176">
        <v>7410</v>
      </c>
      <c r="N1018" s="176">
        <v>19</v>
      </c>
      <c r="O1018" s="176">
        <v>0</v>
      </c>
      <c r="P1018" s="176" t="s">
        <v>645</v>
      </c>
      <c r="Q1018" s="176">
        <v>8800</v>
      </c>
      <c r="R1018" s="176">
        <v>0</v>
      </c>
      <c r="S1018" s="176">
        <v>0</v>
      </c>
      <c r="T1018" s="176" t="s">
        <v>645</v>
      </c>
      <c r="U1018" s="176">
        <v>7590</v>
      </c>
      <c r="V1018" s="176">
        <v>33</v>
      </c>
      <c r="W1018" s="176">
        <v>0</v>
      </c>
      <c r="X1018" s="176" t="s">
        <v>645</v>
      </c>
      <c r="Y1018" s="176">
        <v>8800</v>
      </c>
      <c r="Z1018" s="176">
        <v>6.101694915254237</v>
      </c>
      <c r="AA1018" s="176">
        <v>42</v>
      </c>
      <c r="AB1018" s="176">
        <v>1</v>
      </c>
      <c r="AC1018" s="176">
        <v>81.5</v>
      </c>
      <c r="AD1018" s="176">
        <v>5.25</v>
      </c>
      <c r="AE1018" s="176">
        <v>5.25</v>
      </c>
      <c r="AF1018" s="176" t="s">
        <v>236</v>
      </c>
      <c r="AG1018" s="176">
        <v>2</v>
      </c>
      <c r="AH1018" s="176" t="s">
        <v>15435</v>
      </c>
      <c r="AI1018" s="176" t="s">
        <v>15435</v>
      </c>
      <c r="AJ1018" s="176" t="s">
        <v>868</v>
      </c>
      <c r="AK1018" s="176" t="s">
        <v>868</v>
      </c>
      <c r="AL1018" s="1231" t="s">
        <v>251</v>
      </c>
      <c r="AM1018" s="176" t="s">
        <v>466</v>
      </c>
      <c r="AN1018" s="176">
        <v>1.1890000000000001</v>
      </c>
      <c r="AO1018" s="176">
        <v>1</v>
      </c>
      <c r="AP1018" s="176">
        <v>24</v>
      </c>
      <c r="AQ1018" s="176">
        <v>216</v>
      </c>
      <c r="AR1018" s="176">
        <v>2</v>
      </c>
      <c r="AS1018" s="193">
        <v>12327.552</v>
      </c>
    </row>
    <row r="1019" spans="1:45" ht="16.5" customHeight="1">
      <c r="A1019" s="175">
        <v>46168</v>
      </c>
      <c r="B1019" s="176" t="s">
        <v>389</v>
      </c>
      <c r="C1019" s="176" t="s">
        <v>17383</v>
      </c>
      <c r="D1019" s="176" t="s">
        <v>646</v>
      </c>
      <c r="E1019" s="176" t="s">
        <v>17253</v>
      </c>
      <c r="F1019" s="176" t="s">
        <v>17358</v>
      </c>
      <c r="G1019" s="176">
        <v>700</v>
      </c>
      <c r="H1019" s="176" t="s">
        <v>805</v>
      </c>
      <c r="I1019" s="176">
        <v>5.5</v>
      </c>
      <c r="J1019" s="176">
        <v>28</v>
      </c>
      <c r="K1019" s="176">
        <v>0</v>
      </c>
      <c r="L1019" s="176">
        <v>7500</v>
      </c>
      <c r="M1019" s="176">
        <v>9260</v>
      </c>
      <c r="N1019" s="176">
        <v>19</v>
      </c>
      <c r="O1019" s="176">
        <v>0</v>
      </c>
      <c r="P1019" s="176">
        <v>6850</v>
      </c>
      <c r="Q1019" s="176">
        <v>9350</v>
      </c>
      <c r="R1019" s="176">
        <v>23</v>
      </c>
      <c r="S1019" s="176">
        <v>0</v>
      </c>
      <c r="T1019" s="176">
        <v>8060</v>
      </c>
      <c r="U1019" s="176">
        <v>8060</v>
      </c>
      <c r="V1019" s="176">
        <v>36</v>
      </c>
      <c r="W1019" s="176">
        <v>0</v>
      </c>
      <c r="X1019" s="176">
        <v>6760</v>
      </c>
      <c r="Y1019" s="176">
        <v>8980</v>
      </c>
      <c r="Z1019" s="176">
        <v>5.8536585365853666</v>
      </c>
      <c r="AA1019" s="176">
        <v>35.333333333333336</v>
      </c>
      <c r="AB1019" s="176">
        <v>1</v>
      </c>
      <c r="AC1019" s="176">
        <v>81.025000000000006</v>
      </c>
      <c r="AD1019" s="176">
        <v>4.416666666666667</v>
      </c>
      <c r="AE1019" s="176">
        <v>4.416666666666667</v>
      </c>
      <c r="AF1019" s="176" t="s">
        <v>236</v>
      </c>
      <c r="AG1019" s="176">
        <v>1</v>
      </c>
      <c r="AH1019" s="176" t="s">
        <v>667</v>
      </c>
      <c r="AI1019" s="176" t="s">
        <v>667</v>
      </c>
      <c r="AJ1019" s="176" t="s">
        <v>668</v>
      </c>
      <c r="AK1019" s="176" t="s">
        <v>668</v>
      </c>
      <c r="AL1019" s="1231" t="s">
        <v>252</v>
      </c>
      <c r="AM1019" s="176" t="s">
        <v>466</v>
      </c>
      <c r="AN1019" s="176">
        <v>1.1890000000000001</v>
      </c>
      <c r="AO1019" s="176">
        <v>2.8</v>
      </c>
      <c r="AP1019" s="176">
        <v>24</v>
      </c>
      <c r="AQ1019" s="176">
        <v>216</v>
      </c>
      <c r="AR1019" s="176">
        <v>3.8</v>
      </c>
      <c r="AS1019" s="193">
        <v>23422.3488</v>
      </c>
    </row>
    <row r="1020" spans="1:45" ht="16.5" customHeight="1">
      <c r="A1020" s="175">
        <v>46168</v>
      </c>
      <c r="B1020" s="176" t="s">
        <v>418</v>
      </c>
      <c r="C1020" s="176" t="s">
        <v>17359</v>
      </c>
      <c r="D1020" s="176" t="s">
        <v>646</v>
      </c>
      <c r="E1020" s="176" t="s">
        <v>17253</v>
      </c>
      <c r="F1020" s="176" t="s">
        <v>17358</v>
      </c>
      <c r="G1020" s="176">
        <v>700</v>
      </c>
      <c r="H1020" s="176" t="s">
        <v>944</v>
      </c>
      <c r="I1020" s="176">
        <v>5.5</v>
      </c>
      <c r="J1020" s="176">
        <v>34</v>
      </c>
      <c r="K1020" s="176">
        <v>0</v>
      </c>
      <c r="L1020" s="176">
        <v>9580</v>
      </c>
      <c r="M1020" s="176">
        <v>9070</v>
      </c>
      <c r="N1020" s="176">
        <v>9</v>
      </c>
      <c r="O1020" s="176">
        <v>0</v>
      </c>
      <c r="P1020" s="176">
        <v>9120</v>
      </c>
      <c r="Q1020" s="176">
        <v>8330</v>
      </c>
      <c r="R1020" s="176">
        <v>10</v>
      </c>
      <c r="S1020" s="176">
        <v>0</v>
      </c>
      <c r="T1020" s="176">
        <v>8470</v>
      </c>
      <c r="U1020" s="176">
        <v>9070</v>
      </c>
      <c r="V1020" s="176">
        <v>25</v>
      </c>
      <c r="W1020" s="176">
        <v>0</v>
      </c>
      <c r="X1020" s="176">
        <v>9120</v>
      </c>
      <c r="Y1020" s="176">
        <v>9350</v>
      </c>
      <c r="Z1020" s="176">
        <v>5.8536585365853666</v>
      </c>
      <c r="AA1020" s="176">
        <v>26</v>
      </c>
      <c r="AB1020" s="176">
        <v>1</v>
      </c>
      <c r="AC1020" s="176">
        <v>90.137500000000003</v>
      </c>
      <c r="AD1020" s="176">
        <v>3.25</v>
      </c>
      <c r="AE1020" s="176">
        <v>3.25</v>
      </c>
      <c r="AF1020" s="176" t="s">
        <v>236</v>
      </c>
      <c r="AG1020" s="176">
        <v>1</v>
      </c>
      <c r="AH1020" s="176" t="s">
        <v>667</v>
      </c>
      <c r="AI1020" s="176" t="s">
        <v>667</v>
      </c>
      <c r="AJ1020" s="176" t="s">
        <v>868</v>
      </c>
      <c r="AK1020" s="176" t="s">
        <v>868</v>
      </c>
      <c r="AL1020" s="1231" t="s">
        <v>252</v>
      </c>
      <c r="AM1020" s="176" t="s">
        <v>466</v>
      </c>
      <c r="AN1020" s="176">
        <v>1.1890000000000001</v>
      </c>
      <c r="AO1020" s="176">
        <v>2.8</v>
      </c>
      <c r="AP1020" s="176">
        <v>24</v>
      </c>
      <c r="AQ1020" s="176">
        <v>216</v>
      </c>
      <c r="AR1020" s="176">
        <v>3.8</v>
      </c>
      <c r="AS1020" s="193">
        <v>23422.3488</v>
      </c>
    </row>
    <row r="1021" spans="1:45" ht="16.5" customHeight="1">
      <c r="A1021" s="175">
        <v>46168</v>
      </c>
      <c r="B1021" s="176" t="s">
        <v>240</v>
      </c>
      <c r="C1021" s="176" t="s">
        <v>17384</v>
      </c>
      <c r="E1021" s="176" t="s">
        <v>4424</v>
      </c>
      <c r="F1021" s="176" t="s">
        <v>17394</v>
      </c>
      <c r="G1021" s="176">
        <v>500</v>
      </c>
      <c r="H1021" s="176" t="s">
        <v>1088</v>
      </c>
      <c r="I1021" s="176">
        <v>4</v>
      </c>
      <c r="L1021" s="176" t="s">
        <v>641</v>
      </c>
      <c r="P1021" s="176" t="s">
        <v>641</v>
      </c>
      <c r="T1021" s="176" t="s">
        <v>641</v>
      </c>
      <c r="X1021" s="176" t="s">
        <v>641</v>
      </c>
      <c r="Z1021" s="176">
        <v>2.028169014084507</v>
      </c>
      <c r="AA1021" s="176" t="s">
        <v>641</v>
      </c>
      <c r="AB1021" s="176" t="s">
        <v>420</v>
      </c>
      <c r="AC1021" s="176" t="s">
        <v>420</v>
      </c>
      <c r="AD1021" s="176" t="s">
        <v>420</v>
      </c>
      <c r="AE1021" s="176" t="s">
        <v>420</v>
      </c>
      <c r="AF1021" s="176" t="s">
        <v>241</v>
      </c>
      <c r="AG1021" s="176">
        <v>3</v>
      </c>
      <c r="AH1021" s="176" t="s">
        <v>649</v>
      </c>
      <c r="AI1021" s="176" t="s">
        <v>649</v>
      </c>
      <c r="AJ1021" s="176" t="s">
        <v>845</v>
      </c>
      <c r="AK1021" s="176" t="s">
        <v>845</v>
      </c>
      <c r="AL1021" s="1231" t="s">
        <v>252</v>
      </c>
      <c r="AM1021" s="176" t="s">
        <v>126</v>
      </c>
      <c r="AN1021" s="176">
        <v>0.91100000000000003</v>
      </c>
      <c r="AO1021" s="176">
        <v>0.9</v>
      </c>
      <c r="AP1021" s="176">
        <v>24</v>
      </c>
      <c r="AQ1021" s="176">
        <v>216</v>
      </c>
      <c r="AR1021" s="176">
        <v>1.9</v>
      </c>
      <c r="AS1021" s="193">
        <v>8972.9856</v>
      </c>
    </row>
    <row r="1022" spans="1:45" ht="16.5" customHeight="1">
      <c r="A1022" s="175">
        <v>46168</v>
      </c>
      <c r="B1022" s="176" t="s">
        <v>240</v>
      </c>
      <c r="C1022" s="176" t="s">
        <v>17385</v>
      </c>
      <c r="E1022" s="176" t="s">
        <v>16561</v>
      </c>
      <c r="F1022" s="176" t="s">
        <v>17395</v>
      </c>
      <c r="G1022" s="176">
        <v>600</v>
      </c>
      <c r="H1022" s="176" t="s">
        <v>491</v>
      </c>
      <c r="I1022" s="176">
        <v>5</v>
      </c>
      <c r="L1022" s="176" t="s">
        <v>641</v>
      </c>
      <c r="P1022" s="176" t="s">
        <v>641</v>
      </c>
      <c r="T1022" s="176" t="s">
        <v>641</v>
      </c>
      <c r="X1022" s="176" t="s">
        <v>641</v>
      </c>
      <c r="Z1022" s="176">
        <v>2.8402366863905324</v>
      </c>
      <c r="AA1022" s="176" t="s">
        <v>641</v>
      </c>
      <c r="AB1022" s="176" t="s">
        <v>420</v>
      </c>
      <c r="AC1022" s="176" t="s">
        <v>420</v>
      </c>
      <c r="AD1022" s="176" t="s">
        <v>420</v>
      </c>
      <c r="AE1022" s="176" t="s">
        <v>420</v>
      </c>
      <c r="AF1022" s="176" t="s">
        <v>241</v>
      </c>
      <c r="AG1022" s="176">
        <v>3</v>
      </c>
      <c r="AH1022" s="176" t="s">
        <v>649</v>
      </c>
      <c r="AI1022" s="176" t="s">
        <v>649</v>
      </c>
      <c r="AJ1022" s="176" t="s">
        <v>845</v>
      </c>
      <c r="AK1022" s="176" t="s">
        <v>845</v>
      </c>
      <c r="AM1022" s="176" t="s">
        <v>126</v>
      </c>
      <c r="AN1022" s="176">
        <v>0.91100000000000003</v>
      </c>
      <c r="AO1022" s="176">
        <v>1.3</v>
      </c>
      <c r="AP1022" s="176">
        <v>24</v>
      </c>
      <c r="AQ1022" s="176">
        <v>216</v>
      </c>
      <c r="AR1022" s="176">
        <v>2.2999999999999998</v>
      </c>
      <c r="AS1022" s="193">
        <v>10862.035199999998</v>
      </c>
    </row>
    <row r="1023" spans="1:45" ht="16.5" customHeight="1">
      <c r="A1023" s="175">
        <v>46168</v>
      </c>
      <c r="B1023" s="176" t="s">
        <v>242</v>
      </c>
      <c r="C1023" s="176" t="s">
        <v>386</v>
      </c>
      <c r="E1023" s="176" t="s">
        <v>420</v>
      </c>
      <c r="F1023" s="176" t="s">
        <v>420</v>
      </c>
      <c r="G1023" s="176" t="s">
        <v>420</v>
      </c>
      <c r="H1023" s="176" t="s">
        <v>420</v>
      </c>
      <c r="I1023" s="176" t="s">
        <v>420</v>
      </c>
      <c r="L1023" s="176" t="s">
        <v>386</v>
      </c>
      <c r="P1023" s="176" t="s">
        <v>386</v>
      </c>
      <c r="T1023" s="176" t="s">
        <v>386</v>
      </c>
      <c r="X1023" s="176" t="s">
        <v>386</v>
      </c>
      <c r="Z1023" s="176" t="s">
        <v>420</v>
      </c>
      <c r="AA1023" s="176" t="s">
        <v>386</v>
      </c>
      <c r="AB1023" s="176" t="s">
        <v>420</v>
      </c>
      <c r="AC1023" s="176" t="s">
        <v>420</v>
      </c>
      <c r="AD1023" s="176" t="s">
        <v>420</v>
      </c>
      <c r="AE1023" s="176" t="s">
        <v>420</v>
      </c>
      <c r="AF1023" s="176" t="s">
        <v>241</v>
      </c>
      <c r="AG1023" s="176">
        <v>5</v>
      </c>
      <c r="AH1023" s="176" t="s">
        <v>649</v>
      </c>
      <c r="AI1023" s="176" t="s">
        <v>649</v>
      </c>
      <c r="AJ1023" s="176" t="s">
        <v>845</v>
      </c>
      <c r="AK1023" s="176" t="s">
        <v>845</v>
      </c>
      <c r="AL1023" s="1231" t="s">
        <v>420</v>
      </c>
      <c r="AM1023" s="176" t="s">
        <v>420</v>
      </c>
      <c r="AN1023" s="176" t="s">
        <v>420</v>
      </c>
      <c r="AO1023" s="176" t="s">
        <v>420</v>
      </c>
      <c r="AP1023" s="176">
        <v>24</v>
      </c>
      <c r="AQ1023" s="176">
        <v>216</v>
      </c>
      <c r="AR1023" s="176" t="s">
        <v>420</v>
      </c>
      <c r="AS1023" s="193" t="s">
        <v>420</v>
      </c>
    </row>
    <row r="1024" spans="1:45" ht="16.5" customHeight="1">
      <c r="A1024" s="175">
        <v>46168</v>
      </c>
      <c r="B1024" s="176" t="s">
        <v>16531</v>
      </c>
      <c r="C1024" s="176" t="s">
        <v>16707</v>
      </c>
      <c r="E1024" s="176" t="s">
        <v>420</v>
      </c>
      <c r="F1024" s="176" t="s">
        <v>420</v>
      </c>
      <c r="G1024" s="176" t="s">
        <v>420</v>
      </c>
      <c r="H1024" s="176" t="s">
        <v>420</v>
      </c>
      <c r="I1024" s="176" t="s">
        <v>420</v>
      </c>
      <c r="L1024" s="176" t="s">
        <v>645</v>
      </c>
      <c r="P1024" s="176" t="s">
        <v>645</v>
      </c>
      <c r="T1024" s="176" t="s">
        <v>645</v>
      </c>
      <c r="X1024" s="176" t="s">
        <v>645</v>
      </c>
      <c r="Z1024" s="176" t="s">
        <v>420</v>
      </c>
      <c r="AA1024" s="176" t="s">
        <v>645</v>
      </c>
      <c r="AB1024" s="176" t="s">
        <v>420</v>
      </c>
      <c r="AC1024" s="176" t="s">
        <v>420</v>
      </c>
      <c r="AD1024" s="176" t="s">
        <v>420</v>
      </c>
      <c r="AE1024" s="176" t="s">
        <v>420</v>
      </c>
      <c r="AF1024" s="176" t="s">
        <v>243</v>
      </c>
      <c r="AG1024" s="176">
        <v>1</v>
      </c>
      <c r="AH1024" s="176" t="s">
        <v>654</v>
      </c>
      <c r="AI1024" s="176" t="s">
        <v>654</v>
      </c>
      <c r="AJ1024" s="176" t="s">
        <v>654</v>
      </c>
      <c r="AK1024" s="176" t="s">
        <v>654</v>
      </c>
      <c r="AL1024" s="1231" t="s">
        <v>420</v>
      </c>
      <c r="AM1024" s="176" t="s">
        <v>420</v>
      </c>
      <c r="AN1024" s="176" t="s">
        <v>420</v>
      </c>
      <c r="AO1024" s="176" t="s">
        <v>420</v>
      </c>
      <c r="AP1024" s="176">
        <v>24</v>
      </c>
      <c r="AQ1024" s="176">
        <v>216</v>
      </c>
      <c r="AR1024" s="176" t="s">
        <v>420</v>
      </c>
      <c r="AS1024" s="193" t="s">
        <v>420</v>
      </c>
    </row>
    <row r="1025" spans="1:45" ht="16.5" customHeight="1">
      <c r="A1025" s="175">
        <v>46168</v>
      </c>
      <c r="B1025" s="176" t="s">
        <v>244</v>
      </c>
      <c r="C1025" s="176" t="s">
        <v>16707</v>
      </c>
      <c r="E1025" s="176" t="s">
        <v>420</v>
      </c>
      <c r="F1025" s="176" t="s">
        <v>420</v>
      </c>
      <c r="G1025" s="176" t="s">
        <v>420</v>
      </c>
      <c r="H1025" s="176" t="s">
        <v>420</v>
      </c>
      <c r="I1025" s="176" t="s">
        <v>420</v>
      </c>
      <c r="L1025" s="176" t="s">
        <v>645</v>
      </c>
      <c r="P1025" s="176" t="s">
        <v>645</v>
      </c>
      <c r="T1025" s="176" t="s">
        <v>645</v>
      </c>
      <c r="X1025" s="176" t="s">
        <v>645</v>
      </c>
      <c r="Z1025" s="176" t="s">
        <v>420</v>
      </c>
      <c r="AA1025" s="176" t="s">
        <v>645</v>
      </c>
      <c r="AB1025" s="176" t="s">
        <v>420</v>
      </c>
      <c r="AC1025" s="176" t="s">
        <v>420</v>
      </c>
      <c r="AD1025" s="176" t="s">
        <v>420</v>
      </c>
      <c r="AE1025" s="176" t="s">
        <v>420</v>
      </c>
      <c r="AF1025" s="176" t="s">
        <v>243</v>
      </c>
      <c r="AG1025" s="176">
        <v>1</v>
      </c>
      <c r="AH1025" s="176" t="s">
        <v>654</v>
      </c>
      <c r="AI1025" s="176" t="s">
        <v>654</v>
      </c>
      <c r="AJ1025" s="176" t="s">
        <v>654</v>
      </c>
      <c r="AK1025" s="176" t="s">
        <v>654</v>
      </c>
      <c r="AL1025" s="1231" t="s">
        <v>420</v>
      </c>
      <c r="AM1025" s="176" t="s">
        <v>420</v>
      </c>
      <c r="AN1025" s="176" t="s">
        <v>420</v>
      </c>
      <c r="AO1025" s="176" t="s">
        <v>420</v>
      </c>
      <c r="AP1025" s="176">
        <v>24</v>
      </c>
      <c r="AQ1025" s="176">
        <v>216</v>
      </c>
      <c r="AR1025" s="176" t="s">
        <v>420</v>
      </c>
      <c r="AS1025" s="193" t="s">
        <v>420</v>
      </c>
    </row>
    <row r="1026" spans="1:45" ht="16.5" customHeight="1">
      <c r="A1026" s="175">
        <v>46168</v>
      </c>
      <c r="B1026" s="176" t="s">
        <v>245</v>
      </c>
      <c r="C1026" s="176" t="s">
        <v>16707</v>
      </c>
      <c r="E1026" s="176" t="s">
        <v>420</v>
      </c>
      <c r="F1026" s="176" t="s">
        <v>420</v>
      </c>
      <c r="G1026" s="176" t="s">
        <v>420</v>
      </c>
      <c r="H1026" s="176" t="s">
        <v>420</v>
      </c>
      <c r="I1026" s="176" t="s">
        <v>420</v>
      </c>
      <c r="L1026" s="176" t="s">
        <v>645</v>
      </c>
      <c r="P1026" s="176" t="s">
        <v>645</v>
      </c>
      <c r="T1026" s="176" t="s">
        <v>645</v>
      </c>
      <c r="X1026" s="176" t="s">
        <v>645</v>
      </c>
      <c r="Z1026" s="176" t="s">
        <v>420</v>
      </c>
      <c r="AA1026" s="176" t="s">
        <v>645</v>
      </c>
      <c r="AB1026" s="176" t="s">
        <v>420</v>
      </c>
      <c r="AC1026" s="176" t="s">
        <v>420</v>
      </c>
      <c r="AD1026" s="176" t="s">
        <v>420</v>
      </c>
      <c r="AE1026" s="176" t="s">
        <v>420</v>
      </c>
      <c r="AF1026" s="176" t="s">
        <v>243</v>
      </c>
      <c r="AG1026" s="176">
        <v>1</v>
      </c>
      <c r="AH1026" s="176" t="s">
        <v>654</v>
      </c>
      <c r="AI1026" s="176" t="s">
        <v>654</v>
      </c>
      <c r="AJ1026" s="176" t="s">
        <v>654</v>
      </c>
      <c r="AK1026" s="176" t="s">
        <v>654</v>
      </c>
      <c r="AL1026" s="1231" t="s">
        <v>420</v>
      </c>
      <c r="AM1026" s="176" t="s">
        <v>420</v>
      </c>
      <c r="AN1026" s="176" t="s">
        <v>420</v>
      </c>
      <c r="AO1026" s="176" t="s">
        <v>420</v>
      </c>
      <c r="AP1026" s="176">
        <v>24</v>
      </c>
      <c r="AQ1026" s="176">
        <v>216</v>
      </c>
      <c r="AR1026" s="176" t="s">
        <v>420</v>
      </c>
      <c r="AS1026" s="193" t="s">
        <v>420</v>
      </c>
    </row>
    <row r="1027" spans="1:45" ht="16.5" customHeight="1">
      <c r="A1027" s="175">
        <v>46168</v>
      </c>
      <c r="B1027" s="176" t="s">
        <v>246</v>
      </c>
      <c r="C1027" s="176" t="s">
        <v>16707</v>
      </c>
      <c r="E1027" s="176" t="s">
        <v>420</v>
      </c>
      <c r="F1027" s="176" t="s">
        <v>420</v>
      </c>
      <c r="G1027" s="176" t="s">
        <v>420</v>
      </c>
      <c r="H1027" s="176" t="s">
        <v>420</v>
      </c>
      <c r="I1027" s="176" t="s">
        <v>420</v>
      </c>
      <c r="L1027" s="176" t="s">
        <v>645</v>
      </c>
      <c r="P1027" s="176" t="s">
        <v>645</v>
      </c>
      <c r="T1027" s="176" t="s">
        <v>645</v>
      </c>
      <c r="X1027" s="176" t="s">
        <v>645</v>
      </c>
      <c r="Z1027" s="176" t="s">
        <v>420</v>
      </c>
      <c r="AA1027" s="176" t="s">
        <v>645</v>
      </c>
      <c r="AB1027" s="176" t="s">
        <v>420</v>
      </c>
      <c r="AC1027" s="176" t="s">
        <v>420</v>
      </c>
      <c r="AD1027" s="176" t="s">
        <v>420</v>
      </c>
      <c r="AE1027" s="176" t="s">
        <v>420</v>
      </c>
      <c r="AF1027" s="176" t="s">
        <v>243</v>
      </c>
      <c r="AG1027" s="176">
        <v>1</v>
      </c>
      <c r="AH1027" s="176" t="s">
        <v>654</v>
      </c>
      <c r="AI1027" s="176" t="s">
        <v>654</v>
      </c>
      <c r="AJ1027" s="176" t="s">
        <v>654</v>
      </c>
      <c r="AK1027" s="176" t="s">
        <v>654</v>
      </c>
      <c r="AL1027" s="1231" t="s">
        <v>420</v>
      </c>
      <c r="AM1027" s="176" t="s">
        <v>420</v>
      </c>
      <c r="AN1027" s="176" t="s">
        <v>420</v>
      </c>
      <c r="AO1027" s="176" t="s">
        <v>420</v>
      </c>
      <c r="AP1027" s="176">
        <v>24</v>
      </c>
      <c r="AQ1027" s="176">
        <v>216</v>
      </c>
      <c r="AR1027" s="176" t="s">
        <v>420</v>
      </c>
      <c r="AS1027" s="193" t="s">
        <v>420</v>
      </c>
    </row>
    <row r="1028" spans="1:45" ht="16.5" customHeight="1">
      <c r="A1028" s="175">
        <v>46168</v>
      </c>
      <c r="B1028" s="176" t="s">
        <v>247</v>
      </c>
      <c r="C1028" s="176" t="s">
        <v>16707</v>
      </c>
      <c r="E1028" s="176" t="s">
        <v>420</v>
      </c>
      <c r="F1028" s="176" t="s">
        <v>420</v>
      </c>
      <c r="G1028" s="176" t="s">
        <v>420</v>
      </c>
      <c r="H1028" s="176" t="s">
        <v>420</v>
      </c>
      <c r="I1028" s="176" t="s">
        <v>420</v>
      </c>
      <c r="L1028" s="176" t="s">
        <v>645</v>
      </c>
      <c r="P1028" s="176" t="s">
        <v>645</v>
      </c>
      <c r="T1028" s="176" t="s">
        <v>645</v>
      </c>
      <c r="X1028" s="176" t="s">
        <v>645</v>
      </c>
      <c r="Z1028" s="176" t="s">
        <v>420</v>
      </c>
      <c r="AA1028" s="176" t="s">
        <v>645</v>
      </c>
      <c r="AB1028" s="176" t="s">
        <v>420</v>
      </c>
      <c r="AC1028" s="176" t="s">
        <v>420</v>
      </c>
      <c r="AD1028" s="176" t="s">
        <v>420</v>
      </c>
      <c r="AE1028" s="176" t="s">
        <v>420</v>
      </c>
      <c r="AF1028" s="176" t="s">
        <v>243</v>
      </c>
      <c r="AG1028" s="176">
        <v>1</v>
      </c>
      <c r="AH1028" s="176" t="s">
        <v>654</v>
      </c>
      <c r="AI1028" s="176" t="s">
        <v>654</v>
      </c>
      <c r="AJ1028" s="176" t="s">
        <v>654</v>
      </c>
      <c r="AK1028" s="176" t="s">
        <v>654</v>
      </c>
      <c r="AL1028" s="1231" t="s">
        <v>420</v>
      </c>
      <c r="AM1028" s="176" t="s">
        <v>420</v>
      </c>
      <c r="AN1028" s="176" t="s">
        <v>420</v>
      </c>
      <c r="AO1028" s="176" t="s">
        <v>420</v>
      </c>
      <c r="AP1028" s="176">
        <v>24</v>
      </c>
      <c r="AQ1028" s="176">
        <v>216</v>
      </c>
      <c r="AR1028" s="176" t="s">
        <v>420</v>
      </c>
      <c r="AS1028" s="193" t="s">
        <v>420</v>
      </c>
    </row>
    <row r="1029" spans="1:45" ht="16.5" customHeight="1">
      <c r="A1029" s="175">
        <v>46168</v>
      </c>
      <c r="B1029" s="176" t="s">
        <v>248</v>
      </c>
      <c r="C1029" s="176" t="s">
        <v>16707</v>
      </c>
      <c r="E1029" s="176" t="s">
        <v>420</v>
      </c>
      <c r="F1029" s="176" t="s">
        <v>420</v>
      </c>
      <c r="G1029" s="176" t="s">
        <v>420</v>
      </c>
      <c r="H1029" s="176" t="s">
        <v>420</v>
      </c>
      <c r="I1029" s="176" t="s">
        <v>420</v>
      </c>
      <c r="L1029" s="176" t="s">
        <v>645</v>
      </c>
      <c r="P1029" s="176" t="s">
        <v>645</v>
      </c>
      <c r="T1029" s="176" t="s">
        <v>645</v>
      </c>
      <c r="X1029" s="176" t="s">
        <v>645</v>
      </c>
      <c r="Z1029" s="176" t="s">
        <v>420</v>
      </c>
      <c r="AA1029" s="176" t="s">
        <v>645</v>
      </c>
      <c r="AB1029" s="176" t="s">
        <v>420</v>
      </c>
      <c r="AC1029" s="176" t="s">
        <v>420</v>
      </c>
      <c r="AD1029" s="176" t="s">
        <v>420</v>
      </c>
      <c r="AE1029" s="176" t="s">
        <v>420</v>
      </c>
      <c r="AF1029" s="176" t="s">
        <v>243</v>
      </c>
      <c r="AG1029" s="176">
        <v>1</v>
      </c>
      <c r="AH1029" s="176" t="s">
        <v>654</v>
      </c>
      <c r="AI1029" s="176" t="s">
        <v>654</v>
      </c>
      <c r="AJ1029" s="176" t="s">
        <v>654</v>
      </c>
      <c r="AK1029" s="176" t="s">
        <v>654</v>
      </c>
      <c r="AL1029" s="1231" t="s">
        <v>420</v>
      </c>
      <c r="AM1029" s="176" t="s">
        <v>420</v>
      </c>
      <c r="AN1029" s="176" t="s">
        <v>420</v>
      </c>
      <c r="AO1029" s="176" t="s">
        <v>420</v>
      </c>
      <c r="AP1029" s="176">
        <v>24</v>
      </c>
      <c r="AQ1029" s="176">
        <v>216</v>
      </c>
      <c r="AR1029" s="176" t="s">
        <v>420</v>
      </c>
      <c r="AS1029" s="193" t="s">
        <v>420</v>
      </c>
    </row>
    <row r="1030" spans="1:45" ht="16.5" customHeight="1">
      <c r="A1030" s="175">
        <v>46168</v>
      </c>
      <c r="B1030" s="176" t="s">
        <v>249</v>
      </c>
      <c r="C1030" s="176" t="s">
        <v>16707</v>
      </c>
      <c r="E1030" s="176" t="s">
        <v>420</v>
      </c>
      <c r="F1030" s="176" t="s">
        <v>420</v>
      </c>
      <c r="G1030" s="176" t="s">
        <v>420</v>
      </c>
      <c r="H1030" s="176" t="s">
        <v>420</v>
      </c>
      <c r="I1030" s="176" t="s">
        <v>420</v>
      </c>
      <c r="L1030" s="176" t="s">
        <v>645</v>
      </c>
      <c r="P1030" s="176" t="s">
        <v>645</v>
      </c>
      <c r="T1030" s="176" t="s">
        <v>645</v>
      </c>
      <c r="X1030" s="176" t="s">
        <v>645</v>
      </c>
      <c r="Z1030" s="176" t="s">
        <v>420</v>
      </c>
      <c r="AA1030" s="176" t="s">
        <v>645</v>
      </c>
      <c r="AB1030" s="176" t="s">
        <v>420</v>
      </c>
      <c r="AC1030" s="176" t="s">
        <v>420</v>
      </c>
      <c r="AD1030" s="176" t="s">
        <v>420</v>
      </c>
      <c r="AE1030" s="176" t="s">
        <v>420</v>
      </c>
      <c r="AF1030" s="176" t="s">
        <v>243</v>
      </c>
      <c r="AG1030" s="176">
        <v>1</v>
      </c>
      <c r="AH1030" s="176" t="s">
        <v>654</v>
      </c>
      <c r="AI1030" s="176" t="s">
        <v>654</v>
      </c>
      <c r="AJ1030" s="176" t="s">
        <v>654</v>
      </c>
      <c r="AK1030" s="176" t="s">
        <v>654</v>
      </c>
      <c r="AL1030" s="1231" t="s">
        <v>420</v>
      </c>
      <c r="AM1030" s="176" t="s">
        <v>420</v>
      </c>
      <c r="AN1030" s="176" t="s">
        <v>420</v>
      </c>
      <c r="AO1030" s="176" t="s">
        <v>420</v>
      </c>
      <c r="AP1030" s="176">
        <v>24</v>
      </c>
      <c r="AQ1030" s="176">
        <v>216</v>
      </c>
      <c r="AR1030" s="176" t="s">
        <v>420</v>
      </c>
      <c r="AS1030" s="193" t="s">
        <v>420</v>
      </c>
    </row>
    <row r="1031" spans="1:45" ht="16.5" customHeight="1">
      <c r="A1031" s="175">
        <v>46168</v>
      </c>
      <c r="B1031" s="176" t="s">
        <v>250</v>
      </c>
      <c r="C1031" s="176" t="s">
        <v>16707</v>
      </c>
      <c r="E1031" s="176" t="s">
        <v>420</v>
      </c>
      <c r="F1031" s="176" t="s">
        <v>420</v>
      </c>
      <c r="G1031" s="176" t="s">
        <v>420</v>
      </c>
      <c r="H1031" s="176" t="s">
        <v>420</v>
      </c>
      <c r="I1031" s="176" t="s">
        <v>420</v>
      </c>
      <c r="L1031" s="176" t="s">
        <v>645</v>
      </c>
      <c r="P1031" s="176" t="s">
        <v>645</v>
      </c>
      <c r="T1031" s="176" t="s">
        <v>645</v>
      </c>
      <c r="X1031" s="176" t="s">
        <v>645</v>
      </c>
      <c r="Z1031" s="176" t="s">
        <v>420</v>
      </c>
      <c r="AA1031" s="176" t="s">
        <v>645</v>
      </c>
      <c r="AB1031" s="176" t="s">
        <v>420</v>
      </c>
      <c r="AC1031" s="176" t="s">
        <v>420</v>
      </c>
      <c r="AD1031" s="176" t="s">
        <v>420</v>
      </c>
      <c r="AE1031" s="176" t="s">
        <v>420</v>
      </c>
      <c r="AF1031" s="176" t="s">
        <v>243</v>
      </c>
      <c r="AG1031" s="176">
        <v>1</v>
      </c>
      <c r="AH1031" s="176" t="s">
        <v>654</v>
      </c>
      <c r="AI1031" s="176" t="s">
        <v>654</v>
      </c>
      <c r="AJ1031" s="176" t="s">
        <v>654</v>
      </c>
      <c r="AK1031" s="176" t="s">
        <v>654</v>
      </c>
      <c r="AL1031" s="1231" t="s">
        <v>420</v>
      </c>
      <c r="AM1031" s="176" t="s">
        <v>420</v>
      </c>
      <c r="AN1031" s="176" t="s">
        <v>420</v>
      </c>
      <c r="AO1031" s="176" t="s">
        <v>420</v>
      </c>
      <c r="AP1031" s="176">
        <v>24</v>
      </c>
      <c r="AQ1031" s="176">
        <v>216</v>
      </c>
      <c r="AR1031" s="176" t="s">
        <v>420</v>
      </c>
      <c r="AS1031" s="193" t="s">
        <v>420</v>
      </c>
    </row>
    <row r="1032" spans="1:45" ht="16.5" customHeight="1">
      <c r="A1032" s="175">
        <v>46169</v>
      </c>
      <c r="B1032" s="176" t="s">
        <v>212</v>
      </c>
      <c r="C1032" s="176" t="s">
        <v>645</v>
      </c>
      <c r="E1032" s="176" t="s">
        <v>420</v>
      </c>
      <c r="F1032" s="176" t="s">
        <v>420</v>
      </c>
      <c r="G1032" s="176" t="s">
        <v>420</v>
      </c>
      <c r="H1032" s="176" t="s">
        <v>420</v>
      </c>
      <c r="I1032" s="176" t="s">
        <v>420</v>
      </c>
      <c r="L1032" s="176" t="s">
        <v>645</v>
      </c>
      <c r="P1032" s="176" t="s">
        <v>645</v>
      </c>
      <c r="T1032" s="176" t="s">
        <v>645</v>
      </c>
      <c r="X1032" s="176" t="s">
        <v>645</v>
      </c>
      <c r="Z1032" s="176" t="s">
        <v>420</v>
      </c>
      <c r="AA1032" s="176" t="s">
        <v>645</v>
      </c>
      <c r="AB1032" s="176" t="s">
        <v>420</v>
      </c>
      <c r="AC1032" s="176" t="s">
        <v>420</v>
      </c>
      <c r="AD1032" s="176" t="s">
        <v>420</v>
      </c>
      <c r="AE1032" s="176" t="s">
        <v>420</v>
      </c>
      <c r="AF1032" s="176" t="s">
        <v>213</v>
      </c>
      <c r="AG1032" s="176">
        <v>1</v>
      </c>
      <c r="AH1032" s="176" t="s">
        <v>654</v>
      </c>
      <c r="AI1032" s="176" t="s">
        <v>654</v>
      </c>
      <c r="AJ1032" s="176" t="s">
        <v>654</v>
      </c>
      <c r="AK1032" s="176" t="s">
        <v>654</v>
      </c>
      <c r="AL1032" s="1231" t="s">
        <v>420</v>
      </c>
      <c r="AM1032" s="176" t="s">
        <v>420</v>
      </c>
      <c r="AN1032" s="176" t="s">
        <v>420</v>
      </c>
      <c r="AO1032" s="176" t="s">
        <v>420</v>
      </c>
      <c r="AP1032" s="176">
        <v>24</v>
      </c>
      <c r="AQ1032" s="176">
        <v>216</v>
      </c>
      <c r="AR1032" s="176" t="s">
        <v>420</v>
      </c>
      <c r="AS1032" s="193" t="s">
        <v>420</v>
      </c>
    </row>
    <row r="1033" spans="1:45" ht="16.5" customHeight="1">
      <c r="A1033" s="175">
        <v>46169</v>
      </c>
      <c r="B1033" s="176" t="s">
        <v>214</v>
      </c>
      <c r="C1033" s="176" t="s">
        <v>645</v>
      </c>
      <c r="E1033" s="176" t="s">
        <v>420</v>
      </c>
      <c r="F1033" s="176" t="s">
        <v>420</v>
      </c>
      <c r="G1033" s="176" t="s">
        <v>420</v>
      </c>
      <c r="H1033" s="176" t="s">
        <v>420</v>
      </c>
      <c r="I1033" s="176" t="s">
        <v>420</v>
      </c>
      <c r="L1033" s="176" t="s">
        <v>645</v>
      </c>
      <c r="P1033" s="176" t="s">
        <v>645</v>
      </c>
      <c r="T1033" s="176" t="s">
        <v>645</v>
      </c>
      <c r="X1033" s="176" t="s">
        <v>645</v>
      </c>
      <c r="Z1033" s="176" t="s">
        <v>420</v>
      </c>
      <c r="AA1033" s="176" t="s">
        <v>645</v>
      </c>
      <c r="AB1033" s="176" t="s">
        <v>420</v>
      </c>
      <c r="AC1033" s="176" t="s">
        <v>420</v>
      </c>
      <c r="AD1033" s="176" t="s">
        <v>420</v>
      </c>
      <c r="AE1033" s="176" t="s">
        <v>420</v>
      </c>
      <c r="AF1033" s="176" t="s">
        <v>213</v>
      </c>
      <c r="AG1033" s="176">
        <v>1</v>
      </c>
      <c r="AH1033" s="176" t="s">
        <v>654</v>
      </c>
      <c r="AI1033" s="176" t="s">
        <v>654</v>
      </c>
      <c r="AJ1033" s="176" t="s">
        <v>654</v>
      </c>
      <c r="AK1033" s="176" t="s">
        <v>654</v>
      </c>
      <c r="AL1033" s="1231" t="s">
        <v>420</v>
      </c>
      <c r="AM1033" s="176" t="s">
        <v>420</v>
      </c>
      <c r="AN1033" s="176" t="s">
        <v>420</v>
      </c>
      <c r="AO1033" s="176" t="s">
        <v>420</v>
      </c>
      <c r="AP1033" s="176">
        <v>24</v>
      </c>
      <c r="AQ1033" s="176">
        <v>216</v>
      </c>
      <c r="AR1033" s="176" t="s">
        <v>420</v>
      </c>
      <c r="AS1033" s="193" t="s">
        <v>420</v>
      </c>
    </row>
    <row r="1034" spans="1:45" ht="16.5" customHeight="1">
      <c r="A1034" s="175">
        <v>46169</v>
      </c>
      <c r="B1034" s="176" t="s">
        <v>215</v>
      </c>
      <c r="C1034" s="176" t="s">
        <v>645</v>
      </c>
      <c r="E1034" s="176" t="s">
        <v>420</v>
      </c>
      <c r="F1034" s="176" t="s">
        <v>420</v>
      </c>
      <c r="G1034" s="176" t="s">
        <v>420</v>
      </c>
      <c r="H1034" s="176" t="s">
        <v>420</v>
      </c>
      <c r="I1034" s="176" t="s">
        <v>420</v>
      </c>
      <c r="L1034" s="176" t="s">
        <v>645</v>
      </c>
      <c r="P1034" s="176" t="s">
        <v>645</v>
      </c>
      <c r="T1034" s="176" t="s">
        <v>645</v>
      </c>
      <c r="X1034" s="176" t="s">
        <v>645</v>
      </c>
      <c r="Z1034" s="176" t="s">
        <v>420</v>
      </c>
      <c r="AA1034" s="176" t="s">
        <v>645</v>
      </c>
      <c r="AB1034" s="176" t="s">
        <v>420</v>
      </c>
      <c r="AC1034" s="176" t="s">
        <v>420</v>
      </c>
      <c r="AD1034" s="176" t="s">
        <v>420</v>
      </c>
      <c r="AE1034" s="176" t="s">
        <v>420</v>
      </c>
      <c r="AF1034" s="176" t="s">
        <v>213</v>
      </c>
      <c r="AG1034" s="176">
        <v>1</v>
      </c>
      <c r="AH1034" s="176" t="s">
        <v>654</v>
      </c>
      <c r="AI1034" s="176" t="s">
        <v>654</v>
      </c>
      <c r="AJ1034" s="176" t="s">
        <v>654</v>
      </c>
      <c r="AK1034" s="176" t="s">
        <v>654</v>
      </c>
      <c r="AL1034" s="1231" t="s">
        <v>420</v>
      </c>
      <c r="AM1034" s="176" t="s">
        <v>420</v>
      </c>
      <c r="AN1034" s="176" t="s">
        <v>420</v>
      </c>
      <c r="AO1034" s="176" t="s">
        <v>420</v>
      </c>
      <c r="AP1034" s="176">
        <v>24</v>
      </c>
      <c r="AQ1034" s="176">
        <v>216</v>
      </c>
      <c r="AR1034" s="176" t="s">
        <v>420</v>
      </c>
      <c r="AS1034" s="193" t="s">
        <v>420</v>
      </c>
    </row>
    <row r="1035" spans="1:45" ht="16.5" customHeight="1">
      <c r="A1035" s="175">
        <v>46169</v>
      </c>
      <c r="B1035" s="176" t="s">
        <v>216</v>
      </c>
      <c r="C1035" s="176" t="s">
        <v>645</v>
      </c>
      <c r="E1035" s="176" t="s">
        <v>420</v>
      </c>
      <c r="F1035" s="176" t="s">
        <v>420</v>
      </c>
      <c r="G1035" s="176" t="s">
        <v>420</v>
      </c>
      <c r="H1035" s="176" t="s">
        <v>420</v>
      </c>
      <c r="I1035" s="176" t="s">
        <v>420</v>
      </c>
      <c r="L1035" s="176" t="s">
        <v>645</v>
      </c>
      <c r="P1035" s="176" t="s">
        <v>645</v>
      </c>
      <c r="T1035" s="176" t="s">
        <v>645</v>
      </c>
      <c r="X1035" s="176" t="s">
        <v>645</v>
      </c>
      <c r="Z1035" s="176" t="s">
        <v>420</v>
      </c>
      <c r="AA1035" s="176" t="s">
        <v>645</v>
      </c>
      <c r="AB1035" s="176" t="s">
        <v>420</v>
      </c>
      <c r="AC1035" s="176" t="s">
        <v>420</v>
      </c>
      <c r="AD1035" s="176" t="s">
        <v>420</v>
      </c>
      <c r="AE1035" s="176" t="s">
        <v>420</v>
      </c>
      <c r="AF1035" s="176" t="s">
        <v>213</v>
      </c>
      <c r="AG1035" s="176">
        <v>1</v>
      </c>
      <c r="AH1035" s="176" t="s">
        <v>654</v>
      </c>
      <c r="AI1035" s="176" t="s">
        <v>654</v>
      </c>
      <c r="AJ1035" s="176" t="s">
        <v>654</v>
      </c>
      <c r="AK1035" s="176" t="s">
        <v>654</v>
      </c>
      <c r="AL1035" s="1231" t="s">
        <v>420</v>
      </c>
      <c r="AM1035" s="176" t="s">
        <v>420</v>
      </c>
      <c r="AN1035" s="176" t="s">
        <v>420</v>
      </c>
      <c r="AO1035" s="176" t="s">
        <v>420</v>
      </c>
      <c r="AP1035" s="176">
        <v>24</v>
      </c>
      <c r="AQ1035" s="176">
        <v>216</v>
      </c>
      <c r="AR1035" s="176" t="s">
        <v>420</v>
      </c>
      <c r="AS1035" s="193" t="s">
        <v>420</v>
      </c>
    </row>
    <row r="1036" spans="1:45" ht="16.5" customHeight="1">
      <c r="A1036" s="175">
        <v>46169</v>
      </c>
      <c r="B1036" s="176" t="s">
        <v>217</v>
      </c>
      <c r="C1036" s="176" t="s">
        <v>17634</v>
      </c>
      <c r="E1036" s="176" t="s">
        <v>1985</v>
      </c>
      <c r="F1036" s="176" t="s">
        <v>17646</v>
      </c>
      <c r="G1036" s="176">
        <v>600</v>
      </c>
      <c r="H1036" s="176" t="s">
        <v>1778</v>
      </c>
      <c r="I1036" s="176">
        <v>4</v>
      </c>
      <c r="J1036" s="176">
        <v>41</v>
      </c>
      <c r="K1036" s="176">
        <v>0</v>
      </c>
      <c r="L1036" s="176">
        <v>9446</v>
      </c>
      <c r="M1036" s="176">
        <v>8458</v>
      </c>
      <c r="N1036" s="176">
        <v>14</v>
      </c>
      <c r="O1036" s="176">
        <v>0</v>
      </c>
      <c r="P1036" s="176">
        <v>9229</v>
      </c>
      <c r="Q1036" s="176">
        <v>8458</v>
      </c>
      <c r="R1036" s="176">
        <v>0</v>
      </c>
      <c r="S1036" s="176">
        <v>0</v>
      </c>
      <c r="T1036" s="176">
        <v>9395</v>
      </c>
      <c r="U1036" s="176">
        <v>8251</v>
      </c>
      <c r="V1036" s="176">
        <v>71</v>
      </c>
      <c r="W1036" s="176">
        <v>0</v>
      </c>
      <c r="X1036" s="176">
        <v>8504</v>
      </c>
      <c r="Y1036" s="176">
        <v>7117</v>
      </c>
      <c r="Z1036" s="176">
        <v>1.7625458996328029</v>
      </c>
      <c r="AA1036" s="176">
        <v>42</v>
      </c>
      <c r="AB1036" s="176">
        <v>1</v>
      </c>
      <c r="AC1036" s="176">
        <v>86.072500000000005</v>
      </c>
      <c r="AD1036" s="176">
        <v>5.25</v>
      </c>
      <c r="AE1036" s="176">
        <v>5.25</v>
      </c>
      <c r="AF1036" s="176" t="s">
        <v>213</v>
      </c>
      <c r="AG1036" s="176">
        <v>1</v>
      </c>
      <c r="AH1036" s="176" t="s">
        <v>655</v>
      </c>
      <c r="AI1036" s="176" t="s">
        <v>655</v>
      </c>
      <c r="AJ1036" s="176" t="s">
        <v>15469</v>
      </c>
      <c r="AK1036" s="176" t="s">
        <v>15469</v>
      </c>
      <c r="AL1036" s="1231" t="s">
        <v>252</v>
      </c>
      <c r="AM1036" s="176" t="s">
        <v>126</v>
      </c>
      <c r="AN1036" s="176">
        <v>0.91100000000000003</v>
      </c>
      <c r="AO1036" s="176">
        <v>0.7</v>
      </c>
      <c r="AP1036" s="176">
        <v>24</v>
      </c>
      <c r="AQ1036" s="176">
        <v>216</v>
      </c>
      <c r="AR1036" s="176">
        <v>1.7</v>
      </c>
      <c r="AS1036" s="193">
        <v>8028.4608000000007</v>
      </c>
    </row>
    <row r="1037" spans="1:45" ht="16.5" customHeight="1">
      <c r="A1037" s="175">
        <v>46169</v>
      </c>
      <c r="B1037" s="176" t="s">
        <v>218</v>
      </c>
      <c r="C1037" s="176" t="s">
        <v>645</v>
      </c>
      <c r="E1037" s="176" t="s">
        <v>420</v>
      </c>
      <c r="F1037" s="176" t="s">
        <v>420</v>
      </c>
      <c r="G1037" s="176" t="s">
        <v>420</v>
      </c>
      <c r="H1037" s="176" t="s">
        <v>420</v>
      </c>
      <c r="I1037" s="176" t="s">
        <v>420</v>
      </c>
      <c r="L1037" s="176" t="s">
        <v>645</v>
      </c>
      <c r="P1037" s="176" t="s">
        <v>645</v>
      </c>
      <c r="T1037" s="176" t="s">
        <v>645</v>
      </c>
      <c r="X1037" s="176" t="s">
        <v>645</v>
      </c>
      <c r="Z1037" s="176" t="s">
        <v>420</v>
      </c>
      <c r="AA1037" s="176" t="s">
        <v>645</v>
      </c>
      <c r="AB1037" s="176" t="s">
        <v>420</v>
      </c>
      <c r="AC1037" s="176" t="s">
        <v>420</v>
      </c>
      <c r="AD1037" s="176" t="s">
        <v>420</v>
      </c>
      <c r="AE1037" s="176" t="s">
        <v>420</v>
      </c>
      <c r="AF1037" s="176" t="s">
        <v>213</v>
      </c>
      <c r="AG1037" s="176">
        <v>1</v>
      </c>
      <c r="AH1037" s="176" t="s">
        <v>654</v>
      </c>
      <c r="AI1037" s="176" t="s">
        <v>654</v>
      </c>
      <c r="AJ1037" s="176" t="s">
        <v>654</v>
      </c>
      <c r="AK1037" s="176" t="s">
        <v>654</v>
      </c>
      <c r="AL1037" s="1231" t="s">
        <v>420</v>
      </c>
      <c r="AM1037" s="176" t="s">
        <v>420</v>
      </c>
      <c r="AN1037" s="176" t="s">
        <v>420</v>
      </c>
      <c r="AO1037" s="176" t="s">
        <v>420</v>
      </c>
      <c r="AP1037" s="176">
        <v>24</v>
      </c>
      <c r="AQ1037" s="176">
        <v>216</v>
      </c>
      <c r="AR1037" s="176" t="s">
        <v>420</v>
      </c>
      <c r="AS1037" s="193" t="s">
        <v>420</v>
      </c>
    </row>
    <row r="1038" spans="1:45" ht="16.5" customHeight="1">
      <c r="A1038" s="175">
        <v>46169</v>
      </c>
      <c r="B1038" s="176" t="s">
        <v>219</v>
      </c>
      <c r="C1038" s="176" t="s">
        <v>17288</v>
      </c>
      <c r="D1038" s="176" t="s">
        <v>17291</v>
      </c>
      <c r="E1038" s="176" t="s">
        <v>1557</v>
      </c>
      <c r="F1038" s="176" t="s">
        <v>16724</v>
      </c>
      <c r="G1038" s="176">
        <v>630</v>
      </c>
      <c r="H1038" s="176" t="s">
        <v>634</v>
      </c>
      <c r="I1038" s="176">
        <v>2</v>
      </c>
      <c r="J1038" s="176">
        <v>15</v>
      </c>
      <c r="K1038" s="176">
        <v>0</v>
      </c>
      <c r="L1038" s="176">
        <v>9046</v>
      </c>
      <c r="M1038" s="176">
        <v>9801</v>
      </c>
      <c r="N1038" s="176">
        <v>25</v>
      </c>
      <c r="O1038" s="176">
        <v>5</v>
      </c>
      <c r="P1038" s="176">
        <v>9006</v>
      </c>
      <c r="Q1038" s="176">
        <v>9586</v>
      </c>
      <c r="R1038" s="176">
        <v>4</v>
      </c>
      <c r="S1038" s="176">
        <v>0</v>
      </c>
      <c r="T1038" s="176">
        <v>9043</v>
      </c>
      <c r="U1038" s="176">
        <v>9600</v>
      </c>
      <c r="V1038" s="176">
        <v>28</v>
      </c>
      <c r="W1038" s="176">
        <v>0</v>
      </c>
      <c r="X1038" s="176">
        <v>8931</v>
      </c>
      <c r="Y1038" s="176">
        <v>9664</v>
      </c>
      <c r="Z1038" s="176">
        <v>2.4615384615384617</v>
      </c>
      <c r="AA1038" s="176">
        <v>24</v>
      </c>
      <c r="AB1038" s="176">
        <v>0.990234375</v>
      </c>
      <c r="AC1038" s="176">
        <v>93.346249999999998</v>
      </c>
      <c r="AD1038" s="176">
        <v>3</v>
      </c>
      <c r="AE1038" s="176">
        <v>2.7916666666666665</v>
      </c>
      <c r="AF1038" s="176" t="s">
        <v>213</v>
      </c>
      <c r="AG1038" s="176">
        <v>1</v>
      </c>
      <c r="AH1038" s="176" t="s">
        <v>655</v>
      </c>
      <c r="AI1038" s="176" t="s">
        <v>655</v>
      </c>
      <c r="AJ1038" s="176" t="s">
        <v>15469</v>
      </c>
      <c r="AK1038" s="176" t="s">
        <v>15469</v>
      </c>
      <c r="AL1038" s="1231" t="s">
        <v>251</v>
      </c>
      <c r="AM1038" s="176" t="s">
        <v>1036</v>
      </c>
      <c r="AN1038" s="176">
        <v>0.56200000000000006</v>
      </c>
      <c r="AO1038" s="176">
        <v>1.1000000000000001</v>
      </c>
      <c r="AP1038" s="176">
        <v>24</v>
      </c>
      <c r="AQ1038" s="176">
        <v>216</v>
      </c>
      <c r="AR1038" s="176">
        <v>2.1</v>
      </c>
      <c r="AS1038" s="193">
        <v>6118.1568000000007</v>
      </c>
    </row>
    <row r="1039" spans="1:45" ht="16.5" customHeight="1">
      <c r="A1039" s="175">
        <v>46169</v>
      </c>
      <c r="B1039" s="176" t="s">
        <v>220</v>
      </c>
      <c r="C1039" s="176" t="s">
        <v>645</v>
      </c>
      <c r="E1039" s="176" t="s">
        <v>420</v>
      </c>
      <c r="F1039" s="176" t="s">
        <v>420</v>
      </c>
      <c r="G1039" s="176" t="s">
        <v>420</v>
      </c>
      <c r="H1039" s="176" t="s">
        <v>420</v>
      </c>
      <c r="I1039" s="176" t="s">
        <v>420</v>
      </c>
      <c r="L1039" s="176" t="s">
        <v>645</v>
      </c>
      <c r="P1039" s="176" t="s">
        <v>645</v>
      </c>
      <c r="T1039" s="176" t="s">
        <v>645</v>
      </c>
      <c r="X1039" s="176" t="s">
        <v>645</v>
      </c>
      <c r="Z1039" s="176" t="s">
        <v>420</v>
      </c>
      <c r="AA1039" s="176" t="s">
        <v>645</v>
      </c>
      <c r="AB1039" s="176" t="s">
        <v>420</v>
      </c>
      <c r="AC1039" s="176" t="s">
        <v>420</v>
      </c>
      <c r="AD1039" s="176" t="s">
        <v>420</v>
      </c>
      <c r="AE1039" s="176" t="s">
        <v>420</v>
      </c>
      <c r="AF1039" s="176" t="s">
        <v>213</v>
      </c>
      <c r="AG1039" s="176">
        <v>1</v>
      </c>
      <c r="AH1039" s="176" t="s">
        <v>654</v>
      </c>
      <c r="AI1039" s="176" t="s">
        <v>654</v>
      </c>
      <c r="AJ1039" s="176" t="s">
        <v>654</v>
      </c>
      <c r="AK1039" s="176" t="s">
        <v>654</v>
      </c>
      <c r="AL1039" s="1231" t="s">
        <v>420</v>
      </c>
      <c r="AM1039" s="176" t="s">
        <v>420</v>
      </c>
      <c r="AN1039" s="176" t="s">
        <v>420</v>
      </c>
      <c r="AO1039" s="176" t="s">
        <v>420</v>
      </c>
      <c r="AP1039" s="176">
        <v>24</v>
      </c>
      <c r="AQ1039" s="176">
        <v>216</v>
      </c>
      <c r="AR1039" s="176" t="s">
        <v>420</v>
      </c>
      <c r="AS1039" s="193" t="s">
        <v>420</v>
      </c>
    </row>
    <row r="1040" spans="1:45" ht="16.5" customHeight="1">
      <c r="A1040" s="175">
        <v>46169</v>
      </c>
      <c r="B1040" s="176" t="s">
        <v>221</v>
      </c>
      <c r="C1040" s="176" t="s">
        <v>17355</v>
      </c>
      <c r="E1040" s="176" t="s">
        <v>628</v>
      </c>
      <c r="F1040" s="176" t="s">
        <v>17264</v>
      </c>
      <c r="G1040" s="176">
        <v>600</v>
      </c>
      <c r="H1040" s="176" t="s">
        <v>480</v>
      </c>
      <c r="I1040" s="176">
        <v>5</v>
      </c>
      <c r="L1040" s="176" t="s">
        <v>660</v>
      </c>
      <c r="P1040" s="176" t="s">
        <v>645</v>
      </c>
      <c r="T1040" s="176" t="s">
        <v>16532</v>
      </c>
      <c r="V1040" s="176">
        <v>17</v>
      </c>
      <c r="W1040" s="176">
        <v>0</v>
      </c>
      <c r="X1040" s="176">
        <v>8651</v>
      </c>
      <c r="Y1040" s="176">
        <v>8460</v>
      </c>
      <c r="Z1040" s="176">
        <v>2.8685258964143427</v>
      </c>
      <c r="AA1040" s="176" t="s">
        <v>660</v>
      </c>
      <c r="AB1040" s="176" t="s">
        <v>420</v>
      </c>
      <c r="AC1040" s="176" t="s">
        <v>420</v>
      </c>
      <c r="AD1040" s="176" t="s">
        <v>420</v>
      </c>
      <c r="AE1040" s="176" t="s">
        <v>420</v>
      </c>
      <c r="AF1040" s="176" t="s">
        <v>213</v>
      </c>
      <c r="AG1040" s="176">
        <v>1</v>
      </c>
      <c r="AH1040" s="176" t="s">
        <v>655</v>
      </c>
      <c r="AI1040" s="176" t="s">
        <v>655</v>
      </c>
      <c r="AJ1040" s="176" t="s">
        <v>15469</v>
      </c>
      <c r="AK1040" s="176" t="s">
        <v>15469</v>
      </c>
      <c r="AL1040" s="1231" t="s">
        <v>251</v>
      </c>
      <c r="AM1040" s="176" t="s">
        <v>126</v>
      </c>
      <c r="AN1040" s="176">
        <v>0.91100000000000003</v>
      </c>
      <c r="AO1040" s="176">
        <v>3</v>
      </c>
      <c r="AP1040" s="176">
        <v>24</v>
      </c>
      <c r="AQ1040" s="176">
        <v>216</v>
      </c>
      <c r="AR1040" s="176">
        <v>4</v>
      </c>
      <c r="AS1040" s="193">
        <v>18890.495999999999</v>
      </c>
    </row>
    <row r="1041" spans="1:45" ht="16.5" customHeight="1">
      <c r="A1041" s="175">
        <v>46169</v>
      </c>
      <c r="B1041" s="176" t="s">
        <v>222</v>
      </c>
      <c r="C1041" s="176" t="s">
        <v>645</v>
      </c>
      <c r="E1041" s="176" t="s">
        <v>420</v>
      </c>
      <c r="F1041" s="176" t="s">
        <v>420</v>
      </c>
      <c r="G1041" s="176" t="s">
        <v>420</v>
      </c>
      <c r="H1041" s="176" t="s">
        <v>420</v>
      </c>
      <c r="I1041" s="176" t="s">
        <v>420</v>
      </c>
      <c r="L1041" s="176" t="s">
        <v>645</v>
      </c>
      <c r="P1041" s="176" t="s">
        <v>645</v>
      </c>
      <c r="T1041" s="176" t="s">
        <v>645</v>
      </c>
      <c r="X1041" s="176" t="s">
        <v>645</v>
      </c>
      <c r="Z1041" s="176" t="s">
        <v>420</v>
      </c>
      <c r="AA1041" s="176" t="s">
        <v>645</v>
      </c>
      <c r="AB1041" s="176" t="s">
        <v>420</v>
      </c>
      <c r="AC1041" s="176" t="s">
        <v>420</v>
      </c>
      <c r="AD1041" s="176" t="s">
        <v>420</v>
      </c>
      <c r="AE1041" s="176" t="s">
        <v>420</v>
      </c>
      <c r="AF1041" s="176" t="s">
        <v>213</v>
      </c>
      <c r="AG1041" s="176">
        <v>1</v>
      </c>
      <c r="AH1041" s="176" t="s">
        <v>654</v>
      </c>
      <c r="AI1041" s="176" t="s">
        <v>654</v>
      </c>
      <c r="AJ1041" s="176" t="s">
        <v>654</v>
      </c>
      <c r="AK1041" s="176" t="s">
        <v>654</v>
      </c>
      <c r="AL1041" s="1231" t="s">
        <v>420</v>
      </c>
      <c r="AM1041" s="176" t="s">
        <v>420</v>
      </c>
      <c r="AN1041" s="176" t="s">
        <v>420</v>
      </c>
      <c r="AO1041" s="176" t="s">
        <v>420</v>
      </c>
      <c r="AP1041" s="176">
        <v>24</v>
      </c>
      <c r="AQ1041" s="176">
        <v>216</v>
      </c>
      <c r="AR1041" s="176" t="s">
        <v>420</v>
      </c>
      <c r="AS1041" s="193" t="s">
        <v>420</v>
      </c>
    </row>
    <row r="1042" spans="1:45" ht="16.5" customHeight="1">
      <c r="A1042" s="175">
        <v>46169</v>
      </c>
      <c r="B1042" s="176" t="s">
        <v>223</v>
      </c>
      <c r="C1042" s="176" t="s">
        <v>645</v>
      </c>
      <c r="E1042" s="176" t="s">
        <v>420</v>
      </c>
      <c r="F1042" s="176" t="s">
        <v>420</v>
      </c>
      <c r="G1042" s="176" t="s">
        <v>420</v>
      </c>
      <c r="H1042" s="176" t="s">
        <v>420</v>
      </c>
      <c r="I1042" s="176" t="s">
        <v>420</v>
      </c>
      <c r="L1042" s="176" t="s">
        <v>645</v>
      </c>
      <c r="P1042" s="176" t="s">
        <v>645</v>
      </c>
      <c r="T1042" s="176" t="s">
        <v>645</v>
      </c>
      <c r="X1042" s="176" t="s">
        <v>645</v>
      </c>
      <c r="Z1042" s="176" t="s">
        <v>420</v>
      </c>
      <c r="AA1042" s="176" t="s">
        <v>645</v>
      </c>
      <c r="AB1042" s="176" t="s">
        <v>420</v>
      </c>
      <c r="AC1042" s="176" t="s">
        <v>420</v>
      </c>
      <c r="AD1042" s="176" t="s">
        <v>420</v>
      </c>
      <c r="AE1042" s="176" t="s">
        <v>420</v>
      </c>
      <c r="AF1042" s="176" t="s">
        <v>213</v>
      </c>
      <c r="AG1042" s="176">
        <v>1</v>
      </c>
      <c r="AH1042" s="176" t="s">
        <v>654</v>
      </c>
      <c r="AI1042" s="176" t="s">
        <v>654</v>
      </c>
      <c r="AJ1042" s="176" t="s">
        <v>654</v>
      </c>
      <c r="AK1042" s="176" t="s">
        <v>654</v>
      </c>
      <c r="AL1042" s="1231" t="s">
        <v>420</v>
      </c>
      <c r="AM1042" s="176" t="s">
        <v>420</v>
      </c>
      <c r="AN1042" s="176" t="s">
        <v>420</v>
      </c>
      <c r="AO1042" s="176" t="s">
        <v>420</v>
      </c>
      <c r="AP1042" s="176">
        <v>24</v>
      </c>
      <c r="AQ1042" s="176">
        <v>216</v>
      </c>
      <c r="AR1042" s="176" t="s">
        <v>420</v>
      </c>
      <c r="AS1042" s="193" t="s">
        <v>420</v>
      </c>
    </row>
    <row r="1043" spans="1:45" ht="16.5" customHeight="1">
      <c r="A1043" s="175">
        <v>46169</v>
      </c>
      <c r="B1043" s="176" t="s">
        <v>224</v>
      </c>
      <c r="C1043" s="176" t="s">
        <v>645</v>
      </c>
      <c r="E1043" s="176" t="s">
        <v>420</v>
      </c>
      <c r="F1043" s="176" t="s">
        <v>420</v>
      </c>
      <c r="G1043" s="176" t="s">
        <v>420</v>
      </c>
      <c r="H1043" s="176" t="s">
        <v>420</v>
      </c>
      <c r="I1043" s="176" t="s">
        <v>420</v>
      </c>
      <c r="L1043" s="176" t="s">
        <v>645</v>
      </c>
      <c r="P1043" s="176" t="s">
        <v>645</v>
      </c>
      <c r="T1043" s="176" t="s">
        <v>645</v>
      </c>
      <c r="X1043" s="176" t="s">
        <v>645</v>
      </c>
      <c r="Z1043" s="176" t="s">
        <v>420</v>
      </c>
      <c r="AA1043" s="176" t="s">
        <v>645</v>
      </c>
      <c r="AB1043" s="176" t="s">
        <v>420</v>
      </c>
      <c r="AC1043" s="176" t="s">
        <v>420</v>
      </c>
      <c r="AD1043" s="176" t="s">
        <v>420</v>
      </c>
      <c r="AE1043" s="176" t="s">
        <v>420</v>
      </c>
      <c r="AF1043" s="176" t="s">
        <v>213</v>
      </c>
      <c r="AG1043" s="176">
        <v>1</v>
      </c>
      <c r="AH1043" s="176" t="s">
        <v>654</v>
      </c>
      <c r="AI1043" s="176" t="s">
        <v>654</v>
      </c>
      <c r="AJ1043" s="176" t="s">
        <v>654</v>
      </c>
      <c r="AK1043" s="176" t="s">
        <v>654</v>
      </c>
      <c r="AL1043" s="1231" t="s">
        <v>420</v>
      </c>
      <c r="AM1043" s="176" t="s">
        <v>420</v>
      </c>
      <c r="AN1043" s="176" t="s">
        <v>420</v>
      </c>
      <c r="AO1043" s="176" t="s">
        <v>420</v>
      </c>
      <c r="AP1043" s="176">
        <v>24</v>
      </c>
      <c r="AQ1043" s="176">
        <v>216</v>
      </c>
      <c r="AR1043" s="176" t="s">
        <v>420</v>
      </c>
      <c r="AS1043" s="193" t="s">
        <v>420</v>
      </c>
    </row>
    <row r="1044" spans="1:45" ht="16.5" customHeight="1">
      <c r="A1044" s="175">
        <v>46169</v>
      </c>
      <c r="B1044" s="176" t="s">
        <v>225</v>
      </c>
      <c r="C1044" s="176" t="s">
        <v>645</v>
      </c>
      <c r="E1044" s="176" t="s">
        <v>420</v>
      </c>
      <c r="F1044" s="176" t="s">
        <v>420</v>
      </c>
      <c r="G1044" s="176" t="s">
        <v>420</v>
      </c>
      <c r="H1044" s="176" t="s">
        <v>420</v>
      </c>
      <c r="I1044" s="176" t="s">
        <v>420</v>
      </c>
      <c r="L1044" s="176" t="s">
        <v>645</v>
      </c>
      <c r="P1044" s="176" t="s">
        <v>645</v>
      </c>
      <c r="T1044" s="176" t="s">
        <v>645</v>
      </c>
      <c r="X1044" s="176" t="s">
        <v>645</v>
      </c>
      <c r="Z1044" s="176" t="s">
        <v>420</v>
      </c>
      <c r="AA1044" s="176" t="s">
        <v>645</v>
      </c>
      <c r="AB1044" s="176" t="s">
        <v>420</v>
      </c>
      <c r="AC1044" s="176" t="s">
        <v>420</v>
      </c>
      <c r="AD1044" s="176" t="s">
        <v>420</v>
      </c>
      <c r="AE1044" s="176" t="s">
        <v>420</v>
      </c>
      <c r="AF1044" s="176" t="s">
        <v>213</v>
      </c>
      <c r="AG1044" s="176">
        <v>1</v>
      </c>
      <c r="AH1044" s="176" t="s">
        <v>654</v>
      </c>
      <c r="AI1044" s="176" t="s">
        <v>654</v>
      </c>
      <c r="AJ1044" s="176" t="s">
        <v>654</v>
      </c>
      <c r="AK1044" s="176" t="s">
        <v>654</v>
      </c>
      <c r="AL1044" s="1231" t="s">
        <v>420</v>
      </c>
      <c r="AM1044" s="176" t="s">
        <v>420</v>
      </c>
      <c r="AN1044" s="176" t="s">
        <v>420</v>
      </c>
      <c r="AO1044" s="176" t="s">
        <v>420</v>
      </c>
      <c r="AP1044" s="176">
        <v>24</v>
      </c>
      <c r="AQ1044" s="176">
        <v>216</v>
      </c>
      <c r="AR1044" s="176" t="s">
        <v>420</v>
      </c>
      <c r="AS1044" s="193" t="s">
        <v>420</v>
      </c>
    </row>
    <row r="1045" spans="1:45" ht="16.5" customHeight="1">
      <c r="A1045" s="175">
        <v>46169</v>
      </c>
      <c r="B1045" s="176" t="s">
        <v>226</v>
      </c>
      <c r="C1045" s="176" t="s">
        <v>645</v>
      </c>
      <c r="E1045" s="176" t="s">
        <v>420</v>
      </c>
      <c r="F1045" s="176" t="s">
        <v>420</v>
      </c>
      <c r="G1045" s="176" t="s">
        <v>420</v>
      </c>
      <c r="H1045" s="176" t="s">
        <v>420</v>
      </c>
      <c r="I1045" s="176" t="s">
        <v>420</v>
      </c>
      <c r="L1045" s="176" t="s">
        <v>645</v>
      </c>
      <c r="P1045" s="176" t="s">
        <v>645</v>
      </c>
      <c r="T1045" s="176" t="s">
        <v>645</v>
      </c>
      <c r="X1045" s="176" t="s">
        <v>645</v>
      </c>
      <c r="Z1045" s="176" t="s">
        <v>420</v>
      </c>
      <c r="AA1045" s="176" t="s">
        <v>645</v>
      </c>
      <c r="AB1045" s="176" t="s">
        <v>420</v>
      </c>
      <c r="AC1045" s="176" t="s">
        <v>420</v>
      </c>
      <c r="AD1045" s="176" t="s">
        <v>420</v>
      </c>
      <c r="AE1045" s="176" t="s">
        <v>420</v>
      </c>
      <c r="AF1045" s="176" t="s">
        <v>213</v>
      </c>
      <c r="AG1045" s="176">
        <v>1</v>
      </c>
      <c r="AH1045" s="176" t="s">
        <v>654</v>
      </c>
      <c r="AI1045" s="176" t="s">
        <v>654</v>
      </c>
      <c r="AJ1045" s="176" t="s">
        <v>654</v>
      </c>
      <c r="AK1045" s="176" t="s">
        <v>654</v>
      </c>
      <c r="AL1045" s="1231" t="s">
        <v>420</v>
      </c>
      <c r="AM1045" s="176" t="s">
        <v>420</v>
      </c>
      <c r="AN1045" s="176" t="s">
        <v>420</v>
      </c>
      <c r="AO1045" s="176" t="s">
        <v>420</v>
      </c>
      <c r="AP1045" s="176">
        <v>24</v>
      </c>
      <c r="AQ1045" s="176">
        <v>216</v>
      </c>
      <c r="AR1045" s="176" t="s">
        <v>420</v>
      </c>
      <c r="AS1045" s="193" t="s">
        <v>420</v>
      </c>
    </row>
    <row r="1046" spans="1:45" ht="16.5" customHeight="1">
      <c r="A1046" s="175">
        <v>46169</v>
      </c>
      <c r="B1046" s="176" t="s">
        <v>227</v>
      </c>
      <c r="C1046" s="176" t="s">
        <v>645</v>
      </c>
      <c r="E1046" s="176" t="s">
        <v>420</v>
      </c>
      <c r="F1046" s="176" t="s">
        <v>420</v>
      </c>
      <c r="G1046" s="176" t="s">
        <v>420</v>
      </c>
      <c r="H1046" s="176" t="s">
        <v>420</v>
      </c>
      <c r="I1046" s="176" t="s">
        <v>420</v>
      </c>
      <c r="L1046" s="176" t="s">
        <v>645</v>
      </c>
      <c r="P1046" s="176" t="s">
        <v>645</v>
      </c>
      <c r="T1046" s="176" t="s">
        <v>645</v>
      </c>
      <c r="X1046" s="176" t="s">
        <v>645</v>
      </c>
      <c r="Z1046" s="176" t="s">
        <v>420</v>
      </c>
      <c r="AA1046" s="176" t="s">
        <v>645</v>
      </c>
      <c r="AB1046" s="176" t="s">
        <v>420</v>
      </c>
      <c r="AC1046" s="176" t="s">
        <v>420</v>
      </c>
      <c r="AD1046" s="176" t="s">
        <v>420</v>
      </c>
      <c r="AE1046" s="176" t="s">
        <v>420</v>
      </c>
      <c r="AF1046" s="176" t="s">
        <v>213</v>
      </c>
      <c r="AG1046" s="176">
        <v>1</v>
      </c>
      <c r="AH1046" s="176" t="s">
        <v>654</v>
      </c>
      <c r="AI1046" s="176" t="s">
        <v>654</v>
      </c>
      <c r="AJ1046" s="176" t="s">
        <v>654</v>
      </c>
      <c r="AK1046" s="176" t="s">
        <v>654</v>
      </c>
      <c r="AL1046" s="1231" t="s">
        <v>420</v>
      </c>
      <c r="AM1046" s="176" t="s">
        <v>420</v>
      </c>
      <c r="AN1046" s="176" t="s">
        <v>420</v>
      </c>
      <c r="AO1046" s="176" t="s">
        <v>420</v>
      </c>
      <c r="AP1046" s="176">
        <v>24</v>
      </c>
      <c r="AQ1046" s="176">
        <v>216</v>
      </c>
      <c r="AR1046" s="176" t="s">
        <v>420</v>
      </c>
      <c r="AS1046" s="193" t="s">
        <v>420</v>
      </c>
    </row>
    <row r="1047" spans="1:45" ht="16.5" customHeight="1">
      <c r="A1047" s="175">
        <v>46169</v>
      </c>
      <c r="B1047" s="176" t="s">
        <v>228</v>
      </c>
      <c r="C1047" s="176" t="s">
        <v>645</v>
      </c>
      <c r="E1047" s="176" t="s">
        <v>420</v>
      </c>
      <c r="F1047" s="176" t="s">
        <v>420</v>
      </c>
      <c r="G1047" s="176" t="s">
        <v>420</v>
      </c>
      <c r="H1047" s="176" t="s">
        <v>420</v>
      </c>
      <c r="I1047" s="176" t="s">
        <v>420</v>
      </c>
      <c r="L1047" s="176" t="s">
        <v>645</v>
      </c>
      <c r="P1047" s="176" t="s">
        <v>645</v>
      </c>
      <c r="T1047" s="176" t="s">
        <v>645</v>
      </c>
      <c r="X1047" s="176" t="s">
        <v>645</v>
      </c>
      <c r="Z1047" s="176" t="s">
        <v>420</v>
      </c>
      <c r="AA1047" s="176" t="s">
        <v>645</v>
      </c>
      <c r="AB1047" s="176" t="s">
        <v>420</v>
      </c>
      <c r="AC1047" s="176" t="s">
        <v>420</v>
      </c>
      <c r="AD1047" s="176" t="s">
        <v>420</v>
      </c>
      <c r="AE1047" s="176" t="s">
        <v>420</v>
      </c>
      <c r="AF1047" s="176" t="s">
        <v>213</v>
      </c>
      <c r="AG1047" s="176">
        <v>1</v>
      </c>
      <c r="AH1047" s="176" t="s">
        <v>654</v>
      </c>
      <c r="AI1047" s="176" t="s">
        <v>654</v>
      </c>
      <c r="AJ1047" s="176" t="s">
        <v>654</v>
      </c>
      <c r="AK1047" s="176" t="s">
        <v>654</v>
      </c>
      <c r="AL1047" s="1231" t="s">
        <v>420</v>
      </c>
      <c r="AM1047" s="176" t="s">
        <v>420</v>
      </c>
      <c r="AN1047" s="176" t="s">
        <v>420</v>
      </c>
      <c r="AO1047" s="176" t="s">
        <v>420</v>
      </c>
      <c r="AP1047" s="176">
        <v>24</v>
      </c>
      <c r="AQ1047" s="176">
        <v>216</v>
      </c>
      <c r="AR1047" s="176" t="s">
        <v>420</v>
      </c>
      <c r="AS1047" s="193" t="s">
        <v>420</v>
      </c>
    </row>
    <row r="1048" spans="1:45" ht="16.5" customHeight="1">
      <c r="A1048" s="175">
        <v>46169</v>
      </c>
      <c r="B1048" s="176" t="s">
        <v>229</v>
      </c>
      <c r="C1048" s="176" t="s">
        <v>645</v>
      </c>
      <c r="E1048" s="176" t="s">
        <v>420</v>
      </c>
      <c r="F1048" s="176" t="s">
        <v>420</v>
      </c>
      <c r="G1048" s="176" t="s">
        <v>420</v>
      </c>
      <c r="H1048" s="176" t="s">
        <v>420</v>
      </c>
      <c r="I1048" s="176" t="s">
        <v>420</v>
      </c>
      <c r="L1048" s="176" t="s">
        <v>645</v>
      </c>
      <c r="P1048" s="176" t="s">
        <v>645</v>
      </c>
      <c r="T1048" s="176" t="s">
        <v>645</v>
      </c>
      <c r="X1048" s="176" t="s">
        <v>645</v>
      </c>
      <c r="Z1048" s="176" t="s">
        <v>420</v>
      </c>
      <c r="AA1048" s="176" t="s">
        <v>645</v>
      </c>
      <c r="AB1048" s="176" t="s">
        <v>420</v>
      </c>
      <c r="AC1048" s="176" t="s">
        <v>420</v>
      </c>
      <c r="AD1048" s="176" t="s">
        <v>420</v>
      </c>
      <c r="AE1048" s="176" t="s">
        <v>420</v>
      </c>
      <c r="AF1048" s="176" t="s">
        <v>213</v>
      </c>
      <c r="AG1048" s="176">
        <v>1</v>
      </c>
      <c r="AH1048" s="176" t="s">
        <v>654</v>
      </c>
      <c r="AI1048" s="176" t="s">
        <v>654</v>
      </c>
      <c r="AJ1048" s="176" t="s">
        <v>654</v>
      </c>
      <c r="AK1048" s="176" t="s">
        <v>654</v>
      </c>
      <c r="AL1048" s="1231" t="s">
        <v>420</v>
      </c>
      <c r="AM1048" s="176" t="s">
        <v>420</v>
      </c>
      <c r="AN1048" s="176" t="s">
        <v>420</v>
      </c>
      <c r="AO1048" s="176" t="s">
        <v>420</v>
      </c>
      <c r="AP1048" s="176">
        <v>24</v>
      </c>
      <c r="AQ1048" s="176">
        <v>216</v>
      </c>
      <c r="AR1048" s="176" t="s">
        <v>420</v>
      </c>
      <c r="AS1048" s="193" t="s">
        <v>420</v>
      </c>
    </row>
    <row r="1049" spans="1:45" ht="16.5" customHeight="1">
      <c r="A1049" s="175">
        <v>46169</v>
      </c>
      <c r="B1049" s="176" t="s">
        <v>230</v>
      </c>
      <c r="C1049" s="176" t="s">
        <v>645</v>
      </c>
      <c r="E1049" s="176" t="s">
        <v>420</v>
      </c>
      <c r="F1049" s="176" t="s">
        <v>420</v>
      </c>
      <c r="G1049" s="176" t="s">
        <v>420</v>
      </c>
      <c r="H1049" s="176" t="s">
        <v>420</v>
      </c>
      <c r="I1049" s="176" t="s">
        <v>420</v>
      </c>
      <c r="L1049" s="176" t="s">
        <v>645</v>
      </c>
      <c r="P1049" s="176" t="s">
        <v>645</v>
      </c>
      <c r="T1049" s="176" t="s">
        <v>645</v>
      </c>
      <c r="X1049" s="176" t="s">
        <v>645</v>
      </c>
      <c r="Z1049" s="176" t="s">
        <v>420</v>
      </c>
      <c r="AA1049" s="176" t="s">
        <v>645</v>
      </c>
      <c r="AB1049" s="176" t="s">
        <v>420</v>
      </c>
      <c r="AC1049" s="176" t="s">
        <v>420</v>
      </c>
      <c r="AD1049" s="176" t="s">
        <v>420</v>
      </c>
      <c r="AE1049" s="176" t="s">
        <v>420</v>
      </c>
      <c r="AF1049" s="176" t="s">
        <v>213</v>
      </c>
      <c r="AG1049" s="176">
        <v>1</v>
      </c>
      <c r="AH1049" s="176" t="s">
        <v>654</v>
      </c>
      <c r="AI1049" s="176" t="s">
        <v>654</v>
      </c>
      <c r="AJ1049" s="176" t="s">
        <v>654</v>
      </c>
      <c r="AK1049" s="176" t="s">
        <v>654</v>
      </c>
      <c r="AL1049" s="1231" t="s">
        <v>420</v>
      </c>
      <c r="AM1049" s="176" t="s">
        <v>420</v>
      </c>
      <c r="AN1049" s="176" t="s">
        <v>420</v>
      </c>
      <c r="AO1049" s="176" t="s">
        <v>420</v>
      </c>
      <c r="AP1049" s="176">
        <v>24</v>
      </c>
      <c r="AQ1049" s="176">
        <v>216</v>
      </c>
      <c r="AR1049" s="176" t="s">
        <v>420</v>
      </c>
      <c r="AS1049" s="193" t="s">
        <v>420</v>
      </c>
    </row>
    <row r="1050" spans="1:45" ht="16.5" customHeight="1">
      <c r="A1050" s="175">
        <v>46169</v>
      </c>
      <c r="B1050" s="176" t="s">
        <v>231</v>
      </c>
      <c r="C1050" s="176" t="s">
        <v>645</v>
      </c>
      <c r="E1050" s="176" t="s">
        <v>420</v>
      </c>
      <c r="F1050" s="176" t="s">
        <v>420</v>
      </c>
      <c r="G1050" s="176" t="s">
        <v>420</v>
      </c>
      <c r="H1050" s="176" t="s">
        <v>420</v>
      </c>
      <c r="I1050" s="176" t="s">
        <v>420</v>
      </c>
      <c r="L1050" s="176" t="s">
        <v>645</v>
      </c>
      <c r="P1050" s="176" t="s">
        <v>645</v>
      </c>
      <c r="T1050" s="176" t="s">
        <v>645</v>
      </c>
      <c r="X1050" s="176" t="s">
        <v>645</v>
      </c>
      <c r="Z1050" s="176" t="s">
        <v>420</v>
      </c>
      <c r="AA1050" s="176" t="s">
        <v>645</v>
      </c>
      <c r="AB1050" s="176" t="s">
        <v>420</v>
      </c>
      <c r="AC1050" s="176" t="s">
        <v>420</v>
      </c>
      <c r="AD1050" s="176" t="s">
        <v>420</v>
      </c>
      <c r="AE1050" s="176" t="s">
        <v>420</v>
      </c>
      <c r="AF1050" s="176" t="s">
        <v>232</v>
      </c>
      <c r="AG1050" s="176">
        <v>1</v>
      </c>
      <c r="AH1050" s="176" t="s">
        <v>654</v>
      </c>
      <c r="AI1050" s="176" t="s">
        <v>654</v>
      </c>
      <c r="AJ1050" s="176" t="s">
        <v>654</v>
      </c>
      <c r="AK1050" s="176" t="s">
        <v>654</v>
      </c>
      <c r="AL1050" s="1231" t="s">
        <v>420</v>
      </c>
      <c r="AM1050" s="176" t="s">
        <v>420</v>
      </c>
      <c r="AN1050" s="176" t="s">
        <v>420</v>
      </c>
      <c r="AO1050" s="176" t="s">
        <v>420</v>
      </c>
      <c r="AP1050" s="176">
        <v>24</v>
      </c>
      <c r="AQ1050" s="176">
        <v>216</v>
      </c>
      <c r="AR1050" s="176" t="s">
        <v>420</v>
      </c>
      <c r="AS1050" s="193" t="s">
        <v>420</v>
      </c>
    </row>
    <row r="1051" spans="1:45" ht="16.5" customHeight="1">
      <c r="A1051" s="175">
        <v>46169</v>
      </c>
      <c r="B1051" s="176" t="s">
        <v>233</v>
      </c>
      <c r="C1051" s="176" t="s">
        <v>17375</v>
      </c>
      <c r="D1051" s="176" t="s">
        <v>646</v>
      </c>
      <c r="E1051" s="176" t="s">
        <v>17253</v>
      </c>
      <c r="F1051" s="176" t="s">
        <v>17344</v>
      </c>
      <c r="G1051" s="176">
        <v>600</v>
      </c>
      <c r="H1051" s="176" t="s">
        <v>1470</v>
      </c>
      <c r="I1051" s="176">
        <v>5.5</v>
      </c>
      <c r="J1051" s="176">
        <v>19</v>
      </c>
      <c r="K1051" s="176">
        <v>4</v>
      </c>
      <c r="L1051" s="176">
        <v>6320</v>
      </c>
      <c r="N1051" s="176">
        <v>6</v>
      </c>
      <c r="O1051" s="176">
        <v>1</v>
      </c>
      <c r="P1051" s="176">
        <v>6510</v>
      </c>
      <c r="R1051" s="176">
        <v>8</v>
      </c>
      <c r="S1051" s="176">
        <v>2</v>
      </c>
      <c r="T1051" s="176">
        <v>6040</v>
      </c>
      <c r="V1051" s="176">
        <v>22</v>
      </c>
      <c r="W1051" s="176">
        <v>7</v>
      </c>
      <c r="X1051" s="176">
        <v>6450</v>
      </c>
      <c r="Z1051" s="176">
        <v>5.0526315789473673</v>
      </c>
      <c r="AA1051" s="176">
        <v>18.333333333333332</v>
      </c>
      <c r="AB1051" s="176">
        <v>0.9866786858974359</v>
      </c>
      <c r="AC1051" s="176">
        <v>63.3</v>
      </c>
      <c r="AD1051" s="176">
        <v>2.2916666666666665</v>
      </c>
      <c r="AE1051" s="176">
        <v>1.7083333333333333</v>
      </c>
      <c r="AF1051" s="176" t="s">
        <v>232</v>
      </c>
      <c r="AG1051" s="176">
        <v>1</v>
      </c>
      <c r="AH1051" s="176" t="s">
        <v>650</v>
      </c>
      <c r="AI1051" s="176" t="s">
        <v>650</v>
      </c>
      <c r="AJ1051" s="176" t="s">
        <v>845</v>
      </c>
      <c r="AK1051" s="176" t="s">
        <v>845</v>
      </c>
      <c r="AL1051" s="1231" t="s">
        <v>251</v>
      </c>
      <c r="AM1051" s="176" t="s">
        <v>657</v>
      </c>
      <c r="AN1051" s="176">
        <v>1.859</v>
      </c>
      <c r="AO1051" s="176">
        <v>2</v>
      </c>
      <c r="AP1051" s="176">
        <v>24</v>
      </c>
      <c r="AQ1051" s="176">
        <v>216</v>
      </c>
      <c r="AR1051" s="176">
        <v>3</v>
      </c>
      <c r="AS1051" s="193">
        <v>28911.168000000001</v>
      </c>
    </row>
    <row r="1052" spans="1:45" ht="16.5" customHeight="1">
      <c r="A1052" s="175">
        <v>46169</v>
      </c>
      <c r="B1052" s="176" t="s">
        <v>234</v>
      </c>
      <c r="C1052" s="176" t="s">
        <v>645</v>
      </c>
      <c r="E1052" s="176" t="s">
        <v>420</v>
      </c>
      <c r="F1052" s="176" t="s">
        <v>420</v>
      </c>
      <c r="G1052" s="176" t="s">
        <v>420</v>
      </c>
      <c r="H1052" s="176" t="s">
        <v>420</v>
      </c>
      <c r="I1052" s="176" t="s">
        <v>420</v>
      </c>
      <c r="L1052" s="176" t="s">
        <v>645</v>
      </c>
      <c r="P1052" s="176" t="s">
        <v>645</v>
      </c>
      <c r="T1052" s="176" t="s">
        <v>645</v>
      </c>
      <c r="X1052" s="176" t="s">
        <v>645</v>
      </c>
      <c r="Z1052" s="176" t="s">
        <v>420</v>
      </c>
      <c r="AA1052" s="176" t="s">
        <v>645</v>
      </c>
      <c r="AB1052" s="176" t="s">
        <v>420</v>
      </c>
      <c r="AC1052" s="176" t="s">
        <v>420</v>
      </c>
      <c r="AD1052" s="176" t="s">
        <v>420</v>
      </c>
      <c r="AE1052" s="176" t="s">
        <v>420</v>
      </c>
      <c r="AF1052" s="176" t="s">
        <v>232</v>
      </c>
      <c r="AG1052" s="176">
        <v>1</v>
      </c>
      <c r="AH1052" s="176" t="s">
        <v>654</v>
      </c>
      <c r="AI1052" s="176" t="s">
        <v>654</v>
      </c>
      <c r="AJ1052" s="176" t="s">
        <v>654</v>
      </c>
      <c r="AK1052" s="176" t="s">
        <v>654</v>
      </c>
      <c r="AL1052" s="1231" t="s">
        <v>420</v>
      </c>
      <c r="AM1052" s="176" t="s">
        <v>420</v>
      </c>
      <c r="AN1052" s="176" t="s">
        <v>420</v>
      </c>
      <c r="AO1052" s="176" t="s">
        <v>420</v>
      </c>
      <c r="AP1052" s="176">
        <v>24</v>
      </c>
      <c r="AQ1052" s="176">
        <v>216</v>
      </c>
      <c r="AR1052" s="176" t="s">
        <v>420</v>
      </c>
      <c r="AS1052" s="193" t="s">
        <v>420</v>
      </c>
    </row>
    <row r="1053" spans="1:45" ht="16.5" customHeight="1">
      <c r="A1053" s="175">
        <v>46169</v>
      </c>
      <c r="B1053" s="176" t="s">
        <v>235</v>
      </c>
      <c r="C1053" s="176" t="s">
        <v>17357</v>
      </c>
      <c r="D1053" s="176" t="s">
        <v>646</v>
      </c>
      <c r="E1053" s="176" t="s">
        <v>17253</v>
      </c>
      <c r="F1053" s="176" t="s">
        <v>17358</v>
      </c>
      <c r="G1053" s="176">
        <v>700</v>
      </c>
      <c r="H1053" s="176" t="s">
        <v>814</v>
      </c>
      <c r="I1053" s="176">
        <v>5.5</v>
      </c>
      <c r="J1053" s="176">
        <v>61</v>
      </c>
      <c r="K1053" s="176">
        <v>0</v>
      </c>
      <c r="L1053" s="176">
        <v>7690</v>
      </c>
      <c r="M1053" s="176">
        <v>8520</v>
      </c>
      <c r="N1053" s="176">
        <v>19</v>
      </c>
      <c r="O1053" s="176">
        <v>0</v>
      </c>
      <c r="P1053" s="176">
        <v>8060</v>
      </c>
      <c r="Q1053" s="176">
        <v>7870</v>
      </c>
      <c r="R1053" s="176">
        <v>19</v>
      </c>
      <c r="S1053" s="176">
        <v>2</v>
      </c>
      <c r="T1053" s="176">
        <v>6850</v>
      </c>
      <c r="U1053" s="176">
        <v>8430</v>
      </c>
      <c r="V1053" s="176">
        <v>71</v>
      </c>
      <c r="W1053" s="176">
        <v>1</v>
      </c>
      <c r="X1053" s="176">
        <v>8700</v>
      </c>
      <c r="Y1053" s="176">
        <v>9350</v>
      </c>
      <c r="Z1053" s="176">
        <v>5.8775510204081636</v>
      </c>
      <c r="AA1053" s="176">
        <v>56.666666666666664</v>
      </c>
      <c r="AB1053" s="176">
        <v>0.99754607371794868</v>
      </c>
      <c r="AC1053" s="176">
        <v>81.837500000000006</v>
      </c>
      <c r="AD1053" s="176">
        <v>7.083333333333333</v>
      </c>
      <c r="AE1053" s="176">
        <v>6.958333333333333</v>
      </c>
      <c r="AF1053" s="176" t="s">
        <v>236</v>
      </c>
      <c r="AG1053" s="176">
        <v>1</v>
      </c>
      <c r="AH1053" s="176" t="s">
        <v>667</v>
      </c>
      <c r="AI1053" s="176" t="s">
        <v>667</v>
      </c>
      <c r="AJ1053" s="176" t="s">
        <v>653</v>
      </c>
      <c r="AK1053" s="176" t="s">
        <v>653</v>
      </c>
      <c r="AL1053" s="1231" t="s">
        <v>252</v>
      </c>
      <c r="AM1053" s="176" t="s">
        <v>466</v>
      </c>
      <c r="AN1053" s="176">
        <v>1.1890000000000001</v>
      </c>
      <c r="AO1053" s="176">
        <v>2.9</v>
      </c>
      <c r="AP1053" s="176">
        <v>24</v>
      </c>
      <c r="AQ1053" s="176">
        <v>216</v>
      </c>
      <c r="AR1053" s="176">
        <v>3.9</v>
      </c>
      <c r="AS1053" s="193">
        <v>24038.7264</v>
      </c>
    </row>
    <row r="1054" spans="1:45" ht="16.5" customHeight="1">
      <c r="A1054" s="175">
        <v>46169</v>
      </c>
      <c r="B1054" s="176" t="s">
        <v>237</v>
      </c>
      <c r="C1054" s="176" t="s">
        <v>17343</v>
      </c>
      <c r="D1054" s="176" t="s">
        <v>646</v>
      </c>
      <c r="E1054" s="176" t="s">
        <v>17253</v>
      </c>
      <c r="F1054" s="176" t="s">
        <v>17344</v>
      </c>
      <c r="G1054" s="176">
        <v>700</v>
      </c>
      <c r="H1054" s="176" t="s">
        <v>876</v>
      </c>
      <c r="I1054" s="176">
        <v>5.5</v>
      </c>
      <c r="J1054" s="176">
        <v>50</v>
      </c>
      <c r="K1054" s="176">
        <v>1</v>
      </c>
      <c r="L1054" s="176">
        <v>6760</v>
      </c>
      <c r="M1054" s="176">
        <v>9260</v>
      </c>
      <c r="N1054" s="176">
        <v>36</v>
      </c>
      <c r="O1054" s="176">
        <v>0</v>
      </c>
      <c r="P1054" s="176">
        <v>8800</v>
      </c>
      <c r="Q1054" s="176">
        <v>8060</v>
      </c>
      <c r="R1054" s="176">
        <v>0</v>
      </c>
      <c r="S1054" s="176">
        <v>0</v>
      </c>
      <c r="T1054" s="176">
        <v>8330</v>
      </c>
      <c r="U1054" s="176">
        <v>7410</v>
      </c>
      <c r="V1054" s="176">
        <v>80</v>
      </c>
      <c r="W1054" s="176">
        <v>0</v>
      </c>
      <c r="X1054" s="176">
        <v>9720</v>
      </c>
      <c r="Y1054" s="176">
        <v>8060</v>
      </c>
      <c r="Z1054" s="176">
        <v>5.8299595141700413</v>
      </c>
      <c r="AA1054" s="176">
        <v>55.333333333333336</v>
      </c>
      <c r="AB1054" s="176">
        <v>0.99917534722222223</v>
      </c>
      <c r="AC1054" s="176">
        <v>83</v>
      </c>
      <c r="AD1054" s="176">
        <v>6.916666666666667</v>
      </c>
      <c r="AE1054" s="176">
        <v>6.875</v>
      </c>
      <c r="AF1054" s="176" t="s">
        <v>236</v>
      </c>
      <c r="AG1054" s="176">
        <v>1</v>
      </c>
      <c r="AH1054" s="176" t="s">
        <v>651</v>
      </c>
      <c r="AI1054" s="176" t="s">
        <v>651</v>
      </c>
      <c r="AJ1054" s="176" t="s">
        <v>868</v>
      </c>
      <c r="AK1054" s="176" t="s">
        <v>868</v>
      </c>
      <c r="AL1054" s="1231" t="s">
        <v>251</v>
      </c>
      <c r="AM1054" s="176" t="s">
        <v>466</v>
      </c>
      <c r="AN1054" s="176">
        <v>1.1890000000000001</v>
      </c>
      <c r="AO1054" s="176">
        <v>2.9</v>
      </c>
      <c r="AP1054" s="176">
        <v>24</v>
      </c>
      <c r="AQ1054" s="176">
        <v>216</v>
      </c>
      <c r="AR1054" s="176">
        <v>3.9</v>
      </c>
      <c r="AS1054" s="193">
        <v>24038.7264</v>
      </c>
    </row>
    <row r="1055" spans="1:45" ht="16.5" customHeight="1">
      <c r="A1055" s="175">
        <v>46169</v>
      </c>
      <c r="B1055" s="176" t="s">
        <v>238</v>
      </c>
      <c r="C1055" s="176" t="s">
        <v>17285</v>
      </c>
      <c r="E1055" s="176" t="s">
        <v>17253</v>
      </c>
      <c r="F1055" s="176" t="s">
        <v>17293</v>
      </c>
      <c r="G1055" s="176">
        <v>670</v>
      </c>
      <c r="H1055" s="176" t="s">
        <v>735</v>
      </c>
      <c r="I1055" s="176">
        <v>5</v>
      </c>
      <c r="J1055" s="176">
        <v>20</v>
      </c>
      <c r="K1055" s="176">
        <v>0</v>
      </c>
      <c r="L1055" s="176">
        <v>8150</v>
      </c>
      <c r="N1055" s="176">
        <v>14</v>
      </c>
      <c r="O1055" s="176">
        <v>0</v>
      </c>
      <c r="P1055" s="176">
        <v>8330</v>
      </c>
      <c r="R1055" s="176">
        <v>5</v>
      </c>
      <c r="S1055" s="176">
        <v>0</v>
      </c>
      <c r="T1055" s="176">
        <v>8520</v>
      </c>
      <c r="V1055" s="176">
        <v>14</v>
      </c>
      <c r="W1055" s="176">
        <v>0</v>
      </c>
      <c r="X1055" s="176">
        <v>9070</v>
      </c>
      <c r="Z1055" s="176">
        <v>6.2882096069868991</v>
      </c>
      <c r="AA1055" s="176">
        <v>35.333333333333336</v>
      </c>
      <c r="AB1055" s="176">
        <v>1</v>
      </c>
      <c r="AC1055" s="176">
        <v>85.174999999999997</v>
      </c>
      <c r="AD1055" s="176">
        <v>4.416666666666667</v>
      </c>
      <c r="AE1055" s="176">
        <v>4.416666666666667</v>
      </c>
      <c r="AF1055" s="176" t="s">
        <v>236</v>
      </c>
      <c r="AG1055" s="176">
        <v>2</v>
      </c>
      <c r="AH1055" s="176" t="s">
        <v>667</v>
      </c>
      <c r="AI1055" s="176" t="s">
        <v>667</v>
      </c>
      <c r="AJ1055" s="176" t="s">
        <v>653</v>
      </c>
      <c r="AK1055" s="176" t="s">
        <v>653</v>
      </c>
      <c r="AL1055" s="1231" t="s">
        <v>251</v>
      </c>
      <c r="AM1055" s="176" t="s">
        <v>466</v>
      </c>
      <c r="AN1055" s="176">
        <v>1.1890000000000001</v>
      </c>
      <c r="AO1055" s="176">
        <v>1.7</v>
      </c>
      <c r="AP1055" s="176">
        <v>24</v>
      </c>
      <c r="AQ1055" s="176">
        <v>216</v>
      </c>
      <c r="AR1055" s="176">
        <v>2.7</v>
      </c>
      <c r="AS1055" s="193">
        <v>16642.195200000002</v>
      </c>
    </row>
    <row r="1056" spans="1:45" ht="16.5" customHeight="1">
      <c r="A1056" s="175">
        <v>46169</v>
      </c>
      <c r="B1056" s="176" t="s">
        <v>238</v>
      </c>
      <c r="C1056" s="176" t="s">
        <v>17284</v>
      </c>
      <c r="E1056" s="176" t="s">
        <v>17253</v>
      </c>
      <c r="F1056" s="176" t="s">
        <v>17293</v>
      </c>
      <c r="G1056" s="176">
        <v>670</v>
      </c>
      <c r="H1056" s="176" t="s">
        <v>662</v>
      </c>
      <c r="I1056" s="176">
        <v>5</v>
      </c>
      <c r="J1056" s="176">
        <v>15</v>
      </c>
      <c r="K1056" s="176">
        <v>0</v>
      </c>
      <c r="M1056" s="176">
        <v>8240</v>
      </c>
      <c r="N1056" s="176">
        <v>12</v>
      </c>
      <c r="O1056" s="176">
        <v>0</v>
      </c>
      <c r="Q1056" s="176">
        <v>8700</v>
      </c>
      <c r="R1056" s="176">
        <v>12</v>
      </c>
      <c r="S1056" s="176">
        <v>0</v>
      </c>
      <c r="U1056" s="176">
        <v>8060</v>
      </c>
      <c r="V1056" s="176">
        <v>27</v>
      </c>
      <c r="W1056" s="176">
        <v>0</v>
      </c>
      <c r="Y1056" s="176">
        <v>9260</v>
      </c>
      <c r="Z1056" s="176">
        <v>6.1802575107296125</v>
      </c>
      <c r="AA1056" s="176">
        <v>44</v>
      </c>
      <c r="AB1056" s="176">
        <v>1</v>
      </c>
      <c r="AC1056" s="176">
        <v>85.65</v>
      </c>
      <c r="AD1056" s="176">
        <v>5.5</v>
      </c>
      <c r="AE1056" s="176">
        <v>5.5</v>
      </c>
      <c r="AF1056" s="176" t="s">
        <v>236</v>
      </c>
      <c r="AG1056" s="176">
        <v>2</v>
      </c>
      <c r="AH1056" s="176" t="s">
        <v>667</v>
      </c>
      <c r="AI1056" s="176" t="s">
        <v>667</v>
      </c>
      <c r="AJ1056" s="176" t="s">
        <v>653</v>
      </c>
      <c r="AK1056" s="176" t="s">
        <v>653</v>
      </c>
      <c r="AM1056" s="176" t="s">
        <v>466</v>
      </c>
      <c r="AN1056" s="176">
        <v>1.1890000000000001</v>
      </c>
      <c r="AO1056" s="176">
        <v>2.4</v>
      </c>
      <c r="AP1056" s="176">
        <v>24</v>
      </c>
      <c r="AQ1056" s="176">
        <v>216</v>
      </c>
      <c r="AR1056" s="176">
        <v>3.4</v>
      </c>
      <c r="AS1056" s="193">
        <v>20956.838400000001</v>
      </c>
    </row>
    <row r="1057" spans="1:45" ht="16.5" customHeight="1">
      <c r="A1057" s="175">
        <v>46169</v>
      </c>
      <c r="B1057" s="176" t="s">
        <v>239</v>
      </c>
      <c r="C1057" s="176" t="s">
        <v>17654</v>
      </c>
      <c r="E1057" s="176" t="s">
        <v>17655</v>
      </c>
      <c r="F1057" s="176" t="s">
        <v>17656</v>
      </c>
      <c r="G1057" s="176">
        <v>550</v>
      </c>
      <c r="H1057" s="176" t="s">
        <v>629</v>
      </c>
      <c r="I1057" s="176">
        <v>4</v>
      </c>
      <c r="L1057" s="176" t="s">
        <v>656</v>
      </c>
      <c r="P1057" s="176" t="s">
        <v>656</v>
      </c>
      <c r="T1057" s="176" t="s">
        <v>483</v>
      </c>
      <c r="V1057" s="176">
        <v>15</v>
      </c>
      <c r="W1057" s="176">
        <v>0</v>
      </c>
      <c r="X1057" s="176">
        <v>4910</v>
      </c>
      <c r="Z1057" s="176">
        <v>3.1578947368421053</v>
      </c>
      <c r="AA1057" s="176" t="s">
        <v>656</v>
      </c>
      <c r="AB1057" s="176" t="s">
        <v>420</v>
      </c>
      <c r="AC1057" s="176" t="s">
        <v>420</v>
      </c>
      <c r="AD1057" s="176" t="s">
        <v>420</v>
      </c>
      <c r="AE1057" s="176" t="s">
        <v>420</v>
      </c>
      <c r="AF1057" s="176" t="s">
        <v>236</v>
      </c>
      <c r="AG1057" s="176">
        <v>2</v>
      </c>
      <c r="AH1057" s="176" t="s">
        <v>667</v>
      </c>
      <c r="AI1057" s="176" t="s">
        <v>667</v>
      </c>
      <c r="AJ1057" s="176" t="s">
        <v>868</v>
      </c>
      <c r="AK1057" s="176" t="s">
        <v>868</v>
      </c>
      <c r="AL1057" s="1231" t="s">
        <v>251</v>
      </c>
      <c r="AM1057" s="176" t="s">
        <v>126</v>
      </c>
      <c r="AN1057" s="176">
        <v>0.91100000000000003</v>
      </c>
      <c r="AO1057" s="176">
        <v>1.7</v>
      </c>
      <c r="AP1057" s="176">
        <v>24</v>
      </c>
      <c r="AQ1057" s="176">
        <v>216</v>
      </c>
      <c r="AR1057" s="176">
        <v>2.7</v>
      </c>
      <c r="AS1057" s="193">
        <v>12751.084800000001</v>
      </c>
    </row>
    <row r="1058" spans="1:45" ht="16.5" customHeight="1">
      <c r="A1058" s="175">
        <v>46169</v>
      </c>
      <c r="B1058" s="176" t="s">
        <v>239</v>
      </c>
      <c r="C1058" s="176" t="s">
        <v>17626</v>
      </c>
      <c r="D1058" s="176" t="s">
        <v>213</v>
      </c>
      <c r="E1058" s="176" t="s">
        <v>737</v>
      </c>
      <c r="F1058" s="176" t="s">
        <v>17293</v>
      </c>
      <c r="G1058" s="176">
        <v>650</v>
      </c>
      <c r="H1058" s="176" t="s">
        <v>749</v>
      </c>
      <c r="I1058" s="176">
        <v>5</v>
      </c>
      <c r="J1058" s="176">
        <v>14</v>
      </c>
      <c r="K1058" s="176">
        <v>0</v>
      </c>
      <c r="M1058" s="176">
        <v>8330</v>
      </c>
      <c r="N1058" s="176">
        <v>11</v>
      </c>
      <c r="O1058" s="176">
        <v>0</v>
      </c>
      <c r="Q1058" s="176">
        <v>8150</v>
      </c>
      <c r="R1058" s="176">
        <v>12</v>
      </c>
      <c r="S1058" s="176">
        <v>0</v>
      </c>
      <c r="U1058" s="176">
        <v>6670</v>
      </c>
      <c r="V1058" s="176">
        <v>27</v>
      </c>
      <c r="W1058" s="176">
        <v>0</v>
      </c>
      <c r="Y1058" s="176">
        <v>8980</v>
      </c>
      <c r="Z1058" s="176">
        <v>6.101694915254237</v>
      </c>
      <c r="AA1058" s="176">
        <v>42.666666666666664</v>
      </c>
      <c r="AB1058" s="176">
        <v>1</v>
      </c>
      <c r="AC1058" s="176">
        <v>80.325000000000003</v>
      </c>
      <c r="AD1058" s="176">
        <v>5.333333333333333</v>
      </c>
      <c r="AE1058" s="176">
        <v>5.333333333333333</v>
      </c>
      <c r="AF1058" s="176" t="s">
        <v>236</v>
      </c>
      <c r="AG1058" s="176">
        <v>2</v>
      </c>
      <c r="AH1058" s="176" t="s">
        <v>667</v>
      </c>
      <c r="AI1058" s="176" t="s">
        <v>667</v>
      </c>
      <c r="AJ1058" s="176" t="s">
        <v>868</v>
      </c>
      <c r="AK1058" s="176" t="s">
        <v>868</v>
      </c>
      <c r="AM1058" s="176" t="s">
        <v>466</v>
      </c>
      <c r="AN1058" s="176">
        <v>1.1890000000000001</v>
      </c>
      <c r="AO1058" s="176">
        <v>1</v>
      </c>
      <c r="AP1058" s="176">
        <v>24</v>
      </c>
      <c r="AQ1058" s="176">
        <v>216</v>
      </c>
      <c r="AR1058" s="176">
        <v>2</v>
      </c>
      <c r="AS1058" s="193">
        <v>12327.552</v>
      </c>
    </row>
    <row r="1059" spans="1:45" ht="16.5" customHeight="1">
      <c r="A1059" s="175">
        <v>46169</v>
      </c>
      <c r="B1059" s="176" t="s">
        <v>389</v>
      </c>
      <c r="C1059" s="176" t="s">
        <v>17383</v>
      </c>
      <c r="D1059" s="176" t="s">
        <v>646</v>
      </c>
      <c r="E1059" s="176" t="s">
        <v>17253</v>
      </c>
      <c r="F1059" s="176" t="s">
        <v>17358</v>
      </c>
      <c r="G1059" s="176">
        <v>700</v>
      </c>
      <c r="H1059" s="176" t="s">
        <v>805</v>
      </c>
      <c r="I1059" s="176">
        <v>5.5</v>
      </c>
      <c r="J1059" s="176">
        <v>45</v>
      </c>
      <c r="K1059" s="176">
        <v>0</v>
      </c>
      <c r="L1059" s="176">
        <v>8060</v>
      </c>
      <c r="M1059" s="176">
        <v>8700</v>
      </c>
      <c r="N1059" s="176">
        <v>22</v>
      </c>
      <c r="O1059" s="176">
        <v>0</v>
      </c>
      <c r="P1059" s="176">
        <v>7500</v>
      </c>
      <c r="Q1059" s="176">
        <v>10000</v>
      </c>
      <c r="R1059" s="176">
        <v>19</v>
      </c>
      <c r="S1059" s="176">
        <v>1</v>
      </c>
      <c r="T1059" s="176">
        <v>8240</v>
      </c>
      <c r="U1059" s="176">
        <v>9440</v>
      </c>
      <c r="V1059" s="176">
        <v>23</v>
      </c>
      <c r="W1059" s="176">
        <v>0</v>
      </c>
      <c r="X1059" s="176">
        <v>7960</v>
      </c>
      <c r="Y1059" s="176">
        <v>9630</v>
      </c>
      <c r="Z1059" s="176">
        <v>5.8536585365853666</v>
      </c>
      <c r="AA1059" s="176">
        <v>36.333333333333336</v>
      </c>
      <c r="AB1059" s="176">
        <v>0.99917868589743586</v>
      </c>
      <c r="AC1059" s="176">
        <v>86.912499999999994</v>
      </c>
      <c r="AD1059" s="176">
        <v>4.541666666666667</v>
      </c>
      <c r="AE1059" s="176">
        <v>4.5</v>
      </c>
      <c r="AF1059" s="176" t="s">
        <v>236</v>
      </c>
      <c r="AG1059" s="176">
        <v>1</v>
      </c>
      <c r="AH1059" s="176" t="s">
        <v>651</v>
      </c>
      <c r="AI1059" s="176" t="s">
        <v>651</v>
      </c>
      <c r="AJ1059" s="176" t="s">
        <v>653</v>
      </c>
      <c r="AK1059" s="176" t="s">
        <v>653</v>
      </c>
      <c r="AL1059" s="1231" t="s">
        <v>252</v>
      </c>
      <c r="AM1059" s="176" t="s">
        <v>466</v>
      </c>
      <c r="AN1059" s="176">
        <v>1.1890000000000001</v>
      </c>
      <c r="AO1059" s="176">
        <v>2.8</v>
      </c>
      <c r="AP1059" s="176">
        <v>24</v>
      </c>
      <c r="AQ1059" s="176">
        <v>216</v>
      </c>
      <c r="AR1059" s="176">
        <v>3.8</v>
      </c>
      <c r="AS1059" s="193">
        <v>23422.3488</v>
      </c>
    </row>
    <row r="1060" spans="1:45" ht="16.5" customHeight="1">
      <c r="A1060" s="175">
        <v>46169</v>
      </c>
      <c r="B1060" s="176" t="s">
        <v>418</v>
      </c>
      <c r="C1060" s="176" t="s">
        <v>17359</v>
      </c>
      <c r="D1060" s="176" t="s">
        <v>646</v>
      </c>
      <c r="E1060" s="176" t="s">
        <v>17253</v>
      </c>
      <c r="F1060" s="176" t="s">
        <v>17358</v>
      </c>
      <c r="G1060" s="176">
        <v>700</v>
      </c>
      <c r="H1060" s="176" t="s">
        <v>944</v>
      </c>
      <c r="I1060" s="176">
        <v>5.5</v>
      </c>
      <c r="J1060" s="176">
        <v>33</v>
      </c>
      <c r="K1060" s="176">
        <v>0</v>
      </c>
      <c r="L1060" s="176">
        <v>9440</v>
      </c>
      <c r="M1060" s="176">
        <v>9540</v>
      </c>
      <c r="N1060" s="176">
        <v>6</v>
      </c>
      <c r="O1060" s="176">
        <v>0</v>
      </c>
      <c r="P1060" s="176">
        <v>9630</v>
      </c>
      <c r="Q1060" s="176">
        <v>8800</v>
      </c>
      <c r="R1060" s="176">
        <v>0</v>
      </c>
      <c r="S1060" s="176">
        <v>0</v>
      </c>
      <c r="T1060" s="176">
        <v>9400</v>
      </c>
      <c r="U1060" s="176">
        <v>7600</v>
      </c>
      <c r="V1060" s="176">
        <v>39</v>
      </c>
      <c r="W1060" s="176">
        <v>0</v>
      </c>
      <c r="X1060" s="176">
        <v>9490</v>
      </c>
      <c r="Y1060" s="176">
        <v>9260</v>
      </c>
      <c r="Z1060" s="176">
        <v>5.8536585365853666</v>
      </c>
      <c r="AA1060" s="176">
        <v>26</v>
      </c>
      <c r="AB1060" s="176">
        <v>1</v>
      </c>
      <c r="AC1060" s="176">
        <v>91.45</v>
      </c>
      <c r="AD1060" s="176">
        <v>3.25</v>
      </c>
      <c r="AE1060" s="176">
        <v>3.25</v>
      </c>
      <c r="AF1060" s="176" t="s">
        <v>236</v>
      </c>
      <c r="AG1060" s="176">
        <v>1</v>
      </c>
      <c r="AH1060" s="176" t="s">
        <v>651</v>
      </c>
      <c r="AI1060" s="176" t="s">
        <v>651</v>
      </c>
      <c r="AJ1060" s="176" t="s">
        <v>868</v>
      </c>
      <c r="AK1060" s="176" t="s">
        <v>868</v>
      </c>
      <c r="AL1060" s="1231" t="s">
        <v>252</v>
      </c>
      <c r="AM1060" s="176" t="s">
        <v>466</v>
      </c>
      <c r="AN1060" s="176">
        <v>1.1890000000000001</v>
      </c>
      <c r="AO1060" s="176">
        <v>2.8</v>
      </c>
      <c r="AP1060" s="176">
        <v>24</v>
      </c>
      <c r="AQ1060" s="176">
        <v>216</v>
      </c>
      <c r="AR1060" s="176">
        <v>3.8</v>
      </c>
      <c r="AS1060" s="193">
        <v>23422.3488</v>
      </c>
    </row>
    <row r="1061" spans="1:45" ht="16.5" customHeight="1">
      <c r="A1061" s="175">
        <v>46169</v>
      </c>
      <c r="B1061" s="176" t="s">
        <v>240</v>
      </c>
      <c r="C1061" s="176" t="s">
        <v>17385</v>
      </c>
      <c r="E1061" s="176" t="s">
        <v>16561</v>
      </c>
      <c r="F1061" s="176" t="s">
        <v>17395</v>
      </c>
      <c r="G1061" s="176">
        <v>600</v>
      </c>
      <c r="H1061" s="176" t="s">
        <v>491</v>
      </c>
      <c r="I1061" s="176">
        <v>5</v>
      </c>
      <c r="L1061" s="176" t="s">
        <v>641</v>
      </c>
      <c r="P1061" s="176" t="s">
        <v>645</v>
      </c>
      <c r="T1061" s="176" t="s">
        <v>16532</v>
      </c>
      <c r="V1061" s="176">
        <v>12</v>
      </c>
      <c r="W1061" s="176">
        <v>0</v>
      </c>
      <c r="X1061" s="176">
        <v>4624</v>
      </c>
      <c r="Z1061" s="176">
        <v>2.7852998065764023</v>
      </c>
      <c r="AA1061" s="176" t="s">
        <v>641</v>
      </c>
      <c r="AB1061" s="176" t="s">
        <v>420</v>
      </c>
      <c r="AC1061" s="176" t="s">
        <v>420</v>
      </c>
      <c r="AD1061" s="176" t="s">
        <v>420</v>
      </c>
      <c r="AE1061" s="176" t="s">
        <v>420</v>
      </c>
      <c r="AF1061" s="176" t="s">
        <v>241</v>
      </c>
      <c r="AG1061" s="176">
        <v>3</v>
      </c>
      <c r="AH1061" s="176" t="s">
        <v>648</v>
      </c>
      <c r="AI1061" s="176" t="s">
        <v>648</v>
      </c>
      <c r="AJ1061" s="176" t="s">
        <v>845</v>
      </c>
      <c r="AK1061" s="176" t="s">
        <v>845</v>
      </c>
      <c r="AL1061" s="1231" t="s">
        <v>252</v>
      </c>
      <c r="AM1061" s="176" t="s">
        <v>126</v>
      </c>
      <c r="AN1061" s="176">
        <v>0.91100000000000003</v>
      </c>
      <c r="AO1061" s="176">
        <v>1.3</v>
      </c>
      <c r="AP1061" s="176">
        <v>24</v>
      </c>
      <c r="AQ1061" s="176">
        <v>216</v>
      </c>
      <c r="AR1061" s="176">
        <v>2.2999999999999998</v>
      </c>
      <c r="AS1061" s="193">
        <v>10862.035199999998</v>
      </c>
    </row>
    <row r="1062" spans="1:45" ht="16.5" customHeight="1">
      <c r="A1062" s="175">
        <v>46169</v>
      </c>
      <c r="B1062" s="176" t="s">
        <v>242</v>
      </c>
      <c r="C1062" s="176" t="s">
        <v>386</v>
      </c>
      <c r="E1062" s="176" t="s">
        <v>420</v>
      </c>
      <c r="F1062" s="176" t="s">
        <v>420</v>
      </c>
      <c r="G1062" s="176" t="s">
        <v>420</v>
      </c>
      <c r="H1062" s="176" t="s">
        <v>420</v>
      </c>
      <c r="I1062" s="176" t="s">
        <v>420</v>
      </c>
      <c r="L1062" s="176" t="s">
        <v>386</v>
      </c>
      <c r="P1062" s="176" t="s">
        <v>386</v>
      </c>
      <c r="T1062" s="176" t="s">
        <v>386</v>
      </c>
      <c r="X1062" s="176" t="s">
        <v>386</v>
      </c>
      <c r="Z1062" s="176" t="s">
        <v>420</v>
      </c>
      <c r="AA1062" s="176" t="s">
        <v>386</v>
      </c>
      <c r="AB1062" s="176" t="s">
        <v>420</v>
      </c>
      <c r="AC1062" s="176" t="s">
        <v>420</v>
      </c>
      <c r="AD1062" s="176" t="s">
        <v>420</v>
      </c>
      <c r="AE1062" s="176" t="s">
        <v>420</v>
      </c>
      <c r="AF1062" s="176" t="s">
        <v>241</v>
      </c>
      <c r="AG1062" s="176">
        <v>5</v>
      </c>
      <c r="AH1062" s="176" t="s">
        <v>648</v>
      </c>
      <c r="AI1062" s="176" t="s">
        <v>648</v>
      </c>
      <c r="AJ1062" s="176" t="s">
        <v>845</v>
      </c>
      <c r="AK1062" s="176" t="s">
        <v>845</v>
      </c>
      <c r="AL1062" s="1231" t="s">
        <v>420</v>
      </c>
      <c r="AM1062" s="176" t="s">
        <v>420</v>
      </c>
      <c r="AN1062" s="176" t="s">
        <v>420</v>
      </c>
      <c r="AO1062" s="176" t="s">
        <v>420</v>
      </c>
      <c r="AP1062" s="176">
        <v>24</v>
      </c>
      <c r="AQ1062" s="176">
        <v>216</v>
      </c>
      <c r="AR1062" s="176" t="s">
        <v>420</v>
      </c>
      <c r="AS1062" s="193" t="s">
        <v>420</v>
      </c>
    </row>
    <row r="1063" spans="1:45" ht="16.5" customHeight="1">
      <c r="A1063" s="175">
        <v>46169</v>
      </c>
      <c r="B1063" s="176" t="s">
        <v>16531</v>
      </c>
      <c r="C1063" s="176" t="s">
        <v>16707</v>
      </c>
      <c r="E1063" s="176" t="s">
        <v>420</v>
      </c>
      <c r="F1063" s="176" t="s">
        <v>420</v>
      </c>
      <c r="G1063" s="176" t="s">
        <v>420</v>
      </c>
      <c r="H1063" s="176" t="s">
        <v>420</v>
      </c>
      <c r="I1063" s="176" t="s">
        <v>420</v>
      </c>
      <c r="L1063" s="176" t="s">
        <v>645</v>
      </c>
      <c r="P1063" s="176" t="s">
        <v>645</v>
      </c>
      <c r="T1063" s="176" t="s">
        <v>645</v>
      </c>
      <c r="X1063" s="176" t="s">
        <v>645</v>
      </c>
      <c r="Z1063" s="176" t="s">
        <v>420</v>
      </c>
      <c r="AA1063" s="176" t="s">
        <v>645</v>
      </c>
      <c r="AB1063" s="176" t="s">
        <v>420</v>
      </c>
      <c r="AC1063" s="176" t="s">
        <v>420</v>
      </c>
      <c r="AD1063" s="176" t="s">
        <v>420</v>
      </c>
      <c r="AE1063" s="176" t="s">
        <v>420</v>
      </c>
      <c r="AF1063" s="176" t="s">
        <v>243</v>
      </c>
      <c r="AG1063" s="176">
        <v>1</v>
      </c>
      <c r="AH1063" s="176" t="s">
        <v>654</v>
      </c>
      <c r="AI1063" s="176" t="s">
        <v>654</v>
      </c>
      <c r="AJ1063" s="176" t="s">
        <v>654</v>
      </c>
      <c r="AK1063" s="176" t="s">
        <v>654</v>
      </c>
      <c r="AL1063" s="1231" t="s">
        <v>420</v>
      </c>
      <c r="AM1063" s="176" t="s">
        <v>420</v>
      </c>
      <c r="AN1063" s="176" t="s">
        <v>420</v>
      </c>
      <c r="AO1063" s="176" t="s">
        <v>420</v>
      </c>
      <c r="AP1063" s="176">
        <v>24</v>
      </c>
      <c r="AQ1063" s="176">
        <v>216</v>
      </c>
      <c r="AR1063" s="176" t="s">
        <v>420</v>
      </c>
      <c r="AS1063" s="193" t="s">
        <v>420</v>
      </c>
    </row>
    <row r="1064" spans="1:45" ht="16.5" customHeight="1">
      <c r="A1064" s="175">
        <v>46169</v>
      </c>
      <c r="B1064" s="176" t="s">
        <v>244</v>
      </c>
      <c r="C1064" s="176" t="s">
        <v>16707</v>
      </c>
      <c r="E1064" s="176" t="s">
        <v>420</v>
      </c>
      <c r="F1064" s="176" t="s">
        <v>420</v>
      </c>
      <c r="G1064" s="176" t="s">
        <v>420</v>
      </c>
      <c r="H1064" s="176" t="s">
        <v>420</v>
      </c>
      <c r="I1064" s="176" t="s">
        <v>420</v>
      </c>
      <c r="L1064" s="176" t="s">
        <v>645</v>
      </c>
      <c r="P1064" s="176" t="s">
        <v>645</v>
      </c>
      <c r="T1064" s="176" t="s">
        <v>645</v>
      </c>
      <c r="X1064" s="176" t="s">
        <v>645</v>
      </c>
      <c r="Z1064" s="176" t="s">
        <v>420</v>
      </c>
      <c r="AA1064" s="176" t="s">
        <v>645</v>
      </c>
      <c r="AB1064" s="176" t="s">
        <v>420</v>
      </c>
      <c r="AC1064" s="176" t="s">
        <v>420</v>
      </c>
      <c r="AD1064" s="176" t="s">
        <v>420</v>
      </c>
      <c r="AE1064" s="176" t="s">
        <v>420</v>
      </c>
      <c r="AF1064" s="176" t="s">
        <v>243</v>
      </c>
      <c r="AG1064" s="176">
        <v>1</v>
      </c>
      <c r="AH1064" s="176" t="s">
        <v>654</v>
      </c>
      <c r="AI1064" s="176" t="s">
        <v>654</v>
      </c>
      <c r="AJ1064" s="176" t="s">
        <v>654</v>
      </c>
      <c r="AK1064" s="176" t="s">
        <v>654</v>
      </c>
      <c r="AL1064" s="1231" t="s">
        <v>420</v>
      </c>
      <c r="AM1064" s="176" t="s">
        <v>420</v>
      </c>
      <c r="AN1064" s="176" t="s">
        <v>420</v>
      </c>
      <c r="AO1064" s="176" t="s">
        <v>420</v>
      </c>
      <c r="AP1064" s="176">
        <v>24</v>
      </c>
      <c r="AQ1064" s="176">
        <v>216</v>
      </c>
      <c r="AR1064" s="176" t="s">
        <v>420</v>
      </c>
      <c r="AS1064" s="193" t="s">
        <v>420</v>
      </c>
    </row>
    <row r="1065" spans="1:45" ht="16.5" customHeight="1">
      <c r="A1065" s="175">
        <v>46169</v>
      </c>
      <c r="B1065" s="176" t="s">
        <v>245</v>
      </c>
      <c r="C1065" s="176" t="s">
        <v>16707</v>
      </c>
      <c r="E1065" s="176" t="s">
        <v>420</v>
      </c>
      <c r="F1065" s="176" t="s">
        <v>420</v>
      </c>
      <c r="G1065" s="176" t="s">
        <v>420</v>
      </c>
      <c r="H1065" s="176" t="s">
        <v>420</v>
      </c>
      <c r="I1065" s="176" t="s">
        <v>420</v>
      </c>
      <c r="L1065" s="176" t="s">
        <v>645</v>
      </c>
      <c r="P1065" s="176" t="s">
        <v>645</v>
      </c>
      <c r="T1065" s="176" t="s">
        <v>645</v>
      </c>
      <c r="X1065" s="176" t="s">
        <v>645</v>
      </c>
      <c r="Z1065" s="176" t="s">
        <v>420</v>
      </c>
      <c r="AA1065" s="176" t="s">
        <v>645</v>
      </c>
      <c r="AB1065" s="176" t="s">
        <v>420</v>
      </c>
      <c r="AC1065" s="176" t="s">
        <v>420</v>
      </c>
      <c r="AD1065" s="176" t="s">
        <v>420</v>
      </c>
      <c r="AE1065" s="176" t="s">
        <v>420</v>
      </c>
      <c r="AF1065" s="176" t="s">
        <v>243</v>
      </c>
      <c r="AG1065" s="176">
        <v>1</v>
      </c>
      <c r="AH1065" s="176" t="s">
        <v>654</v>
      </c>
      <c r="AI1065" s="176" t="s">
        <v>654</v>
      </c>
      <c r="AJ1065" s="176" t="s">
        <v>654</v>
      </c>
      <c r="AK1065" s="176" t="s">
        <v>654</v>
      </c>
      <c r="AL1065" s="1231" t="s">
        <v>420</v>
      </c>
      <c r="AM1065" s="176" t="s">
        <v>420</v>
      </c>
      <c r="AN1065" s="176" t="s">
        <v>420</v>
      </c>
      <c r="AO1065" s="176" t="s">
        <v>420</v>
      </c>
      <c r="AP1065" s="176">
        <v>24</v>
      </c>
      <c r="AQ1065" s="176">
        <v>216</v>
      </c>
      <c r="AR1065" s="176" t="s">
        <v>420</v>
      </c>
      <c r="AS1065" s="193" t="s">
        <v>420</v>
      </c>
    </row>
    <row r="1066" spans="1:45" ht="16.5" customHeight="1">
      <c r="A1066" s="175">
        <v>46169</v>
      </c>
      <c r="B1066" s="176" t="s">
        <v>246</v>
      </c>
      <c r="C1066" s="176" t="s">
        <v>16707</v>
      </c>
      <c r="E1066" s="176" t="s">
        <v>420</v>
      </c>
      <c r="F1066" s="176" t="s">
        <v>420</v>
      </c>
      <c r="G1066" s="176" t="s">
        <v>420</v>
      </c>
      <c r="H1066" s="176" t="s">
        <v>420</v>
      </c>
      <c r="I1066" s="176" t="s">
        <v>420</v>
      </c>
      <c r="L1066" s="176" t="s">
        <v>645</v>
      </c>
      <c r="P1066" s="176" t="s">
        <v>645</v>
      </c>
      <c r="T1066" s="176" t="s">
        <v>645</v>
      </c>
      <c r="X1066" s="176" t="s">
        <v>645</v>
      </c>
      <c r="Z1066" s="176" t="s">
        <v>420</v>
      </c>
      <c r="AA1066" s="176" t="s">
        <v>645</v>
      </c>
      <c r="AB1066" s="176" t="s">
        <v>420</v>
      </c>
      <c r="AC1066" s="176" t="s">
        <v>420</v>
      </c>
      <c r="AD1066" s="176" t="s">
        <v>420</v>
      </c>
      <c r="AE1066" s="176" t="s">
        <v>420</v>
      </c>
      <c r="AF1066" s="176" t="s">
        <v>243</v>
      </c>
      <c r="AG1066" s="176">
        <v>1</v>
      </c>
      <c r="AH1066" s="176" t="s">
        <v>654</v>
      </c>
      <c r="AI1066" s="176" t="s">
        <v>654</v>
      </c>
      <c r="AJ1066" s="176" t="s">
        <v>654</v>
      </c>
      <c r="AK1066" s="176" t="s">
        <v>654</v>
      </c>
      <c r="AL1066" s="1231" t="s">
        <v>420</v>
      </c>
      <c r="AM1066" s="176" t="s">
        <v>420</v>
      </c>
      <c r="AN1066" s="176" t="s">
        <v>420</v>
      </c>
      <c r="AO1066" s="176" t="s">
        <v>420</v>
      </c>
      <c r="AP1066" s="176">
        <v>24</v>
      </c>
      <c r="AQ1066" s="176">
        <v>216</v>
      </c>
      <c r="AR1066" s="176" t="s">
        <v>420</v>
      </c>
      <c r="AS1066" s="193" t="s">
        <v>420</v>
      </c>
    </row>
    <row r="1067" spans="1:45" ht="16.5" customHeight="1">
      <c r="A1067" s="175">
        <v>46169</v>
      </c>
      <c r="B1067" s="176" t="s">
        <v>247</v>
      </c>
      <c r="C1067" s="176" t="s">
        <v>16707</v>
      </c>
      <c r="E1067" s="176" t="s">
        <v>420</v>
      </c>
      <c r="F1067" s="176" t="s">
        <v>420</v>
      </c>
      <c r="G1067" s="176" t="s">
        <v>420</v>
      </c>
      <c r="H1067" s="176" t="s">
        <v>420</v>
      </c>
      <c r="I1067" s="176" t="s">
        <v>420</v>
      </c>
      <c r="L1067" s="176" t="s">
        <v>645</v>
      </c>
      <c r="P1067" s="176" t="s">
        <v>645</v>
      </c>
      <c r="T1067" s="176" t="s">
        <v>645</v>
      </c>
      <c r="X1067" s="176" t="s">
        <v>645</v>
      </c>
      <c r="Z1067" s="176" t="s">
        <v>420</v>
      </c>
      <c r="AA1067" s="176" t="s">
        <v>645</v>
      </c>
      <c r="AB1067" s="176" t="s">
        <v>420</v>
      </c>
      <c r="AC1067" s="176" t="s">
        <v>420</v>
      </c>
      <c r="AD1067" s="176" t="s">
        <v>420</v>
      </c>
      <c r="AE1067" s="176" t="s">
        <v>420</v>
      </c>
      <c r="AF1067" s="176" t="s">
        <v>243</v>
      </c>
      <c r="AG1067" s="176">
        <v>1</v>
      </c>
      <c r="AH1067" s="176" t="s">
        <v>654</v>
      </c>
      <c r="AI1067" s="176" t="s">
        <v>654</v>
      </c>
      <c r="AJ1067" s="176" t="s">
        <v>654</v>
      </c>
      <c r="AK1067" s="176" t="s">
        <v>654</v>
      </c>
      <c r="AL1067" s="1231" t="s">
        <v>420</v>
      </c>
      <c r="AM1067" s="176" t="s">
        <v>420</v>
      </c>
      <c r="AN1067" s="176" t="s">
        <v>420</v>
      </c>
      <c r="AO1067" s="176" t="s">
        <v>420</v>
      </c>
      <c r="AP1067" s="176">
        <v>24</v>
      </c>
      <c r="AQ1067" s="176">
        <v>216</v>
      </c>
      <c r="AR1067" s="176" t="s">
        <v>420</v>
      </c>
      <c r="AS1067" s="193" t="s">
        <v>420</v>
      </c>
    </row>
    <row r="1068" spans="1:45" ht="16.5" customHeight="1">
      <c r="A1068" s="175">
        <v>46169</v>
      </c>
      <c r="B1068" s="176" t="s">
        <v>248</v>
      </c>
      <c r="C1068" s="176" t="s">
        <v>16707</v>
      </c>
      <c r="E1068" s="176" t="s">
        <v>420</v>
      </c>
      <c r="F1068" s="176" t="s">
        <v>420</v>
      </c>
      <c r="G1068" s="176" t="s">
        <v>420</v>
      </c>
      <c r="H1068" s="176" t="s">
        <v>420</v>
      </c>
      <c r="I1068" s="176" t="s">
        <v>420</v>
      </c>
      <c r="L1068" s="176" t="s">
        <v>645</v>
      </c>
      <c r="P1068" s="176" t="s">
        <v>645</v>
      </c>
      <c r="T1068" s="176" t="s">
        <v>645</v>
      </c>
      <c r="X1068" s="176" t="s">
        <v>645</v>
      </c>
      <c r="Z1068" s="176" t="s">
        <v>420</v>
      </c>
      <c r="AA1068" s="176" t="s">
        <v>645</v>
      </c>
      <c r="AB1068" s="176" t="s">
        <v>420</v>
      </c>
      <c r="AC1068" s="176" t="s">
        <v>420</v>
      </c>
      <c r="AD1068" s="176" t="s">
        <v>420</v>
      </c>
      <c r="AE1068" s="176" t="s">
        <v>420</v>
      </c>
      <c r="AF1068" s="176" t="s">
        <v>243</v>
      </c>
      <c r="AG1068" s="176">
        <v>1</v>
      </c>
      <c r="AH1068" s="176" t="s">
        <v>654</v>
      </c>
      <c r="AI1068" s="176" t="s">
        <v>654</v>
      </c>
      <c r="AJ1068" s="176" t="s">
        <v>654</v>
      </c>
      <c r="AK1068" s="176" t="s">
        <v>654</v>
      </c>
      <c r="AL1068" s="1231" t="s">
        <v>420</v>
      </c>
      <c r="AM1068" s="176" t="s">
        <v>420</v>
      </c>
      <c r="AN1068" s="176" t="s">
        <v>420</v>
      </c>
      <c r="AO1068" s="176" t="s">
        <v>420</v>
      </c>
      <c r="AP1068" s="176">
        <v>24</v>
      </c>
      <c r="AQ1068" s="176">
        <v>216</v>
      </c>
      <c r="AR1068" s="176" t="s">
        <v>420</v>
      </c>
      <c r="AS1068" s="193" t="s">
        <v>420</v>
      </c>
    </row>
    <row r="1069" spans="1:45" ht="16.5" customHeight="1">
      <c r="A1069" s="175">
        <v>46169</v>
      </c>
      <c r="B1069" s="176" t="s">
        <v>249</v>
      </c>
      <c r="C1069" s="176" t="s">
        <v>16707</v>
      </c>
      <c r="E1069" s="176" t="s">
        <v>420</v>
      </c>
      <c r="F1069" s="176" t="s">
        <v>420</v>
      </c>
      <c r="G1069" s="176" t="s">
        <v>420</v>
      </c>
      <c r="H1069" s="176" t="s">
        <v>420</v>
      </c>
      <c r="I1069" s="176" t="s">
        <v>420</v>
      </c>
      <c r="L1069" s="176" t="s">
        <v>645</v>
      </c>
      <c r="P1069" s="176" t="s">
        <v>645</v>
      </c>
      <c r="T1069" s="176" t="s">
        <v>645</v>
      </c>
      <c r="X1069" s="176" t="s">
        <v>645</v>
      </c>
      <c r="Z1069" s="176" t="s">
        <v>420</v>
      </c>
      <c r="AA1069" s="176" t="s">
        <v>645</v>
      </c>
      <c r="AB1069" s="176" t="s">
        <v>420</v>
      </c>
      <c r="AC1069" s="176" t="s">
        <v>420</v>
      </c>
      <c r="AD1069" s="176" t="s">
        <v>420</v>
      </c>
      <c r="AE1069" s="176" t="s">
        <v>420</v>
      </c>
      <c r="AF1069" s="176" t="s">
        <v>243</v>
      </c>
      <c r="AG1069" s="176">
        <v>1</v>
      </c>
      <c r="AH1069" s="176" t="s">
        <v>654</v>
      </c>
      <c r="AI1069" s="176" t="s">
        <v>654</v>
      </c>
      <c r="AJ1069" s="176" t="s">
        <v>654</v>
      </c>
      <c r="AK1069" s="176" t="s">
        <v>654</v>
      </c>
      <c r="AL1069" s="1231" t="s">
        <v>420</v>
      </c>
      <c r="AM1069" s="176" t="s">
        <v>420</v>
      </c>
      <c r="AN1069" s="176" t="s">
        <v>420</v>
      </c>
      <c r="AO1069" s="176" t="s">
        <v>420</v>
      </c>
      <c r="AP1069" s="176">
        <v>24</v>
      </c>
      <c r="AQ1069" s="176">
        <v>216</v>
      </c>
      <c r="AR1069" s="176" t="s">
        <v>420</v>
      </c>
      <c r="AS1069" s="193" t="s">
        <v>420</v>
      </c>
    </row>
    <row r="1070" spans="1:45" ht="16.5" customHeight="1">
      <c r="A1070" s="175">
        <v>46169</v>
      </c>
      <c r="B1070" s="176" t="s">
        <v>250</v>
      </c>
      <c r="C1070" s="176" t="s">
        <v>16707</v>
      </c>
      <c r="E1070" s="176" t="s">
        <v>420</v>
      </c>
      <c r="F1070" s="176" t="s">
        <v>420</v>
      </c>
      <c r="G1070" s="176" t="s">
        <v>420</v>
      </c>
      <c r="H1070" s="176" t="s">
        <v>420</v>
      </c>
      <c r="I1070" s="176" t="s">
        <v>420</v>
      </c>
      <c r="L1070" s="176" t="s">
        <v>645</v>
      </c>
      <c r="P1070" s="176" t="s">
        <v>645</v>
      </c>
      <c r="T1070" s="176" t="s">
        <v>645</v>
      </c>
      <c r="X1070" s="176" t="s">
        <v>645</v>
      </c>
      <c r="Z1070" s="176" t="s">
        <v>420</v>
      </c>
      <c r="AA1070" s="176" t="s">
        <v>645</v>
      </c>
      <c r="AB1070" s="176" t="s">
        <v>420</v>
      </c>
      <c r="AC1070" s="176" t="s">
        <v>420</v>
      </c>
      <c r="AD1070" s="176" t="s">
        <v>420</v>
      </c>
      <c r="AE1070" s="176" t="s">
        <v>420</v>
      </c>
      <c r="AF1070" s="176" t="s">
        <v>243</v>
      </c>
      <c r="AG1070" s="176">
        <v>1</v>
      </c>
      <c r="AH1070" s="176" t="s">
        <v>654</v>
      </c>
      <c r="AI1070" s="176" t="s">
        <v>654</v>
      </c>
      <c r="AJ1070" s="176" t="s">
        <v>654</v>
      </c>
      <c r="AK1070" s="176" t="s">
        <v>654</v>
      </c>
      <c r="AL1070" s="1231" t="s">
        <v>420</v>
      </c>
      <c r="AM1070" s="176" t="s">
        <v>420</v>
      </c>
      <c r="AN1070" s="176" t="s">
        <v>420</v>
      </c>
      <c r="AO1070" s="176" t="s">
        <v>420</v>
      </c>
      <c r="AP1070" s="176">
        <v>24</v>
      </c>
      <c r="AQ1070" s="176">
        <v>216</v>
      </c>
      <c r="AR1070" s="176" t="s">
        <v>420</v>
      </c>
      <c r="AS1070" s="193" t="s">
        <v>420</v>
      </c>
    </row>
    <row r="1071" spans="1:45" ht="16.5" customHeight="1"/>
    <row r="1072" spans="1:45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24" t="s">
        <v>151</v>
      </c>
      <c r="B1" s="1625"/>
      <c r="C1" s="1625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3.2910342697430219</v>
      </c>
      <c r="K4" s="640">
        <f>日報表!D184</f>
        <v>14.222222222222221</v>
      </c>
      <c r="L4" s="641">
        <f>日報表!F183</f>
        <v>660.39062500000011</v>
      </c>
      <c r="M4" s="641">
        <f>日報表!E183</f>
        <v>159.88125000000002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0.97001160355038507</v>
      </c>
      <c r="D5" s="638">
        <f>C5*100</f>
        <v>97.001160355038508</v>
      </c>
      <c r="G5" s="1172" t="s">
        <v>275</v>
      </c>
      <c r="H5" s="679">
        <f>日報表!D184</f>
        <v>14.222222222222221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0.92302347674945406</v>
      </c>
      <c r="D6" s="638">
        <f>C6*100</f>
        <v>92.302347674945409</v>
      </c>
      <c r="G6" s="1173" t="s">
        <v>276</v>
      </c>
      <c r="H6" s="680">
        <f>日報表!E183</f>
        <v>159.88125000000002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660.39062500000011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314313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642" t="s">
        <v>184</v>
      </c>
      <c r="B2" s="421" t="s">
        <v>185</v>
      </c>
      <c r="C2" s="428">
        <f>日報表!K68*100</f>
        <v>97.283997611926338</v>
      </c>
      <c r="E2" s="1109" t="s">
        <v>16502</v>
      </c>
      <c r="F2" s="1087">
        <f>F22</f>
        <v>97.001160355038508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642"/>
      <c r="B3" s="421" t="s">
        <v>186</v>
      </c>
      <c r="C3" s="428">
        <f>日報表!K91*100</f>
        <v>97.478953650122364</v>
      </c>
      <c r="E3" s="1109" t="s">
        <v>16501</v>
      </c>
      <c r="F3" s="1087">
        <f>F24</f>
        <v>92.302347674945409</v>
      </c>
      <c r="H3" s="1231">
        <f>GETPIVOTDATA("計數 - 高低壓",高低壓!$A$3,"高低壓","低壓")</f>
        <v>284</v>
      </c>
      <c r="I3" s="1232">
        <f>GETPIVOTDATA("加總 - 耗氣量(立方/日)",高低壓!$A$3,"高低壓","低壓")</f>
        <v>5262964.2432000022</v>
      </c>
      <c r="J3" s="1233">
        <f>GETPIVOTDATA("計數 - 高低壓",高低壓!$A$3,"高低壓","高壓")</f>
        <v>139</v>
      </c>
      <c r="K3" s="1234">
        <f>GETPIVOTDATA("加總 - 耗氣量(立方/日)",高低壓!$A$3,"高低壓","高壓")</f>
        <v>2909444.3135999963</v>
      </c>
    </row>
    <row r="4" spans="1:20" ht="16.5" customHeight="1">
      <c r="A4" s="1642"/>
      <c r="B4" s="421" t="s">
        <v>187</v>
      </c>
      <c r="C4" s="428">
        <f>日報表!K110*100</f>
        <v>99.749427624482507</v>
      </c>
      <c r="E4" s="1109" t="s">
        <v>16500</v>
      </c>
      <c r="F4" s="1462">
        <f>(F9/F15)*100</f>
        <v>2.0456107061749549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642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3.2910342697430219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14.222222222222221</v>
      </c>
      <c r="M5" s="690"/>
    </row>
    <row r="6" spans="1:20" ht="16.5" customHeight="1">
      <c r="A6" s="1642"/>
      <c r="B6" s="422" t="s">
        <v>159</v>
      </c>
      <c r="C6" s="428">
        <f>日報表!K182*100</f>
        <v>96.75553162569075</v>
      </c>
      <c r="E6" s="1090" t="s">
        <v>15149</v>
      </c>
      <c r="F6" s="1091">
        <f>日報表!D184</f>
        <v>14.222222222222221</v>
      </c>
      <c r="G6" s="1156">
        <f>F6/28</f>
        <v>0.50793650793650791</v>
      </c>
      <c r="H6" s="953">
        <f>F6</f>
        <v>14.222222222222221</v>
      </c>
      <c r="I6" s="954">
        <f>日報表!F183</f>
        <v>660.39062500000011</v>
      </c>
      <c r="J6" s="955">
        <f>F7</f>
        <v>159.88125000000002</v>
      </c>
      <c r="K6" s="1281" t="s">
        <v>16097</v>
      </c>
      <c r="L6" s="1281">
        <f>F13</f>
        <v>1589544.9</v>
      </c>
      <c r="M6" s="1283"/>
    </row>
    <row r="7" spans="1:20" ht="16.5" customHeight="1">
      <c r="A7" s="1642"/>
      <c r="B7" s="423" t="s">
        <v>189</v>
      </c>
      <c r="C7" s="428">
        <f>日報表!K184*100</f>
        <v>97.001160355038508</v>
      </c>
      <c r="E7" s="1092" t="s">
        <v>15150</v>
      </c>
      <c r="F7" s="1093">
        <f>日報表!E183</f>
        <v>159.88125000000002</v>
      </c>
      <c r="L7" s="1281"/>
      <c r="M7" s="1283"/>
    </row>
    <row r="8" spans="1:20" ht="16.5" customHeight="1">
      <c r="A8" s="1642" t="s">
        <v>190</v>
      </c>
      <c r="B8" s="421" t="s">
        <v>185</v>
      </c>
      <c r="C8" s="428">
        <f>日報表!N68*100</f>
        <v>89.174884429382061</v>
      </c>
      <c r="E8" s="1153" t="s">
        <v>15450</v>
      </c>
      <c r="F8" s="1093">
        <f>日報表!F183</f>
        <v>660.39062500000011</v>
      </c>
    </row>
    <row r="9" spans="1:20" ht="16.5" customHeight="1">
      <c r="A9" s="1642"/>
      <c r="B9" s="421" t="s">
        <v>186</v>
      </c>
      <c r="C9" s="428">
        <f>日報表!N91*100</f>
        <v>89.608475731591113</v>
      </c>
      <c r="E9" s="1285" t="s">
        <v>16098</v>
      </c>
      <c r="F9" s="1285">
        <f>'(示眾台)'!S35</f>
        <v>31900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642"/>
      <c r="B10" s="421" t="s">
        <v>187</v>
      </c>
      <c r="C10" s="428">
        <f>日報表!N110*100</f>
        <v>99.749427624482507</v>
      </c>
      <c r="E10" s="1286" t="s">
        <v>16099</v>
      </c>
      <c r="F10" s="1286">
        <f>'(示眾台)'!AM37</f>
        <v>314313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642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642"/>
      <c r="B12" s="422" t="s">
        <v>159</v>
      </c>
      <c r="C12" s="428">
        <f>日報表!N182*100</f>
        <v>91.347658801465187</v>
      </c>
      <c r="E12" s="1094" t="s">
        <v>15151</v>
      </c>
      <c r="F12" s="1095">
        <f>F20</f>
        <v>314313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642"/>
      <c r="B13" s="423" t="s">
        <v>189</v>
      </c>
      <c r="C13" s="428">
        <f>日報表!N184*100</f>
        <v>92.302347674945409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642" t="s">
        <v>191</v>
      </c>
      <c r="B14" s="421" t="s">
        <v>185</v>
      </c>
      <c r="C14" s="427">
        <f>日報表!M68</f>
        <v>2.2362999999999995</v>
      </c>
    </row>
    <row r="15" spans="1:20" ht="16.5" customHeight="1" thickBot="1">
      <c r="A15" s="1642"/>
      <c r="B15" s="421" t="s">
        <v>186</v>
      </c>
      <c r="C15" s="427">
        <f>日報表!M91</f>
        <v>3.195579710144929</v>
      </c>
      <c r="E15" s="1307" t="s">
        <v>16486</v>
      </c>
      <c r="F15" s="1280">
        <f>日報表!P185</f>
        <v>1559436.5</v>
      </c>
      <c r="G15" s="1400" t="s">
        <v>16624</v>
      </c>
    </row>
    <row r="16" spans="1:20" ht="16.5" customHeight="1">
      <c r="A16" s="1642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642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642"/>
      <c r="B18" s="422" t="s">
        <v>159</v>
      </c>
      <c r="C18" s="427">
        <f>日報表!M182</f>
        <v>5.0321296296296287</v>
      </c>
      <c r="E18" s="1099" t="s">
        <v>15158</v>
      </c>
      <c r="F18" s="1100" t="s">
        <v>17299</v>
      </c>
      <c r="L18" s="1253" t="s">
        <v>15839</v>
      </c>
      <c r="M18" s="1632" t="s">
        <v>826</v>
      </c>
      <c r="N18" s="1633"/>
      <c r="O18" s="1634"/>
      <c r="P18" s="1632" t="s">
        <v>15840</v>
      </c>
      <c r="Q18" s="1634"/>
    </row>
    <row r="19" spans="1:17" ht="16.5" customHeight="1">
      <c r="A19" s="1642"/>
      <c r="B19" s="423" t="s">
        <v>189</v>
      </c>
      <c r="C19" s="427">
        <f>日報表!M184</f>
        <v>3.2910342697430219</v>
      </c>
      <c r="E19" s="1115" t="s">
        <v>15159</v>
      </c>
      <c r="F19" s="1112">
        <f>'(示眾台)'!Z36</f>
        <v>1559436.5</v>
      </c>
      <c r="L19" s="1635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640" t="s">
        <v>192</v>
      </c>
      <c r="B20" s="1640"/>
      <c r="C20" s="466">
        <f>(日報表!B184/日報表!G184)*100</f>
        <v>0.19693010904900582</v>
      </c>
      <c r="E20" s="1116" t="s">
        <v>15160</v>
      </c>
      <c r="F20" s="1113">
        <f>'(示眾台)'!AM37</f>
        <v>314313</v>
      </c>
      <c r="L20" s="1636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640" t="s">
        <v>193</v>
      </c>
      <c r="B21" s="1640"/>
      <c r="C21" s="426"/>
      <c r="E21" s="1117" t="s">
        <v>15161</v>
      </c>
      <c r="F21" s="1114">
        <f>F19-F20</f>
        <v>1245123.5</v>
      </c>
      <c r="L21" s="1636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640" t="s">
        <v>194</v>
      </c>
      <c r="B22" s="1640"/>
      <c r="C22" s="501">
        <f>日報表!B185*100</f>
        <v>3190000</v>
      </c>
      <c r="E22" s="1118" t="s">
        <v>15162</v>
      </c>
      <c r="F22" s="1175">
        <f>日報表!K184*100</f>
        <v>97.001160355038508</v>
      </c>
      <c r="L22" s="1637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640" t="s">
        <v>195</v>
      </c>
      <c r="B23" s="1640"/>
      <c r="C23" s="426">
        <f>日報表!G184</f>
        <v>1559436.5</v>
      </c>
      <c r="E23" s="1119" t="s">
        <v>15163</v>
      </c>
      <c r="F23" s="1176">
        <f>'(示眾台)'!AQ35*100</f>
        <v>96.244147668885859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92.302347674945409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641" t="s">
        <v>160</v>
      </c>
      <c r="B25" s="421" t="s">
        <v>185</v>
      </c>
      <c r="C25" s="427">
        <f>GETPIVOTDATA("效率平均",效率!$A$3,"機型","A")</f>
        <v>87.039555360395511</v>
      </c>
      <c r="E25" s="1117" t="s">
        <v>15165</v>
      </c>
      <c r="F25" s="1178">
        <f>'(示眾台)'!AR35*100</f>
        <v>90.689036067506549</v>
      </c>
      <c r="L25" s="1638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642"/>
      <c r="B26" s="421" t="s">
        <v>186</v>
      </c>
      <c r="C26" s="427">
        <f>GETPIVOTDATA("效率平均",效率!$A$3,"機型","J")</f>
        <v>70.533695652173904</v>
      </c>
      <c r="E26" s="1118" t="s">
        <v>15166</v>
      </c>
      <c r="F26" s="1175">
        <f>F4</f>
        <v>2.0456107061749549</v>
      </c>
      <c r="L26" s="1639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642"/>
      <c r="B27" s="421" t="s">
        <v>187</v>
      </c>
      <c r="C27" s="427">
        <f>GETPIVOTDATA("效率平均",效率!$A$3,"機型","S")</f>
        <v>27.199484126984128</v>
      </c>
      <c r="E27" s="1119" t="s">
        <v>15167</v>
      </c>
      <c r="F27" s="1176">
        <f>('(示眾台)'!S35/(F13-F12))*100</f>
        <v>2.5015058045520977</v>
      </c>
      <c r="G27" s="1169" t="s">
        <v>15458</v>
      </c>
      <c r="H27" s="1170"/>
      <c r="I27" s="1170"/>
      <c r="J27" s="1170"/>
      <c r="K27" s="1170"/>
      <c r="L27" s="1255" t="s">
        <v>616</v>
      </c>
      <c r="M27" s="1626" t="s">
        <v>15855</v>
      </c>
      <c r="N27" s="1627"/>
      <c r="O27" s="1628"/>
      <c r="P27" s="1264"/>
      <c r="Q27" s="1278"/>
    </row>
    <row r="28" spans="1:17" ht="16.5" customHeight="1" thickBot="1">
      <c r="A28" s="1642"/>
      <c r="B28" s="422" t="s">
        <v>159</v>
      </c>
      <c r="C28" s="427">
        <f>GETPIVOTDATA("效率平均",效率!$A$3,"機型","T")</f>
        <v>87.753001540616239</v>
      </c>
      <c r="E28" s="1121" t="s">
        <v>15168</v>
      </c>
      <c r="F28" s="1101">
        <v>20.103000000000002</v>
      </c>
      <c r="L28" s="1255" t="s">
        <v>15856</v>
      </c>
      <c r="M28" s="1626" t="s">
        <v>15857</v>
      </c>
      <c r="N28" s="1627"/>
      <c r="O28" s="1628"/>
      <c r="P28" s="1264"/>
      <c r="Q28" s="1278"/>
    </row>
    <row r="29" spans="1:17" ht="16.5" customHeight="1" thickBot="1">
      <c r="A29" s="1642"/>
      <c r="B29" s="423" t="s">
        <v>189</v>
      </c>
      <c r="C29" s="427">
        <f>GETPIVOTDATA("效率平均",效率!$A$3)</f>
        <v>83.223458588221149</v>
      </c>
      <c r="E29" s="1117" t="s">
        <v>15169</v>
      </c>
      <c r="F29" s="1102">
        <v>22.565476148423624</v>
      </c>
      <c r="L29" s="1255" t="s">
        <v>15858</v>
      </c>
      <c r="M29" s="1629" t="s">
        <v>15859</v>
      </c>
      <c r="N29" s="1630"/>
      <c r="O29" s="1630"/>
      <c r="P29" s="1630"/>
      <c r="Q29" s="1631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641" t="s">
        <v>161</v>
      </c>
      <c r="B31" s="421" t="s">
        <v>185</v>
      </c>
      <c r="C31" s="491">
        <f>'(示眾台)'!L33</f>
        <v>97.25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642"/>
      <c r="B32" s="421" t="s">
        <v>186</v>
      </c>
      <c r="C32" s="491">
        <f>'(示眾台)'!M33</f>
        <v>57</v>
      </c>
      <c r="E32" s="1418" t="s">
        <v>555</v>
      </c>
      <c r="F32" s="875">
        <f>'(示眾台)'!AG36</f>
        <v>2867300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642"/>
      <c r="B33" s="421" t="s">
        <v>187</v>
      </c>
      <c r="C33" s="491">
        <f>'(示眾台)'!N33</f>
        <v>33.125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365792</v>
      </c>
      <c r="J33" s="1111">
        <f>日報表!D68</f>
        <v>7.6666666666666661</v>
      </c>
    </row>
    <row r="34" spans="1:10" ht="16.5" customHeight="1">
      <c r="A34" s="1642"/>
      <c r="B34" s="421" t="s">
        <v>188</v>
      </c>
      <c r="C34" s="491">
        <f>'(示眾台)'!O33</f>
        <v>3.375</v>
      </c>
      <c r="E34" s="1235" t="s">
        <v>15173</v>
      </c>
      <c r="F34" s="875">
        <v>715425</v>
      </c>
      <c r="H34" s="1235" t="s">
        <v>485</v>
      </c>
      <c r="I34" s="875">
        <f>日報表!G91</f>
        <v>106714</v>
      </c>
      <c r="J34" s="1111">
        <f>日報表!D91</f>
        <v>1</v>
      </c>
    </row>
    <row r="35" spans="1:10" ht="16.5" customHeight="1">
      <c r="A35" s="1642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1104</v>
      </c>
      <c r="J35" s="1111">
        <f>日報表!D110</f>
        <v>0.29629629629629628</v>
      </c>
    </row>
    <row r="36" spans="1:10" ht="16.5" customHeight="1">
      <c r="A36" s="1642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4.6333333333333337</v>
      </c>
      <c r="H37" s="1235" t="s">
        <v>487</v>
      </c>
      <c r="I37" s="875">
        <f>日報表!G182</f>
        <v>748913</v>
      </c>
      <c r="J37" s="1111">
        <f>日報表!D182</f>
        <v>5.2592592592592586</v>
      </c>
    </row>
    <row r="38" spans="1:10" ht="16.5" customHeight="1" thickBot="1">
      <c r="A38" s="1641" t="s">
        <v>162</v>
      </c>
      <c r="B38" s="421" t="s">
        <v>185</v>
      </c>
      <c r="C38" s="427">
        <f>GETPIVOTDATA("IAD",IAD!$A$3,"機型","A")*100</f>
        <v>99.65577532748047</v>
      </c>
      <c r="E38" s="875" t="s">
        <v>15154</v>
      </c>
      <c r="F38" s="1097">
        <f>H3/$F$41</f>
        <v>9.4666666666666668</v>
      </c>
    </row>
    <row r="39" spans="1:10" ht="16.5" customHeight="1">
      <c r="A39" s="1642"/>
      <c r="B39" s="421" t="s">
        <v>186</v>
      </c>
      <c r="C39" s="427">
        <f>GETPIVOTDATA("IAD",IAD!$A$3,"機型","J")*100</f>
        <v>98.817731558900022</v>
      </c>
      <c r="E39" s="875" t="s">
        <v>15155</v>
      </c>
      <c r="F39" s="1098">
        <f>K3/$F$41</f>
        <v>96981.47711999988</v>
      </c>
    </row>
    <row r="40" spans="1:10" ht="16.5" customHeight="1">
      <c r="A40" s="1642"/>
      <c r="B40" s="421" t="s">
        <v>187</v>
      </c>
      <c r="C40" s="427">
        <f>GETPIVOTDATA("IAD",IAD!$A$3,"機型","S")*100</f>
        <v>99.656351354015698</v>
      </c>
      <c r="E40" s="875" t="s">
        <v>15156</v>
      </c>
      <c r="F40" s="1096">
        <f>I3/$F$41</f>
        <v>175432.14144000006</v>
      </c>
    </row>
    <row r="41" spans="1:10" ht="16.5" customHeight="1">
      <c r="A41" s="1642"/>
      <c r="B41" s="422" t="s">
        <v>159</v>
      </c>
      <c r="C41" s="427">
        <f>GETPIVOTDATA("IAD",IAD!$A$3,"機型","T")*100</f>
        <v>99.691959516178287</v>
      </c>
      <c r="E41" s="1461" t="s">
        <v>15152</v>
      </c>
      <c r="F41" s="1461">
        <v>30</v>
      </c>
    </row>
    <row r="42" spans="1:10" ht="16.5" customHeight="1">
      <c r="A42" s="1642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1275231.8999999999</v>
      </c>
    </row>
    <row r="48" spans="1:10" ht="16.5" customHeight="1">
      <c r="B48" s="424" t="s">
        <v>167</v>
      </c>
      <c r="E48" s="1377" t="s">
        <v>16523</v>
      </c>
      <c r="F48" s="1374">
        <f>F23</f>
        <v>96.244147668885859</v>
      </c>
    </row>
    <row r="49" spans="2:6" ht="16.5" customHeight="1">
      <c r="B49" s="424" t="s">
        <v>168</v>
      </c>
      <c r="E49" s="1377" t="s">
        <v>16524</v>
      </c>
      <c r="F49" s="1374">
        <f>F25</f>
        <v>90.689036067506549</v>
      </c>
    </row>
    <row r="50" spans="2:6" ht="16.5" customHeight="1">
      <c r="B50" s="424" t="s">
        <v>169</v>
      </c>
      <c r="E50" s="1377" t="s">
        <v>16525</v>
      </c>
      <c r="F50" s="1374">
        <f>F27</f>
        <v>2.5015058045520977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1559436.5</v>
      </c>
    </row>
    <row r="58" spans="2:6" ht="16.5" customHeight="1">
      <c r="B58" s="424" t="s">
        <v>177</v>
      </c>
      <c r="E58" s="1377" t="s">
        <v>16523</v>
      </c>
      <c r="F58" s="1374">
        <f>F22</f>
        <v>97.001160355038508</v>
      </c>
    </row>
    <row r="59" spans="2:6" ht="16.5" customHeight="1">
      <c r="B59" s="424" t="s">
        <v>178</v>
      </c>
      <c r="E59" s="1377" t="s">
        <v>16524</v>
      </c>
      <c r="F59" s="1374">
        <f>F24</f>
        <v>92.302347674945409</v>
      </c>
    </row>
    <row r="60" spans="2:6" ht="16.5" customHeight="1">
      <c r="B60" s="424"/>
      <c r="E60" s="1377" t="s">
        <v>16525</v>
      </c>
      <c r="F60" s="1374">
        <f>F26</f>
        <v>2.0456107061749549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43" t="s">
        <v>196</v>
      </c>
      <c r="B74" s="511" t="s">
        <v>280</v>
      </c>
      <c r="C74" s="512">
        <f>C2</f>
        <v>97.283997611926338</v>
      </c>
    </row>
    <row r="75" spans="1:3" ht="16.5" customHeight="1">
      <c r="A75" s="1643"/>
      <c r="B75" s="513" t="s">
        <v>281</v>
      </c>
      <c r="C75" s="514">
        <f>C3</f>
        <v>97.478953650122364</v>
      </c>
    </row>
    <row r="76" spans="1:3" ht="16.5" customHeight="1">
      <c r="A76" s="1643"/>
      <c r="B76" s="513" t="s">
        <v>282</v>
      </c>
      <c r="C76" s="514">
        <f>C4</f>
        <v>99.749427624482507</v>
      </c>
    </row>
    <row r="77" spans="1:3" ht="16.5" customHeight="1">
      <c r="A77" s="1643"/>
      <c r="B77" s="513" t="s">
        <v>283</v>
      </c>
      <c r="C77" s="514">
        <f>C5</f>
        <v>0</v>
      </c>
    </row>
    <row r="78" spans="1:3" ht="16.5" customHeight="1" thickBot="1">
      <c r="A78" s="1643"/>
      <c r="B78" s="515" t="s">
        <v>284</v>
      </c>
      <c r="C78" s="516">
        <f>C6</f>
        <v>96.75553162569075</v>
      </c>
    </row>
    <row r="79" spans="1:3" ht="16.5" customHeight="1">
      <c r="A79" s="1643"/>
      <c r="B79" s="511" t="s">
        <v>285</v>
      </c>
      <c r="C79" s="512">
        <f>C8</f>
        <v>89.174884429382061</v>
      </c>
    </row>
    <row r="80" spans="1:3" ht="16.5" customHeight="1">
      <c r="A80" s="1643"/>
      <c r="B80" s="513" t="s">
        <v>286</v>
      </c>
      <c r="C80" s="514">
        <f>C9</f>
        <v>89.608475731591113</v>
      </c>
    </row>
    <row r="81" spans="1:3" ht="16.5" customHeight="1">
      <c r="A81" s="1643"/>
      <c r="B81" s="513" t="s">
        <v>287</v>
      </c>
      <c r="C81" s="514">
        <f>C10</f>
        <v>99.749427624482507</v>
      </c>
    </row>
    <row r="82" spans="1:3" ht="16.5" customHeight="1">
      <c r="A82" s="1643"/>
      <c r="B82" s="513" t="s">
        <v>288</v>
      </c>
      <c r="C82" s="514">
        <f>C11</f>
        <v>0</v>
      </c>
    </row>
    <row r="83" spans="1:3" ht="16.5" customHeight="1" thickBot="1">
      <c r="A83" s="1643"/>
      <c r="B83" s="515" t="s">
        <v>289</v>
      </c>
      <c r="C83" s="516">
        <f>C12</f>
        <v>91.347658801465187</v>
      </c>
    </row>
    <row r="84" spans="1:3" ht="16.5" customHeight="1">
      <c r="A84" s="1643"/>
      <c r="B84" s="511" t="s">
        <v>290</v>
      </c>
      <c r="C84" s="517">
        <f>C31</f>
        <v>97.25</v>
      </c>
    </row>
    <row r="85" spans="1:3" ht="16.5" customHeight="1">
      <c r="A85" s="1643"/>
      <c r="B85" s="513" t="s">
        <v>291</v>
      </c>
      <c r="C85" s="518">
        <f>C32</f>
        <v>57</v>
      </c>
    </row>
    <row r="86" spans="1:3" ht="16.5" customHeight="1">
      <c r="A86" s="1643"/>
      <c r="B86" s="513" t="s">
        <v>292</v>
      </c>
      <c r="C86" s="518">
        <f>C33</f>
        <v>33.125</v>
      </c>
    </row>
    <row r="87" spans="1:3" ht="16.5" customHeight="1">
      <c r="A87" s="1643"/>
      <c r="B87" s="513" t="s">
        <v>293</v>
      </c>
      <c r="C87" s="518">
        <f>C34</f>
        <v>3.375</v>
      </c>
    </row>
    <row r="88" spans="1:3" ht="16.5" customHeight="1" thickBot="1">
      <c r="A88" s="1643"/>
      <c r="B88" s="515" t="s">
        <v>294</v>
      </c>
      <c r="C88" s="519" t="e">
        <f>C35</f>
        <v>#DIV/0!</v>
      </c>
    </row>
    <row r="89" spans="1:3" ht="16.5" customHeight="1">
      <c r="A89" s="1643"/>
      <c r="B89" s="511" t="s">
        <v>295</v>
      </c>
      <c r="C89" s="517">
        <f>C38</f>
        <v>99.65577532748047</v>
      </c>
    </row>
    <row r="90" spans="1:3" ht="16.5" customHeight="1">
      <c r="A90" s="1643"/>
      <c r="B90" s="513" t="s">
        <v>296</v>
      </c>
      <c r="C90" s="518">
        <f>C39</f>
        <v>98.817731558900022</v>
      </c>
    </row>
    <row r="91" spans="1:3" ht="16.5" customHeight="1">
      <c r="A91" s="1643"/>
      <c r="B91" s="513" t="s">
        <v>297</v>
      </c>
      <c r="C91" s="518">
        <f>C40</f>
        <v>99.656351354015698</v>
      </c>
    </row>
    <row r="92" spans="1:3" ht="16.5" customHeight="1" thickBot="1">
      <c r="A92" s="1643"/>
      <c r="B92" s="515" t="s">
        <v>298</v>
      </c>
      <c r="C92" s="519">
        <f>C41</f>
        <v>99.691959516178287</v>
      </c>
    </row>
    <row r="93" spans="1:3" ht="16.5" customHeight="1">
      <c r="A93" s="1643"/>
      <c r="B93" s="421" t="s">
        <v>197</v>
      </c>
      <c r="C93" s="1205">
        <f>F19</f>
        <v>1559436.5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24662</v>
      </c>
      <c r="E4" s="208">
        <f>日報表!K4</f>
        <v>1</v>
      </c>
      <c r="F4" s="208">
        <f>日報表!N4</f>
        <v>0.95369394209715352</v>
      </c>
      <c r="G4" s="209">
        <f>日報表!M4</f>
        <v>2.273333333333333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29709</v>
      </c>
      <c r="E7" s="208">
        <f>日報表!K7</f>
        <v>0.98209296846073579</v>
      </c>
      <c r="F7" s="208">
        <f>日報表!N7</f>
        <v>0.86196102191255175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36788</v>
      </c>
      <c r="E8" s="208">
        <f>日報表!K8</f>
        <v>0.98197781885397417</v>
      </c>
      <c r="F8" s="208">
        <f>日報表!N8</f>
        <v>0.88479939110579542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3802</v>
      </c>
      <c r="E9" s="208">
        <f>日報表!K9</f>
        <v>0.46344029458179903</v>
      </c>
      <c r="F9" s="208">
        <f>日報表!N9</f>
        <v>0.76012624934245132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2FA062</v>
      </c>
      <c r="B10" s="206" t="str">
        <f>日報表!B10</f>
        <v>75/72SRR5</v>
      </c>
      <c r="C10" s="207" t="str">
        <f>日報表!C10</f>
        <v>FP81631R</v>
      </c>
      <c r="D10" s="207">
        <f>日報表!G10</f>
        <v>1120</v>
      </c>
      <c r="E10" s="208">
        <f>日報表!K10</f>
        <v>1</v>
      </c>
      <c r="F10" s="208">
        <f>日報表!N10</f>
        <v>1</v>
      </c>
      <c r="G10" s="209">
        <f>日報表!M10</f>
        <v>4.541666666666667</v>
      </c>
      <c r="H10" s="239" t="str">
        <f>日報表!S10</f>
        <v>P203</v>
      </c>
      <c r="I10" s="240" t="str">
        <f>日報表!T10</f>
        <v>0.7</v>
      </c>
      <c r="J10" s="242" t="str">
        <f>IF(ISNA(HLOOKUP(A10,IAD!$6:$10,5,0)),"",(HLOOKUP(A10,IAD!$6:$10,5,0)))</f>
        <v>白藍條</v>
      </c>
      <c r="K10" s="682">
        <f>日報表!O10</f>
        <v>4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 t="str">
        <f>日報表!A18</f>
        <v>2F29I1</v>
      </c>
      <c r="B18" s="206" t="str">
        <f>日報表!B18</f>
        <v>100/36SDr</v>
      </c>
      <c r="C18" s="207" t="str">
        <f>日報表!C18</f>
        <v>FP81384R</v>
      </c>
      <c r="D18" s="207">
        <f>日報表!G18</f>
        <v>32000</v>
      </c>
      <c r="E18" s="208">
        <f>日報表!K18</f>
        <v>0.97609374999999998</v>
      </c>
      <c r="F18" s="208">
        <f>日報表!N18</f>
        <v>0.85593750000000002</v>
      </c>
      <c r="G18" s="209">
        <f>日報表!M18</f>
        <v>2.1577380952380953</v>
      </c>
      <c r="H18" s="239" t="str">
        <f>日報表!S18</f>
        <v>P123</v>
      </c>
      <c r="I18" s="240" t="str">
        <f>日報表!T18</f>
        <v>2.4</v>
      </c>
      <c r="J18" s="242" t="str">
        <f>IF(ISNA(HLOOKUP(A18,IAD!$6:$10,5,0)),"",(HLOOKUP(A18,IAD!$6:$10,5,0)))</f>
        <v>白底紅三角</v>
      </c>
      <c r="K18" s="682">
        <f>日報表!O18</f>
        <v>5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15204</v>
      </c>
      <c r="E21" s="208">
        <f>日報表!K21</f>
        <v>0.98822678242567741</v>
      </c>
      <c r="F21" s="208">
        <f>日報表!N21</f>
        <v>0.925414364640884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33579</v>
      </c>
      <c r="E24" s="208">
        <f>日報表!K24</f>
        <v>1</v>
      </c>
      <c r="F24" s="208">
        <f>日報表!N24</f>
        <v>0.89788260519967833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12599</v>
      </c>
      <c r="E25" s="208">
        <f>日報表!K25</f>
        <v>1</v>
      </c>
      <c r="F25" s="208">
        <f>日報表!N25</f>
        <v>0.89292801015953649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47990</v>
      </c>
      <c r="E26" s="208">
        <f>日報表!K26</f>
        <v>0.97011877474473851</v>
      </c>
      <c r="F26" s="208">
        <f>日報表!N26</f>
        <v>0.89456136695144817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50131</v>
      </c>
      <c r="E28" s="208">
        <f>日報表!K28</f>
        <v>0.98515888372464144</v>
      </c>
      <c r="F28" s="208">
        <f>日報表!N28</f>
        <v>0.94253056990684403</v>
      </c>
      <c r="G28" s="209">
        <f>日報表!M28</f>
        <v>1.2279824561403505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 t="str">
        <f>日報表!A29</f>
        <v>2F6IC1</v>
      </c>
      <c r="B29" s="206" t="str">
        <f>日報表!B29</f>
        <v>150/48/2GY5</v>
      </c>
      <c r="C29" s="207" t="str">
        <f>日報表!C29</f>
        <v>FP02422×2</v>
      </c>
      <c r="D29" s="207">
        <f>日報表!G29</f>
        <v>37380</v>
      </c>
      <c r="E29" s="208">
        <f>日報表!K29</f>
        <v>0.99141252006420544</v>
      </c>
      <c r="F29" s="208">
        <f>日報表!N29</f>
        <v>0.92712680577849116</v>
      </c>
      <c r="G29" s="209">
        <f>日報表!M29</f>
        <v>2.40625</v>
      </c>
      <c r="H29" s="239" t="str">
        <f>日報表!S29</f>
        <v>P227</v>
      </c>
      <c r="I29" s="240" t="str">
        <f>日報表!T29</f>
        <v>1.6</v>
      </c>
      <c r="J29" s="242" t="str">
        <f>IF(ISNA(HLOOKUP(A29,IAD!$6:$10,5,0)),"",(HLOOKUP(A29,IAD!$6:$10,5,0)))</f>
        <v>白底紅星</v>
      </c>
      <c r="K29" s="682">
        <f>日報表!O29</f>
        <v>4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29424</v>
      </c>
      <c r="E71" s="213">
        <f>日報表!K71</f>
        <v>0.94310766721044048</v>
      </c>
      <c r="F71" s="213">
        <f>日報表!N71</f>
        <v>0.85236541598694948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77290</v>
      </c>
      <c r="E72" s="213">
        <f>日報表!K72</f>
        <v>0.99023159529046445</v>
      </c>
      <c r="F72" s="213">
        <f>日報表!N72</f>
        <v>0.91583646008539266</v>
      </c>
      <c r="G72" s="214">
        <f>日報表!M72</f>
        <v>3.289385964912281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504</v>
      </c>
      <c r="E94" s="213">
        <f>日報表!K94</f>
        <v>1</v>
      </c>
      <c r="F94" s="213">
        <f>日報表!N94</f>
        <v>1</v>
      </c>
      <c r="G94" s="214">
        <f>日報表!M94</f>
        <v>2.4513888888888888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600</v>
      </c>
      <c r="E95" s="213">
        <f>日報表!K95</f>
        <v>1</v>
      </c>
      <c r="F95" s="213">
        <f>日報表!N95</f>
        <v>1</v>
      </c>
      <c r="G95" s="214">
        <f>日報表!M95</f>
        <v>2.2724358974358974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23355</v>
      </c>
      <c r="E152" s="213">
        <f>日報表!K152</f>
        <v>0.88734746307000645</v>
      </c>
      <c r="F152" s="213">
        <f>日報表!N152</f>
        <v>0.78420038535645475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76797</v>
      </c>
      <c r="E157" s="213">
        <f>日報表!K157</f>
        <v>0.99058556974881828</v>
      </c>
      <c r="F157" s="213">
        <f>日報表!N157</f>
        <v>0.94495878745263484</v>
      </c>
      <c r="G157" s="214">
        <f>日報表!M157</f>
        <v>5.9197530864197523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64454</v>
      </c>
      <c r="E158" s="213">
        <f>日報表!K158</f>
        <v>0.97841871722468743</v>
      </c>
      <c r="F158" s="213">
        <f>日報表!N158</f>
        <v>0.91460576535203397</v>
      </c>
      <c r="G158" s="214">
        <f>日報表!M158</f>
        <v>6.4444444444444446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117699</v>
      </c>
      <c r="E159" s="213">
        <f>日報表!K159</f>
        <v>0.97276102600701786</v>
      </c>
      <c r="F159" s="213">
        <f>日報表!N159</f>
        <v>0.92664338694466397</v>
      </c>
      <c r="G159" s="214">
        <f>日報表!M159</f>
        <v>4.6250000000000009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111563</v>
      </c>
      <c r="E160" s="213">
        <f>日報表!K160</f>
        <v>0.97866676227781613</v>
      </c>
      <c r="F160" s="213">
        <f>日報表!N160</f>
        <v>0.93767646979733421</v>
      </c>
      <c r="G160" s="214">
        <f>日報表!M160</f>
        <v>4.4560185185185182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115397</v>
      </c>
      <c r="E161" s="213">
        <f>日報表!K161</f>
        <v>0.98633413346967425</v>
      </c>
      <c r="F161" s="213">
        <f>日報表!N161</f>
        <v>0.95370763538046921</v>
      </c>
      <c r="G161" s="214">
        <f>日報表!M161</f>
        <v>3.1519607843137258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82972</v>
      </c>
      <c r="E162" s="213">
        <f>日報表!K162</f>
        <v>0.98023429590705302</v>
      </c>
      <c r="F162" s="213">
        <f>日報表!N162</f>
        <v>0.92579424384129583</v>
      </c>
      <c r="G162" s="214">
        <f>日報表!M162</f>
        <v>3.7666666666666662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2F6IJ1</v>
      </c>
      <c r="B163" s="211" t="str">
        <f>日報表!B163</f>
        <v>150/48/2SDR</v>
      </c>
      <c r="C163" s="212" t="str">
        <f>日報表!C163</f>
        <v>FP82169R×2</v>
      </c>
      <c r="D163" s="212">
        <f>日報表!G163</f>
        <v>12000</v>
      </c>
      <c r="E163" s="213">
        <f>日報表!K163</f>
        <v>1</v>
      </c>
      <c r="F163" s="213">
        <f>日報表!N163</f>
        <v>1</v>
      </c>
      <c r="G163" s="214">
        <f>日報表!M163</f>
        <v>4.4993333333333343</v>
      </c>
      <c r="H163" s="241" t="str">
        <f>日報表!S163</f>
        <v>P204</v>
      </c>
      <c r="I163" s="242" t="str">
        <f>日報表!T163</f>
        <v>1.0</v>
      </c>
      <c r="J163" s="242" t="str">
        <f>IF(ISNA(HLOOKUP(A163,IAD!$6:$10,5,0)),"",(HLOOKUP(A163,IAD!$6:$10,5,0)))</f>
        <v>紫黃條紋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 t="str">
        <f>日報表!A164</f>
        <v>2F7E03</v>
      </c>
      <c r="B164" s="211" t="str">
        <f>日報表!B164</f>
        <v>225/72/2SDr</v>
      </c>
      <c r="C164" s="212" t="str">
        <f>日報表!C164</f>
        <v>FP83024R×2</v>
      </c>
      <c r="D164" s="212">
        <f>日報表!G164</f>
        <v>39028</v>
      </c>
      <c r="E164" s="213">
        <f>日報表!K164</f>
        <v>0.91910935738444199</v>
      </c>
      <c r="F164" s="213">
        <f>日報表!N164</f>
        <v>0.82271702367531008</v>
      </c>
      <c r="G164" s="214">
        <f>日報表!M164</f>
        <v>4.3472222222222223</v>
      </c>
      <c r="H164" s="241" t="str">
        <f>日報表!S164</f>
        <v>P227</v>
      </c>
      <c r="I164" s="242" t="str">
        <f>日報表!T164</f>
        <v>3.2</v>
      </c>
      <c r="J164" s="242" t="str">
        <f>IF(ISNA(HLOOKUP(A164,IAD!$6:$10,5,0)),"",(HLOOKUP(A164,IAD!$6:$10,5,0)))</f>
        <v>灰色</v>
      </c>
      <c r="K164" s="682">
        <f>日報表!O164</f>
        <v>5.5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0.46344029458179903</v>
      </c>
      <c r="F2" s="794">
        <f ca="1">AVERAGEIF(斷絲!$44:$46,ABC區!A2,斷絲!$46:$46)</f>
        <v>0.76012624934245132</v>
      </c>
      <c r="G2" s="795">
        <f ca="1">SUMIF(斷絲!$44:$47,ABC區!A2,斷絲!$47:$47)</f>
        <v>3802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0.94633735847796907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0.98197781885397417</v>
      </c>
      <c r="F3" s="794">
        <f ca="1">AVERAGEIF(斷絲!$44:$46,ABC區!A3,斷絲!$46:$46)</f>
        <v>0.88479939110579542</v>
      </c>
      <c r="G3" s="795">
        <f ca="1">SUMIF(斷絲!$44:$47,ABC區!A3,斷絲!$47:$47)</f>
        <v>36788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0.96666963125045247</v>
      </c>
      <c r="N3" s="812" t="e">
        <f ca="1">AVERAGE(E20:E21)</f>
        <v>#DIV/0!</v>
      </c>
      <c r="O3" s="812">
        <f ca="1">AVERAGE(E22:E23)</f>
        <v>0.98601516886424689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0.95369394209715352</v>
      </c>
      <c r="G4" s="795">
        <f ca="1">SUMIF(斷絲!$44:$47,ABC區!A4,斷絲!$47:$47)</f>
        <v>24662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0.95061024299771768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0.97011877474473851</v>
      </c>
      <c r="F6" s="794">
        <f ca="1">AVERAGEIF(斷絲!$44:$46,ABC區!A6,斷絲!$46:$46)</f>
        <v>0.89456136695144817</v>
      </c>
      <c r="G6" s="795">
        <f ca="1">SUMIF(斷絲!$44:$47,ABC區!A6,斷絲!$47:$47)</f>
        <v>47990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0.87285207150946242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0.88410093803617107</v>
      </c>
      <c r="N7" s="812" t="e">
        <f ca="1">AVERAGE(F20:F21)</f>
        <v>#DIV/0!</v>
      </c>
      <c r="O7" s="812">
        <f ca="1">AVERAGE(F22:F23)</f>
        <v>0.92779083303996246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0.89539890871307037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0.95583391868609768</v>
      </c>
      <c r="F11" s="794">
        <f ca="1">AVERAGEIF(斷絲!$44:$46,ABC區!A11,斷絲!$46:$46)</f>
        <v>0.87675013265046287</v>
      </c>
      <c r="G11" s="795">
        <f ca="1">SUMIF(斷絲!$44:$47,ABC區!A11,斷絲!$47:$47)</f>
        <v>153625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0.93684079826984035</v>
      </c>
      <c r="F12" s="794">
        <f ca="1">AVERAGEIF(斷絲!$44:$46,ABC區!A12,斷絲!$46:$46)</f>
        <v>0.86895401036846198</v>
      </c>
      <c r="G12" s="795">
        <f ca="1">SUMIF(斷絲!$44:$47,ABC區!A12,斷絲!$47:$47)</f>
        <v>138752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0.79480725061927548</v>
      </c>
      <c r="G13" s="798">
        <f ca="1">SUMIF(斷絲!$44:$47,ABC區!A13,斷絲!$47:$47)</f>
        <v>19661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0.98822678242567741</v>
      </c>
      <c r="F14" s="797">
        <f ca="1">AVERAGEIF(斷絲!$44:$46,ABC區!A14,斷絲!$46:$46)</f>
        <v>0.925414364640884</v>
      </c>
      <c r="G14" s="798">
        <f ca="1">SUMIF(斷絲!$44:$47,ABC區!A14,斷絲!$47:$47)</f>
        <v>15204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0.9865947871308629</v>
      </c>
      <c r="F15" s="797">
        <f ca="1">AVERAGEIF(斷絲!$44:$46,ABC區!A15,斷絲!$46:$46)</f>
        <v>0.92625249722963687</v>
      </c>
      <c r="G15" s="798">
        <f ca="1">SUMIF(斷絲!$44:$47,ABC區!A15,斷絲!$47:$47)</f>
        <v>69681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0.97609374999999998</v>
      </c>
      <c r="F17" s="797">
        <f ca="1">AVERAGEIF(斷絲!$44:$46,ABC區!A17,斷絲!$46:$46)</f>
        <v>0.85593750000000002</v>
      </c>
      <c r="G17" s="798">
        <f ca="1">SUMIF(斷絲!$44:$47,ABC區!A17,斷絲!$47:$47)</f>
        <v>32000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0.96666963125045247</v>
      </c>
      <c r="F19" s="797">
        <f ca="1">AVERAGEIF(斷絲!$44:$46,ABC區!A19,斷絲!$46:$46)</f>
        <v>0.88410093803617107</v>
      </c>
      <c r="G19" s="798">
        <f ca="1">SUMIF(斷絲!$44:$47,ABC區!A19,斷絲!$47:$47)</f>
        <v>106714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0.98450214348675291</v>
      </c>
      <c r="F22" s="797">
        <f ca="1">AVERAGEIF(斷絲!$44:$46,ABC區!A22,斷絲!$46:$46)</f>
        <v>0.92978227640233446</v>
      </c>
      <c r="G22" s="798">
        <f ca="1">SUMIF(斷絲!$44:$47,ABC區!A22,斷絲!$47:$47)</f>
        <v>141251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0.98752819424174076</v>
      </c>
      <c r="F23" s="797">
        <f ca="1">AVERAGEIF(斷絲!$44:$46,ABC區!A23,斷絲!$46:$46)</f>
        <v>0.92579938967759057</v>
      </c>
      <c r="G23" s="798">
        <f ca="1">SUMIF(斷絲!$44:$47,ABC區!A23,斷絲!$47:$47)</f>
        <v>27074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0.9910464842303679</v>
      </c>
      <c r="F24" s="800">
        <f ca="1">AVERAGEIF(斷絲!$44:$46,ABC區!A24,斷絲!$46:$46)</f>
        <v>0.93098051095627588</v>
      </c>
      <c r="G24" s="801">
        <f ca="1">SUMIF(斷絲!$44:$47,ABC區!A24,斷絲!$47:$47)</f>
        <v>30829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0.89788260519967833</v>
      </c>
      <c r="G27" s="801">
        <f ca="1">SUMIF(斷絲!$44:$47,ABC區!A27,斷絲!$47:$47)</f>
        <v>33579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0.99141252006420544</v>
      </c>
      <c r="F29" s="800">
        <f ca="1">AVERAGEIF(斷絲!$44:$46,ABC區!A29,斷絲!$46:$46)</f>
        <v>0.92712680577849116</v>
      </c>
      <c r="G29" s="801">
        <f ca="1">SUMIF(斷絲!$44:$47,ABC區!A29,斷絲!$47:$47)</f>
        <v>37380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0.95117435658111993</v>
      </c>
      <c r="F33" s="800">
        <f ca="1">AVERAGEIF(斷絲!$44:$46,ABC區!A33,斷絲!$46:$46)</f>
        <v>0.89387687477501943</v>
      </c>
      <c r="G33" s="801">
        <f ca="1">SUMIF(斷絲!$44:$47,ABC區!A33,斷絲!$47:$47)</f>
        <v>140678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0.95004612941431543</v>
      </c>
      <c r="F34" s="800">
        <f ca="1">AVERAGEIF(斷絲!$44:$46,ABC區!A34,斷絲!$46:$46)</f>
        <v>0.89692094265112132</v>
      </c>
      <c r="G34" s="801">
        <f ca="1">SUMIF(斷絲!$44:$47,ABC區!A34,斷絲!$47:$47)</f>
        <v>147533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8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7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8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8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8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8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8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8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8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8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8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8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8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8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8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8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8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8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8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8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8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8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8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8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8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8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8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8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8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8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8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8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8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8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8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8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8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8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8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8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8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8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8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8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8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8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8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8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8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8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8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8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8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8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8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8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8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8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8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8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8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8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8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8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8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8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8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8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8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8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8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8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8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8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8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8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8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8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8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8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8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8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8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8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8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8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8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8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8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8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8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8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8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8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8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8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8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8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8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8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8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8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8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8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8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8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8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8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8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8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8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8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8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8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8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8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8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8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8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8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8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8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8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8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8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8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8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8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8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8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8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8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8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8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8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8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8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8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8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8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8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8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8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8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8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8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8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8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8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8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8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8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8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8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8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8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8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8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8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8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8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8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8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8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8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8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8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8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8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8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8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8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8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8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8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8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8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8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8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8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8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8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8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8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8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8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8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8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8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8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8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8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8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8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8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8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8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8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8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8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8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8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8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8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8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8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8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8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8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8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8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8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8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8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8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8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8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8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8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8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8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8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8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8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8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8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8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8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8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8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8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8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8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8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8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8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8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8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8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8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8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8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8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8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8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8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8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8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8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8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8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8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8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8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8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8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8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8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8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8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8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8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8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8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8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8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8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8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8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8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8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8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8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8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8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8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8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8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8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8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8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8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8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8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8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8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8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8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8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8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8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8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8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8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8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8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8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8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8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8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8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8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8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8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8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8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8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8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8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8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8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8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8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8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8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8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8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8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8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8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8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8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8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8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8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8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8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8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8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8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8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8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8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8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8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8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8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8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8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8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8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8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8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8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8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8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8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8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8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8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8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8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8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8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8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8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8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8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8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8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8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8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8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8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8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8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8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8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8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8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8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8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8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8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8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8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8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8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8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8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8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8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8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8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8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8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8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8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8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8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8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8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8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8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8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8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8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8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8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8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8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8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8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8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8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8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8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8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8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8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8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8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8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8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8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8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8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8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8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8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8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8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8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8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8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8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8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8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8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8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8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8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8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8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8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8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8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8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8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8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8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8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8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8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8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8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8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8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8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8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8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8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8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8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8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8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8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8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8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8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8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8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8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8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8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8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8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8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8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8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8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8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8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8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8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8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8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8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8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8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8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8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8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8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8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8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8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8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8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8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8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8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8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8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8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8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8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8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8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8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8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8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8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8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8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8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8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8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8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8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8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8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8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8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8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8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8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8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8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8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8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8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8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8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8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8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8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8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8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8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8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8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8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8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8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8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8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8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8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8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8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8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8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8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8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8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8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8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8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8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8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8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8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8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8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8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8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8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8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8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8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8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8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8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8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8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8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8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8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8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8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8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8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8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8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8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8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8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8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8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8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8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8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8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8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8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8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8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8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8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8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8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8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8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8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8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8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8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8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8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8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8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8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8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8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8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8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8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8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8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8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8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8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8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8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8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8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8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8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8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8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8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8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8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8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8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8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8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8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8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8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8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8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8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8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8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8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8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8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8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8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8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8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8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8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8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8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8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8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8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8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8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8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8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8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8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8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8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8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8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8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8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8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8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8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8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8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8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8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8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8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8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8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8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8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8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8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8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8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8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8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8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8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8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8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8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8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8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8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8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8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8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8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8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8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8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8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8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8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8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8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8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8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8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8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8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8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8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8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8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8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8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8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8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8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8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8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8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8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8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8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8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8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8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8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8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8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8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8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8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8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8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8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8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8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8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8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8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8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8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8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8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8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8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8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8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8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8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8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8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8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8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8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8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8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8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8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8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8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8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8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8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8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8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8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8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8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8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8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8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8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8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8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8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8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8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8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8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8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8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8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8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8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8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8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8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8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8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8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8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8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8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8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8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8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8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8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8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8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8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8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8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8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8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8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8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8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8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8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8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8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8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8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8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8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8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8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8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8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8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8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8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8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8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8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8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8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8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8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8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8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8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8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8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8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8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8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8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8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8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8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8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8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8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8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8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8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8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8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8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8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8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8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8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8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8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8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8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8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8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8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8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8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8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8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8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8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8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8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8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8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8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8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8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8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8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8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8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8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8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8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8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8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8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8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8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8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8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8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8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8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8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8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8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8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8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8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8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8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8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8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8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8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8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8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8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8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8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8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8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8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8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8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8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8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8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8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8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8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8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8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8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8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8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8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8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8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8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8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8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8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8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8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8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8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8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8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8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8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8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8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8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8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8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8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8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8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8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8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8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8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8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8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8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8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8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8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8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8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8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8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8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8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8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8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8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8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8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8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8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8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8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8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8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8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8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8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8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8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8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8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8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8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8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8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8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8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8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8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8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8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8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8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8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8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8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8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8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8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8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8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8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8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8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8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8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8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8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8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8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8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8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8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8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8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8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8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8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8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8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8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8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8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8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8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8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8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8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8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8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8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8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8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8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8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8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8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8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8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8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8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8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8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8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8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8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8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8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8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8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8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8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8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8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8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8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8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8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8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8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8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8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8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8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8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8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8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8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8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8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8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8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8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8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8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8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8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8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8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8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8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8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8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8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8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8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8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8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8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8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8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8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8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8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8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8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8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8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8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8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8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8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8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8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8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8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8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8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8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8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8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8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8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8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8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8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8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8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8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8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8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8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8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8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8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8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8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8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8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8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8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8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8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8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8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8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8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8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8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8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8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8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8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8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8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8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8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8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8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8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8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8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8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8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8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8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8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8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8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8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8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8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8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8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8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8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8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8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8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8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8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8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8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8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8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8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8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8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8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8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8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8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8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8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8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8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8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8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8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8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8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8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8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8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8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8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8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8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8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8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8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8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8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8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8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8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8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8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8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8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8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8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8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8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8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8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8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8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8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8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8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8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8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8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8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8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8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8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8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8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8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8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8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8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8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8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8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8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8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8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8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8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8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8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8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8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8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8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8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8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8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8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8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8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8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8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8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8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8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8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8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8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8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8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8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8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8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8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8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8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8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8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8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8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8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8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8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8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8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8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8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8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8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8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8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8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8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8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8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8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8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8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8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8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8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8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8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8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8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8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8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8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8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8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8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8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8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8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8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8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8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8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8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8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8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8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8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8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8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8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8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8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8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8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8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8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8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8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8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8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8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8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8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8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8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8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8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8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8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8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8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8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8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8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8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8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8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8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8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8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8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8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8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8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8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8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8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8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8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8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8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8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8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8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8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8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8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8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8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8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8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8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8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8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8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8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8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8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8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8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8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8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8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8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8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8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8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8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8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8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8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8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8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8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8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8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8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8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8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8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8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8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8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8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8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8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8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8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8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8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8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8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8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8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8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8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8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8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8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8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8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8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8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8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8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8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8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8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8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8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8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8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8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8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8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8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8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8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8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8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8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8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8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8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8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8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8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8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8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8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8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8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8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8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8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8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8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8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8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8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8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8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8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8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8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8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8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8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8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8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8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8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8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8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8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8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8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8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8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8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8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8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8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8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8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8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8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8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8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8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8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8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8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8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8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8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8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8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8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8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8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8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8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8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8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8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8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8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8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8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8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8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8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8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8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8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8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8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8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8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8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8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8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8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8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8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8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8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8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8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8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8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8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8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8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8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8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8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8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8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8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8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8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8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8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8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8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8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8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8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8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8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8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8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8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8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8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8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8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8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8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8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8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8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8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8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8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8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8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8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8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8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8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8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8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8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8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8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8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8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8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8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8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8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8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8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8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8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8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8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8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8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8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8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8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8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8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8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8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8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8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8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8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8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8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8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8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8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8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8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8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8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8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8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8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8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8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8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8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8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8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8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8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8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8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8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8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8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8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8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8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8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8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8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8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8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8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8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8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8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8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8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8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8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8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8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8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8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8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8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8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8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8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8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8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8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8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8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8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8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8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8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8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8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8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8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8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8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8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8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8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8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8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8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8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8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8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8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8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8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8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8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8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8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8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8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8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8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8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8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8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8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8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8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8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8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8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8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8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8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8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8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8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8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8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8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8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8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8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8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8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8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8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8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8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8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8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8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8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8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8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8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8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8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8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8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8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8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8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8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8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8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8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8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8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8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8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8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8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8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8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8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8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8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8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8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8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8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8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8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8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8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8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8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8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8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8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8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8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8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8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8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8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8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8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8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8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8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8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8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8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8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8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8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8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8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8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8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8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8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8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8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8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8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8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8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8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8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8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8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8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8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8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8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8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8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8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8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8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8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8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8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8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8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8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8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8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8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8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8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8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8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8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8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8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8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8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8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8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8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8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8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8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8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8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8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8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8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8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8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8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8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8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8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8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8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8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8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8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8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8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8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8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8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8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8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8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8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8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8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8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8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8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8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8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8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8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8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8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8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8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8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8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8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8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8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8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8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8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8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8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8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8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8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8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8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8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8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8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8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8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8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8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8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8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8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8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8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8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8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8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8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8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8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8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8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8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8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8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8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8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8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8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8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8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8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8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8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8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8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8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8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8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8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8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8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8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8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8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8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8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8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8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8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8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8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8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8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8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8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8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8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8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8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8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8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8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8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8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8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8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8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8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8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8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8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8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8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8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8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8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8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8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8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8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8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8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8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8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8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8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8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8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8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8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8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8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8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8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8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8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8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8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8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8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8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8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8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8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8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8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8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8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8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8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8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8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8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8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8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8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8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8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8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8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8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8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8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8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8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8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8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8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8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8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8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8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8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8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8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8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8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8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8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8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8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8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8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8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8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8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8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8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8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8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8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8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8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8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8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8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8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8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8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8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8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8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8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8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8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8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8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8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8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8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8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8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8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8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8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8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8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8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8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8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8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8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8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8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8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8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8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8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8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8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8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8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8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8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8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8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8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8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8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8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8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8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8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8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8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8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8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8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8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8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8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8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8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8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8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8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8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8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8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8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8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8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8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8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8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8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8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8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8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8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8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8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8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8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8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8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8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8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8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8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8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8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8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8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8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8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8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8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8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8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8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8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8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8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8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8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8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8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8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8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8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8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8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8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8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8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8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8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8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8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8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8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8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8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8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8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8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8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8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8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8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8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8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8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8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8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8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8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8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8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8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8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8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8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8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8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8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8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8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8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8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8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8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8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8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8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8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8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8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8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8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8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8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8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8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8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8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8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8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8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8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8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8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8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8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8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8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8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8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8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8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8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8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8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8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8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8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8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8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8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8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8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8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8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8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8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8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8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8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8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8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8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8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8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8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8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8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8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8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8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8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8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8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8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8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8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8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8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8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8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8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8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8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8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8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8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8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8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8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8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8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8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8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8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8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8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8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8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8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8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8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8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8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8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8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8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8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8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8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8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8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8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8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8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8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8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8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8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8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8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8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8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8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8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8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8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8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8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8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8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8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8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8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8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8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8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8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8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8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8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8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8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8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8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8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8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8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8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8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8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8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8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8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8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8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8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8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8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8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8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8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8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8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8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8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8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8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8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8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8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8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8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8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8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8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8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8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8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8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8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8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8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8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8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8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8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8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8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8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8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8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8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8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8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8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8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8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8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8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8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8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8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8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8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8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8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8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8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8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8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8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8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8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8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8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8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8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8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8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8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8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8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8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8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8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8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8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8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8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8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8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8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8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8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8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8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8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8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8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8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8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8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8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8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8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8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8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8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8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8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8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8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8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8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8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8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8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8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8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8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8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8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8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8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8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8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8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8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8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8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8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8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8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8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8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8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8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8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8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8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8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8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8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8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8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8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8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8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8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8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8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8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8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8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8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8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8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8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8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8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8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8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8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8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8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8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8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8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8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8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8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8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8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8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8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8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8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8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8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8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8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8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8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8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8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8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8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8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8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8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8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8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8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8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8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8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8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8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8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8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8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8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8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8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8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8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8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8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8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8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8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8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8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8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8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8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8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8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8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8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8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8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8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8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8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8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8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8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8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8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8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8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8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8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8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8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8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8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8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8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8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8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8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8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8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8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8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8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8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8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8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8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8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8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8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8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8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8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8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8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8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8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8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8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8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8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8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8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8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8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8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8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8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8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8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8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8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8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8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8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8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8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8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8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8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8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8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8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8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8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8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8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8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8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8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8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8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8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8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8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8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8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8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8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8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8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8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8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8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8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8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8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8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8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8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8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8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8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8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8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8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8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8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8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8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8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8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8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8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8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8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8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8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8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8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8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8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8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8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8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8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8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8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8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8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8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8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8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8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8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8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8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8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8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8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8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8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8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8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8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8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8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8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8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8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8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8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8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8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8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8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8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8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8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8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8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8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8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8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8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8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8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8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8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8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8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8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8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8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8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8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8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8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8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8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8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8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8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8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8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8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8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8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8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8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8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8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8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8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8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8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8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8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8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8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8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8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8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8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8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8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8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8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8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8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8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8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8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8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8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8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8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8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8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8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8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8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8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8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8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8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8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8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8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8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8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8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8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8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8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8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8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8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8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8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8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8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8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8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8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8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8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8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8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8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8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8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8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8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8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8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8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8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8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8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8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8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8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8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8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8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8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8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8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8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8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8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8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8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8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8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8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8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8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8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8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8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8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8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8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8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8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8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8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8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8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8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8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8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8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8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8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8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8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8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8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8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8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8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8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8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8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8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8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8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8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8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8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8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8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8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8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8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8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8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8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8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8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8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8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8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8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8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8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8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8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8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8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8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8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8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8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8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8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8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8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8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8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8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8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8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8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8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8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8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8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8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8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8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8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8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8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8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8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8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8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8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8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8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8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8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8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8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8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8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8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8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8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8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8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8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8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8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8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8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8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8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8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8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8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8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8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8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8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8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8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8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8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8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8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8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8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8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8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8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8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8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8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8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8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8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8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8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8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8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8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8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8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8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8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8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8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8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8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8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8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8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8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8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8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8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8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8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8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8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8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8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8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8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8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8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8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8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8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8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8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8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8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8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8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8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8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8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8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8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8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8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8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8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8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8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8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8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8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8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8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8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8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8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8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8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8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8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8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8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8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8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8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8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8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8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8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8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8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8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8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8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8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8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8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8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8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8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8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8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8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8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8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8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8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8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8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8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8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8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8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8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8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8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8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8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8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8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8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8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8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8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8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8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8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8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8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8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8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8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8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8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8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8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8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8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8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8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8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8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8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8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8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8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8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8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8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8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8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8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8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8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8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8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8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8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8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8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8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8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8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8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8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8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8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8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8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8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8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8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8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8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8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8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8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8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8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8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8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8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8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8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8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8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8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8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8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8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8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8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8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8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8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8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8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8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8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8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8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8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8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8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8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8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8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8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8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8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8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8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8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8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8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8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8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8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8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8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8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8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8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8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8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8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8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8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8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8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8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8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8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8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8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8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8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8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8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8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8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8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8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8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8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8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8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8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8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8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8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8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8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8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8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8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8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8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8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8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8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8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8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8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8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8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8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8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8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8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8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8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8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8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8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8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8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8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8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8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8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8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8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8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8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8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8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8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8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8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8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8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8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8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8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8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8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8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8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8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8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8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8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8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8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8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8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8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8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8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8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8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8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8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8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8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8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8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8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8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8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8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8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8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8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8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8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8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8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8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8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8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8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8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8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8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8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8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8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8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8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8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8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8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8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8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8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8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8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8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8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8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8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8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8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8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8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8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8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8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8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8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8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8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8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8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8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8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8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8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8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8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8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8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8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8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8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8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8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8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8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8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8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8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8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8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8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8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8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8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8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8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8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8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8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8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8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8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8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8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8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8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8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8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8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8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8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8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8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8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8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8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8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8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8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8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8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8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8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8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8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8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8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8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8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8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8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8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8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8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8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8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8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8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8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8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8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8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8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8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8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8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8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8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8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659" operator="containsText" text="×2">
      <formula>NOT(ISERROR(SEARCH("×2",F1234)))</formula>
    </cfRule>
    <cfRule type="containsText" dxfId="11304" priority="457" operator="containsText" text="×2">
      <formula>NOT(ISERROR(SEARCH("×2",F1234)))</formula>
    </cfRule>
  </conditionalFormatting>
  <conditionalFormatting sqref="F1235">
    <cfRule type="containsText" dxfId="11303" priority="645" operator="containsText" text="×2">
      <formula>NOT(ISERROR(SEARCH("×2",F1235)))</formula>
    </cfRule>
    <cfRule type="containsText" dxfId="11302" priority="281" operator="containsText" text="×2">
      <formula>NOT(ISERROR(SEARCH("×2",F1235)))</formula>
    </cfRule>
    <cfRule type="containsText" dxfId="11301" priority="443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641" operator="containsText" text="×2">
      <formula>NOT(ISERROR(SEARCH("×2",F1238)))</formula>
    </cfRule>
    <cfRule type="containsText" dxfId="11298" priority="439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652" operator="containsText" text="×2">
      <formula>NOT(ISERROR(SEARCH("×2",F1252)))</formula>
    </cfRule>
    <cfRule type="containsText" dxfId="11292" priority="450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6" operator="containsText" text="了機">
      <formula>NOT(ISERROR(SEARCH("了機",L182)))</formula>
    </cfRule>
    <cfRule type="containsText" dxfId="11286" priority="10905" operator="containsText" text="改紡">
      <formula>NOT(ISERROR(SEARCH("改紡",L182)))</formula>
    </cfRule>
    <cfRule type="containsText" dxfId="11285" priority="10904" operator="containsText" text="清車">
      <formula>NOT(ISERROR(SEARCH("清車",L182)))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4" operator="containsText" text="了機">
      <formula>NOT(ISERROR(SEARCH("了機",L225)))</formula>
    </cfRule>
    <cfRule type="containsText" dxfId="11277" priority="10742" operator="containsText" text="清車">
      <formula>NOT(ISERROR(SEARCH("清車",L225)))</formula>
    </cfRule>
    <cfRule type="containsText" dxfId="11276" priority="10743" operator="containsText" text="改紡">
      <formula>NOT(ISERROR(SEARCH("改紡",L225)))</formula>
    </cfRule>
  </conditionalFormatting>
  <conditionalFormatting sqref="L233">
    <cfRule type="containsText" dxfId="11275" priority="10717" operator="containsText" text="了機">
      <formula>NOT(ISERROR(SEARCH("了機",L233)))</formula>
    </cfRule>
    <cfRule type="containsText" dxfId="11274" priority="10715" operator="containsText" text="清車">
      <formula>NOT(ISERROR(SEARCH("清車",L233)))</formula>
    </cfRule>
    <cfRule type="containsText" dxfId="11273" priority="10716" operator="containsText" text="改紡">
      <formula>NOT(ISERROR(SEARCH("改紡",L233)))</formula>
    </cfRule>
  </conditionalFormatting>
  <conditionalFormatting sqref="L234">
    <cfRule type="containsText" dxfId="11272" priority="10734" operator="containsText" text="改紡">
      <formula>NOT(ISERROR(SEARCH("改紡",L234)))</formula>
    </cfRule>
    <cfRule type="containsText" dxfId="11271" priority="10733" operator="containsText" text="清車">
      <formula>NOT(ISERROR(SEARCH("清車",L234)))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60" operator="containsText" text="改紡">
      <formula>NOT(ISERROR(SEARCH("改紡",L269)))</formula>
    </cfRule>
    <cfRule type="containsText" dxfId="11268" priority="10561" operator="containsText" text="了機">
      <formula>NOT(ISERROR(SEARCH("了機",L269)))</formula>
    </cfRule>
    <cfRule type="containsText" dxfId="11267" priority="10559" operator="containsText" text="清車">
      <formula>NOT(ISERROR(SEARCH("清車",L269)))</formula>
    </cfRule>
  </conditionalFormatting>
  <conditionalFormatting sqref="L277">
    <cfRule type="containsText" dxfId="11266" priority="10534" operator="containsText" text="了機">
      <formula>NOT(ISERROR(SEARCH("了機",L277)))</formula>
    </cfRule>
    <cfRule type="containsText" dxfId="11265" priority="10532" operator="containsText" text="清車">
      <formula>NOT(ISERROR(SEARCH("清車",L277)))</formula>
    </cfRule>
    <cfRule type="containsText" dxfId="11264" priority="10533" operator="containsText" text="改紡">
      <formula>NOT(ISERROR(SEARCH("改紡",L277)))</formula>
    </cfRule>
  </conditionalFormatting>
  <conditionalFormatting sqref="L278">
    <cfRule type="containsText" dxfId="11263" priority="10552" operator="containsText" text="了機">
      <formula>NOT(ISERROR(SEARCH("了機",L278)))</formula>
    </cfRule>
    <cfRule type="containsText" dxfId="11262" priority="10551" operator="containsText" text="改紡">
      <formula>NOT(ISERROR(SEARCH("改紡",L278)))</formula>
    </cfRule>
    <cfRule type="containsText" dxfId="11261" priority="10550" operator="containsText" text="清車">
      <formula>NOT(ISERROR(SEARCH("清車",L278)))</formula>
    </cfRule>
  </conditionalFormatting>
  <conditionalFormatting sqref="L310">
    <cfRule type="containsText" dxfId="11260" priority="10293" operator="containsText" text="改紡">
      <formula>NOT(ISERROR(SEARCH("改紡",L310)))</formula>
    </cfRule>
    <cfRule type="containsText" dxfId="11259" priority="10292" operator="containsText" text="清車">
      <formula>NOT(ISERROR(SEARCH("清車",L310)))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80" operator="containsText" text="改紡">
      <formula>NOT(ISERROR(SEARCH("改紡",L311)))</formula>
    </cfRule>
    <cfRule type="containsText" dxfId="11256" priority="10379" operator="containsText" text="清車">
      <formula>NOT(ISERROR(SEARCH("清車",L311)))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4" operator="containsText" text="了機">
      <formula>NOT(ISERROR(SEARCH("了機",L319)))</formula>
    </cfRule>
    <cfRule type="containsText" dxfId="11253" priority="10352" operator="containsText" text="清車">
      <formula>NOT(ISERROR(SEARCH("清車",L319)))</formula>
    </cfRule>
    <cfRule type="containsText" dxfId="11252" priority="10353" operator="containsText" text="改紡">
      <formula>NOT(ISERROR(SEARCH("改紡",L319)))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2" operator="containsText" text="了機">
      <formula>NOT(ISERROR(SEARCH("了機",L320)))</formula>
    </cfRule>
    <cfRule type="containsText" dxfId="11249" priority="10371" operator="containsText" text="改紡">
      <formula>NOT(ISERROR(SEARCH("改紡",L320)))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4" operator="containsText" text="了機">
      <formula>NOT(ISERROR(SEARCH("了機",L351)))</formula>
    </cfRule>
    <cfRule type="containsText" dxfId="11246" priority="10203" operator="containsText" text="改紡">
      <formula>NOT(ISERROR(SEARCH("改紡",L351)))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201" operator="containsText" text="了機">
      <formula>NOT(ISERROR(SEARCH("了機",L360)))</formula>
    </cfRule>
    <cfRule type="containsText" dxfId="11241" priority="10200" operator="containsText" text="改紡">
      <formula>NOT(ISERROR(SEARCH("改紡",L360)))</formula>
    </cfRule>
    <cfRule type="containsText" dxfId="11240" priority="10199" operator="containsText" text="清車">
      <formula>NOT(ISERROR(SEARCH("清車",L360)))</formula>
    </cfRule>
  </conditionalFormatting>
  <conditionalFormatting sqref="L391">
    <cfRule type="containsText" dxfId="11239" priority="10018" operator="containsText" text="了機">
      <formula>NOT(ISERROR(SEARCH("了機",L391)))</formula>
    </cfRule>
    <cfRule type="containsText" dxfId="11238" priority="10017" operator="containsText" text="改紡">
      <formula>NOT(ISERROR(SEARCH("改紡",L391)))</formula>
    </cfRule>
    <cfRule type="containsText" dxfId="11237" priority="10016" operator="containsText" text="清車">
      <formula>NOT(ISERROR(SEARCH("清車",L391)))</formula>
    </cfRule>
  </conditionalFormatting>
  <conditionalFormatting sqref="L399">
    <cfRule type="containsText" dxfId="11236" priority="9996" operator="containsText" text="改紡">
      <formula>NOT(ISERROR(SEARCH("改紡",L399)))</formula>
    </cfRule>
    <cfRule type="containsText" dxfId="11235" priority="9997" operator="containsText" text="了機">
      <formula>NOT(ISERROR(SEARCH("了機",L399)))</formula>
    </cfRule>
    <cfRule type="containsText" dxfId="11234" priority="9995" operator="containsText" text="清車">
      <formula>NOT(ISERROR(SEARCH("清車",L399)))</formula>
    </cfRule>
  </conditionalFormatting>
  <conditionalFormatting sqref="L400">
    <cfRule type="containsText" dxfId="11233" priority="10014" operator="containsText" text="改紡">
      <formula>NOT(ISERROR(SEARCH("改紡",L400)))</formula>
    </cfRule>
    <cfRule type="containsText" dxfId="11232" priority="10015" operator="containsText" text="了機">
      <formula>NOT(ISERROR(SEARCH("了機",L400)))</formula>
    </cfRule>
    <cfRule type="containsText" dxfId="11231" priority="10013" operator="containsText" text="清車">
      <formula>NOT(ISERROR(SEARCH("清車",L400)))</formula>
    </cfRule>
  </conditionalFormatting>
  <conditionalFormatting sqref="L431">
    <cfRule type="containsText" dxfId="11230" priority="9832" operator="containsText" text="了機">
      <formula>NOT(ISERROR(SEARCH("了機",L431)))</formula>
    </cfRule>
    <cfRule type="containsText" dxfId="11229" priority="9831" operator="containsText" text="改紡">
      <formula>NOT(ISERROR(SEARCH("改紡",L431)))</formula>
    </cfRule>
    <cfRule type="containsText" dxfId="11228" priority="9830" operator="containsText" text="清車">
      <formula>NOT(ISERROR(SEARCH("清車",L431)))</formula>
    </cfRule>
  </conditionalFormatting>
  <conditionalFormatting sqref="L439">
    <cfRule type="containsText" dxfId="11227" priority="9811" operator="containsText" text="了機">
      <formula>NOT(ISERROR(SEARCH("了機",L439)))</formula>
    </cfRule>
    <cfRule type="containsText" dxfId="11226" priority="9810" operator="containsText" text="改紡">
      <formula>NOT(ISERROR(SEARCH("改紡",L439)))</formula>
    </cfRule>
    <cfRule type="containsText" dxfId="11225" priority="9809" operator="containsText" text="清車">
      <formula>NOT(ISERROR(SEARCH("清車",L439)))</formula>
    </cfRule>
  </conditionalFormatting>
  <conditionalFormatting sqref="L440">
    <cfRule type="containsText" dxfId="11224" priority="9829" operator="containsText" text="了機">
      <formula>NOT(ISERROR(SEARCH("了機",L440)))</formula>
    </cfRule>
    <cfRule type="containsText" dxfId="11223" priority="9828" operator="containsText" text="改紡">
      <formula>NOT(ISERROR(SEARCH("改紡",L440)))</formula>
    </cfRule>
    <cfRule type="containsText" dxfId="11222" priority="9827" operator="containsText" text="清車">
      <formula>NOT(ISERROR(SEARCH("清車",L440)))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4" operator="containsText" text="了機">
      <formula>NOT(ISERROR(SEARCH("了機",L468)))</formula>
    </cfRule>
    <cfRule type="containsText" dxfId="11219" priority="9603" operator="containsText" text="改紡">
      <formula>NOT(ISERROR(SEARCH("改紡",L468)))</formula>
    </cfRule>
  </conditionalFormatting>
  <conditionalFormatting sqref="L470">
    <cfRule type="containsText" dxfId="11218" priority="9601" operator="containsText" text="了機">
      <formula>NOT(ISERROR(SEARCH("了機",L470)))</formula>
    </cfRule>
    <cfRule type="containsText" dxfId="11217" priority="9599" operator="containsText" text="清車">
      <formula>NOT(ISERROR(SEARCH("清車",L470)))</formula>
    </cfRule>
    <cfRule type="containsText" dxfId="11216" priority="9600" operator="containsText" text="改紡">
      <formula>NOT(ISERROR(SEARCH("改紡",L470)))</formula>
    </cfRule>
  </conditionalFormatting>
  <conditionalFormatting sqref="L475">
    <cfRule type="containsText" dxfId="11215" priority="9487" operator="containsText" text="了機">
      <formula>NOT(ISERROR(SEARCH("了機",L475)))</formula>
    </cfRule>
    <cfRule type="containsText" dxfId="11214" priority="9486" operator="containsText" text="改紡">
      <formula>NOT(ISERROR(SEARCH("改紡",L475)))</formula>
    </cfRule>
    <cfRule type="containsText" dxfId="11213" priority="9485" operator="containsText" text="清車">
      <formula>NOT(ISERROR(SEARCH("清車",L475)))</formula>
    </cfRule>
  </conditionalFormatting>
  <conditionalFormatting sqref="L478 L481">
    <cfRule type="containsText" dxfId="11212" priority="9645" operator="containsText" text="改紡">
      <formula>NOT(ISERROR(SEARCH("改紡",L478)))</formula>
    </cfRule>
    <cfRule type="containsText" dxfId="11211" priority="9646" operator="containsText" text="了機">
      <formula>NOT(ISERROR(SEARCH("了機",L478)))</formula>
    </cfRule>
    <cfRule type="containsText" dxfId="11210" priority="9644" operator="containsText" text="清車">
      <formula>NOT(ISERROR(SEARCH("清車",L478)))</formula>
    </cfRule>
  </conditionalFormatting>
  <conditionalFormatting sqref="L479">
    <cfRule type="containsText" dxfId="11209" priority="9625" operator="containsText" text="了機">
      <formula>NOT(ISERROR(SEARCH("了機",L479)))</formula>
    </cfRule>
    <cfRule type="containsText" dxfId="11208" priority="9624" operator="containsText" text="改紡">
      <formula>NOT(ISERROR(SEARCH("改紡",L479)))</formula>
    </cfRule>
    <cfRule type="containsText" dxfId="11207" priority="9623" operator="containsText" text="清車">
      <formula>NOT(ISERROR(SEARCH("清車",L479)))</formula>
    </cfRule>
  </conditionalFormatting>
  <conditionalFormatting sqref="L480">
    <cfRule type="containsText" dxfId="11206" priority="9634" operator="containsText" text="了機">
      <formula>NOT(ISERROR(SEARCH("了機",L480)))</formula>
    </cfRule>
    <cfRule type="containsText" dxfId="11205" priority="9632" operator="containsText" text="清車">
      <formula>NOT(ISERROR(SEARCH("清車",L480)))</formula>
    </cfRule>
    <cfRule type="containsText" dxfId="11204" priority="9633" operator="containsText" text="改紡">
      <formula>NOT(ISERROR(SEARCH("改紡",L480)))</formula>
    </cfRule>
  </conditionalFormatting>
  <conditionalFormatting sqref="L482">
    <cfRule type="containsText" dxfId="11203" priority="9616" operator="containsText" text="了機">
      <formula>NOT(ISERROR(SEARCH("了機",L482)))</formula>
    </cfRule>
    <cfRule type="containsText" dxfId="11202" priority="9615" operator="containsText" text="改紡">
      <formula>NOT(ISERROR(SEARCH("改紡",L482)))</formula>
    </cfRule>
    <cfRule type="containsText" dxfId="11201" priority="9614" operator="containsText" text="清車">
      <formula>NOT(ISERROR(SEARCH("清車",L482)))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6" operator="containsText" text="改紡">
      <formula>NOT(ISERROR(SEARCH("改紡",L518)))</formula>
    </cfRule>
    <cfRule type="containsText" dxfId="11184" priority="9397" operator="containsText" text="了機">
      <formula>NOT(ISERROR(SEARCH("了機",L518)))</formula>
    </cfRule>
    <cfRule type="containsText" dxfId="11183" priority="9395" operator="containsText" text="清車">
      <formula>NOT(ISERROR(SEARCH("清車",L518)))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6" operator="containsText" text="了機">
      <formula>NOT(ISERROR(SEARCH("了機",L519)))</formula>
    </cfRule>
    <cfRule type="containsText" dxfId="11180" priority="9375" operator="containsText" text="改紡">
      <formula>NOT(ISERROR(SEARCH("改紡",L519)))</formula>
    </cfRule>
  </conditionalFormatting>
  <conditionalFormatting sqref="L520">
    <cfRule type="containsText" dxfId="11179" priority="9385" operator="containsText" text="了機">
      <formula>NOT(ISERROR(SEARCH("了機",L520)))</formula>
    </cfRule>
    <cfRule type="containsText" dxfId="11178" priority="9384" operator="containsText" text="改紡">
      <formula>NOT(ISERROR(SEARCH("改紡",L520)))</formula>
    </cfRule>
    <cfRule type="containsText" dxfId="11177" priority="9383" operator="containsText" text="清車">
      <formula>NOT(ISERROR(SEARCH("清車",L520)))</formula>
    </cfRule>
  </conditionalFormatting>
  <conditionalFormatting sqref="L522">
    <cfRule type="containsText" dxfId="11176" priority="9366" operator="containsText" text="改紡">
      <formula>NOT(ISERROR(SEARCH("改紡",L522)))</formula>
    </cfRule>
    <cfRule type="containsText" dxfId="11175" priority="9367" operator="containsText" text="了機">
      <formula>NOT(ISERROR(SEARCH("了機",L522)))</formula>
    </cfRule>
    <cfRule type="containsText" dxfId="11174" priority="9365" operator="containsText" text="清車">
      <formula>NOT(ISERROR(SEARCH("清車",L522)))</formula>
    </cfRule>
  </conditionalFormatting>
  <conditionalFormatting sqref="L531">
    <cfRule type="containsText" dxfId="11173" priority="9357" operator="containsText" text="改紡">
      <formula>NOT(ISERROR(SEARCH("改紡",L531)))</formula>
    </cfRule>
    <cfRule type="containsText" dxfId="11172" priority="9358" operator="containsText" text="了機">
      <formula>NOT(ISERROR(SEARCH("了機",L531)))</formula>
    </cfRule>
    <cfRule type="containsText" dxfId="11171" priority="9356" operator="containsText" text="清車">
      <formula>NOT(ISERROR(SEARCH("清車",L531)))</formula>
    </cfRule>
  </conditionalFormatting>
  <conditionalFormatting sqref="L533">
    <cfRule type="containsText" dxfId="11170" priority="9364" operator="containsText" text="了機">
      <formula>NOT(ISERROR(SEARCH("了機",L533)))</formula>
    </cfRule>
    <cfRule type="containsText" dxfId="11169" priority="9363" operator="containsText" text="改紡">
      <formula>NOT(ISERROR(SEARCH("改紡",L533)))</formula>
    </cfRule>
    <cfRule type="containsText" dxfId="11168" priority="9362" operator="containsText" text="清車">
      <formula>NOT(ISERROR(SEARCH("清車",L533)))</formula>
    </cfRule>
  </conditionalFormatting>
  <conditionalFormatting sqref="L548:L549">
    <cfRule type="containsText" dxfId="11167" priority="9097" operator="containsText" text="了機">
      <formula>NOT(ISERROR(SEARCH("了機",L548)))</formula>
    </cfRule>
    <cfRule type="containsText" dxfId="11166" priority="9096" operator="containsText" text="改紡">
      <formula>NOT(ISERROR(SEARCH("改紡",L548)))</formula>
    </cfRule>
    <cfRule type="containsText" dxfId="11165" priority="9095" operator="containsText" text="清車">
      <formula>NOT(ISERROR(SEARCH("清車",L548)))</formula>
    </cfRule>
  </conditionalFormatting>
  <conditionalFormatting sqref="L550">
    <cfRule type="containsText" dxfId="11164" priority="9094" operator="containsText" text="了機">
      <formula>NOT(ISERROR(SEARCH("了機",L550)))</formula>
    </cfRule>
    <cfRule type="containsText" dxfId="11163" priority="9093" operator="containsText" text="改紡">
      <formula>NOT(ISERROR(SEARCH("改紡",L550)))</formula>
    </cfRule>
    <cfRule type="containsText" dxfId="11162" priority="9092" operator="containsText" text="清車">
      <formula>NOT(ISERROR(SEARCH("清車",L550)))</formula>
    </cfRule>
  </conditionalFormatting>
  <conditionalFormatting sqref="L555">
    <cfRule type="containsText" dxfId="11161" priority="8980" operator="containsText" text="了機">
      <formula>NOT(ISERROR(SEARCH("了機",L555)))</formula>
    </cfRule>
    <cfRule type="containsText" dxfId="11160" priority="8979" operator="containsText" text="改紡">
      <formula>NOT(ISERROR(SEARCH("改紡",L555)))</formula>
    </cfRule>
    <cfRule type="containsText" dxfId="11159" priority="8978" operator="containsText" text="清車">
      <formula>NOT(ISERROR(SEARCH("清車",L555)))</formula>
    </cfRule>
  </conditionalFormatting>
  <conditionalFormatting sqref="L558 L561">
    <cfRule type="containsText" dxfId="11158" priority="9139" operator="containsText" text="了機">
      <formula>NOT(ISERROR(SEARCH("了機",L558)))</formula>
    </cfRule>
    <cfRule type="containsText" dxfId="11157" priority="9138" operator="containsText" text="改紡">
      <formula>NOT(ISERROR(SEARCH("改紡",L558)))</formula>
    </cfRule>
    <cfRule type="containsText" dxfId="11156" priority="9137" operator="containsText" text="清車">
      <formula>NOT(ISERROR(SEARCH("清車",L558)))</formula>
    </cfRule>
  </conditionalFormatting>
  <conditionalFormatting sqref="L559">
    <cfRule type="containsText" dxfId="11155" priority="9118" operator="containsText" text="了機">
      <formula>NOT(ISERROR(SEARCH("了機",L559)))</formula>
    </cfRule>
    <cfRule type="containsText" dxfId="11154" priority="9117" operator="containsText" text="改紡">
      <formula>NOT(ISERROR(SEARCH("改紡",L559)))</formula>
    </cfRule>
    <cfRule type="containsText" dxfId="11153" priority="9116" operator="containsText" text="清車">
      <formula>NOT(ISERROR(SEARCH("清車",L559)))</formula>
    </cfRule>
  </conditionalFormatting>
  <conditionalFormatting sqref="L560">
    <cfRule type="containsText" dxfId="11152" priority="9126" operator="containsText" text="改紡">
      <formula>NOT(ISERROR(SEARCH("改紡",L560)))</formula>
    </cfRule>
    <cfRule type="containsText" dxfId="11151" priority="9127" operator="containsText" text="了機">
      <formula>NOT(ISERROR(SEARCH("了機",L560)))</formula>
    </cfRule>
    <cfRule type="containsText" dxfId="11150" priority="9125" operator="containsText" text="清車">
      <formula>NOT(ISERROR(SEARCH("清車",L560)))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9" operator="containsText" text="改紡">
      <formula>NOT(ISERROR(SEARCH("改紡",L571)))</formula>
    </cfRule>
    <cfRule type="containsText" dxfId="11145" priority="9098" operator="containsText" text="清車">
      <formula>NOT(ISERROR(SEARCH("清車",L571)))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5" operator="containsText" text="改紡">
      <formula>NOT(ISERROR(SEARCH("改紡",L573)))</formula>
    </cfRule>
    <cfRule type="containsText" dxfId="11142" priority="9104" operator="containsText" text="清車">
      <formula>NOT(ISERROR(SEARCH("清車",L573)))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3" operator="containsText" text="了機">
      <formula>NOT(ISERROR(SEARCH("了機",L588)))</formula>
    </cfRule>
    <cfRule type="containsText" dxfId="11139" priority="8832" operator="containsText" text="改紡">
      <formula>NOT(ISERROR(SEARCH("改紡",L588)))</formula>
    </cfRule>
    <cfRule type="containsText" dxfId="11138" priority="8831" operator="containsText" text="清車">
      <formula>NOT(ISERROR(SEARCH("清車",L588)))</formula>
    </cfRule>
  </conditionalFormatting>
  <conditionalFormatting sqref="L590">
    <cfRule type="containsText" dxfId="11137" priority="8830" operator="containsText" text="了機">
      <formula>NOT(ISERROR(SEARCH("了機",L590)))</formula>
    </cfRule>
    <cfRule type="containsText" dxfId="11136" priority="8829" operator="containsText" text="改紡">
      <formula>NOT(ISERROR(SEARCH("改紡",L590)))</formula>
    </cfRule>
    <cfRule type="containsText" dxfId="11135" priority="8828" operator="containsText" text="清車">
      <formula>NOT(ISERROR(SEARCH("清車",L590)))</formula>
    </cfRule>
  </conditionalFormatting>
  <conditionalFormatting sqref="L595">
    <cfRule type="containsText" dxfId="11134" priority="8715" operator="containsText" text="改紡">
      <formula>NOT(ISERROR(SEARCH("改紡",L595)))</formula>
    </cfRule>
    <cfRule type="containsText" dxfId="11133" priority="8714" operator="containsText" text="清車">
      <formula>NOT(ISERROR(SEARCH("清車",L595)))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4" operator="containsText" text="了機">
      <formula>NOT(ISERROR(SEARCH("了機",L599)))</formula>
    </cfRule>
    <cfRule type="containsText" dxfId="11127" priority="8852" operator="containsText" text="清車">
      <formula>NOT(ISERROR(SEARCH("清車",L599)))</formula>
    </cfRule>
    <cfRule type="containsText" dxfId="11126" priority="8853" operator="containsText" text="改紡">
      <formula>NOT(ISERROR(SEARCH("改紡",L599)))</formula>
    </cfRule>
  </conditionalFormatting>
  <conditionalFormatting sqref="L600">
    <cfRule type="containsText" dxfId="11125" priority="8863" operator="containsText" text="了機">
      <formula>NOT(ISERROR(SEARCH("了機",L600)))</formula>
    </cfRule>
    <cfRule type="containsText" dxfId="11124" priority="8861" operator="containsText" text="清車">
      <formula>NOT(ISERROR(SEARCH("清車",L600)))</formula>
    </cfRule>
    <cfRule type="containsText" dxfId="11123" priority="8862" operator="containsText" text="改紡">
      <formula>NOT(ISERROR(SEARCH("改紡",L600)))</formula>
    </cfRule>
  </conditionalFormatting>
  <conditionalFormatting sqref="L602">
    <cfRule type="containsText" dxfId="11122" priority="8845" operator="containsText" text="了機">
      <formula>NOT(ISERROR(SEARCH("了機",L602)))</formula>
    </cfRule>
    <cfRule type="containsText" dxfId="11121" priority="8844" operator="containsText" text="改紡">
      <formula>NOT(ISERROR(SEARCH("改紡",L602)))</formula>
    </cfRule>
    <cfRule type="containsText" dxfId="11120" priority="8843" operator="containsText" text="清車">
      <formula>NOT(ISERROR(SEARCH("清車",L602)))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2" operator="containsText" text="了機">
      <formula>NOT(ISERROR(SEARCH("了機",L613)))</formula>
    </cfRule>
    <cfRule type="containsText" dxfId="11115" priority="8841" operator="containsText" text="改紡">
      <formula>NOT(ISERROR(SEARCH("改紡",L613)))</formula>
    </cfRule>
    <cfRule type="containsText" dxfId="11114" priority="8840" operator="containsText" text="清車">
      <formula>NOT(ISERROR(SEARCH("清車",L613)))</formula>
    </cfRule>
  </conditionalFormatting>
  <conditionalFormatting sqref="L628:L629">
    <cfRule type="containsText" dxfId="11113" priority="8569" operator="containsText" text="了機">
      <formula>NOT(ISERROR(SEARCH("了機",L628)))</formula>
    </cfRule>
    <cfRule type="containsText" dxfId="11112" priority="8567" operator="containsText" text="清車">
      <formula>NOT(ISERROR(SEARCH("清車",L628)))</formula>
    </cfRule>
    <cfRule type="containsText" dxfId="11111" priority="8568" operator="containsText" text="改紡">
      <formula>NOT(ISERROR(SEARCH("改紡",L628)))</formula>
    </cfRule>
  </conditionalFormatting>
  <conditionalFormatting sqref="L630">
    <cfRule type="containsText" dxfId="11110" priority="8566" operator="containsText" text="了機">
      <formula>NOT(ISERROR(SEARCH("了機",L630)))</formula>
    </cfRule>
    <cfRule type="containsText" dxfId="11109" priority="8565" operator="containsText" text="改紡">
      <formula>NOT(ISERROR(SEARCH("改紡",L630)))</formula>
    </cfRule>
    <cfRule type="containsText" dxfId="11108" priority="8564" operator="containsText" text="清車">
      <formula>NOT(ISERROR(SEARCH("清車",L630)))</formula>
    </cfRule>
  </conditionalFormatting>
  <conditionalFormatting sqref="L635">
    <cfRule type="containsText" dxfId="11107" priority="8452" operator="containsText" text="了機">
      <formula>NOT(ISERROR(SEARCH("了機",L635)))</formula>
    </cfRule>
    <cfRule type="containsText" dxfId="11106" priority="8450" operator="containsText" text="清車">
      <formula>NOT(ISERROR(SEARCH("清車",L635)))</formula>
    </cfRule>
    <cfRule type="containsText" dxfId="11105" priority="8451" operator="containsText" text="改紡">
      <formula>NOT(ISERROR(SEARCH("改紡",L635)))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90" operator="containsText" text="了機">
      <formula>NOT(ISERROR(SEARCH("了機",L639)))</formula>
    </cfRule>
    <cfRule type="containsText" dxfId="11100" priority="8589" operator="containsText" text="改紡">
      <formula>NOT(ISERROR(SEARCH("改紡",L639)))</formula>
    </cfRule>
    <cfRule type="containsText" dxfId="11099" priority="8588" operator="containsText" text="清車">
      <formula>NOT(ISERROR(SEARCH("清車",L639)))</formula>
    </cfRule>
  </conditionalFormatting>
  <conditionalFormatting sqref="L640">
    <cfRule type="containsText" dxfId="11098" priority="8598" operator="containsText" text="改紡">
      <formula>NOT(ISERROR(SEARCH("改紡",L640)))</formula>
    </cfRule>
    <cfRule type="containsText" dxfId="11097" priority="8599" operator="containsText" text="了機">
      <formula>NOT(ISERROR(SEARCH("了機",L640)))</formula>
    </cfRule>
    <cfRule type="containsText" dxfId="11096" priority="8597" operator="containsText" text="清車">
      <formula>NOT(ISERROR(SEARCH("清車",L640)))</formula>
    </cfRule>
  </conditionalFormatting>
  <conditionalFormatting sqref="L642">
    <cfRule type="containsText" dxfId="11095" priority="8581" operator="containsText" text="了機">
      <formula>NOT(ISERROR(SEARCH("了機",L642)))</formula>
    </cfRule>
    <cfRule type="containsText" dxfId="11094" priority="8580" operator="containsText" text="改紡">
      <formula>NOT(ISERROR(SEARCH("改紡",L642)))</formula>
    </cfRule>
    <cfRule type="containsText" dxfId="11093" priority="8579" operator="containsText" text="清車">
      <formula>NOT(ISERROR(SEARCH("清車",L642)))</formula>
    </cfRule>
  </conditionalFormatting>
  <conditionalFormatting sqref="L651">
    <cfRule type="containsText" dxfId="11092" priority="8571" operator="containsText" text="改紡">
      <formula>NOT(ISERROR(SEARCH("改紡",L651)))</formula>
    </cfRule>
    <cfRule type="containsText" dxfId="11091" priority="8572" operator="containsText" text="了機">
      <formula>NOT(ISERROR(SEARCH("了機",L651)))</formula>
    </cfRule>
    <cfRule type="containsText" dxfId="11090" priority="8570" operator="containsText" text="清車">
      <formula>NOT(ISERROR(SEARCH("清車",L651)))</formula>
    </cfRule>
  </conditionalFormatting>
  <conditionalFormatting sqref="L653">
    <cfRule type="containsText" dxfId="11089" priority="8578" operator="containsText" text="了機">
      <formula>NOT(ISERROR(SEARCH("了機",L653)))</formula>
    </cfRule>
    <cfRule type="containsText" dxfId="11088" priority="8576" operator="containsText" text="清車">
      <formula>NOT(ISERROR(SEARCH("清車",L653)))</formula>
    </cfRule>
    <cfRule type="containsText" dxfId="11087" priority="8577" operator="containsText" text="改紡">
      <formula>NOT(ISERROR(SEARCH("改紡",L653)))</formula>
    </cfRule>
  </conditionalFormatting>
  <conditionalFormatting sqref="L657">
    <cfRule type="containsText" dxfId="11086" priority="8425" operator="containsText" text="了機">
      <formula>NOT(ISERROR(SEARCH("了機",L657)))</formula>
    </cfRule>
    <cfRule type="containsText" dxfId="11085" priority="8424" operator="containsText" text="改紡">
      <formula>NOT(ISERROR(SEARCH("改紡",L657)))</formula>
    </cfRule>
    <cfRule type="containsText" dxfId="11084" priority="8423" operator="containsText" text="清車">
      <formula>NOT(ISERROR(SEARCH("清車",L657)))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7" operator="containsText" text="改紡">
      <formula>NOT(ISERROR(SEARCH("改紡",L671)))</formula>
    </cfRule>
    <cfRule type="containsText" dxfId="11079" priority="8278" operator="containsText" text="了機">
      <formula>NOT(ISERROR(SEARCH("了機",L671)))</formula>
    </cfRule>
    <cfRule type="containsText" dxfId="11078" priority="8276" operator="containsText" text="清車">
      <formula>NOT(ISERROR(SEARCH("清車",L671)))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3" operator="containsText" text="了機">
      <formula>NOT(ISERROR(SEARCH("了機",L679)))</formula>
    </cfRule>
    <cfRule type="containsText" dxfId="11073" priority="8322" operator="containsText" text="改紡">
      <formula>NOT(ISERROR(SEARCH("改紡",L679)))</formula>
    </cfRule>
    <cfRule type="containsText" dxfId="11072" priority="8321" operator="containsText" text="清車">
      <formula>NOT(ISERROR(SEARCH("清車",L679)))</formula>
    </cfRule>
  </conditionalFormatting>
  <conditionalFormatting sqref="L680">
    <cfRule type="containsText" dxfId="11071" priority="8301" operator="containsText" text="改紡">
      <formula>NOT(ISERROR(SEARCH("改紡",L680)))</formula>
    </cfRule>
    <cfRule type="containsText" dxfId="11070" priority="8300" operator="containsText" text="清車">
      <formula>NOT(ISERROR(SEARCH("清車",L680)))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10" operator="containsText" text="改紡">
      <formula>NOT(ISERROR(SEARCH("改紡",L681)))</formula>
    </cfRule>
    <cfRule type="containsText" dxfId="11067" priority="8309" operator="containsText" text="清車">
      <formula>NOT(ISERROR(SEARCH("清車",L681)))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4" operator="containsText" text="了機">
      <formula>NOT(ISERROR(SEARCH("了機",L692)))</formula>
    </cfRule>
    <cfRule type="containsText" dxfId="11060" priority="8283" operator="containsText" text="改紡">
      <formula>NOT(ISERROR(SEARCH("改紡",L692)))</formula>
    </cfRule>
  </conditionalFormatting>
  <conditionalFormatting sqref="L694">
    <cfRule type="containsText" dxfId="11059" priority="8290" operator="containsText" text="了機">
      <formula>NOT(ISERROR(SEARCH("了機",L694)))</formula>
    </cfRule>
    <cfRule type="containsText" dxfId="11058" priority="8288" operator="containsText" text="清車">
      <formula>NOT(ISERROR(SEARCH("清車",L694)))</formula>
    </cfRule>
    <cfRule type="containsText" dxfId="11057" priority="8289" operator="containsText" text="改紡">
      <formula>NOT(ISERROR(SEARCH("改紡",L694)))</formula>
    </cfRule>
  </conditionalFormatting>
  <conditionalFormatting sqref="L698">
    <cfRule type="containsText" dxfId="11056" priority="8137" operator="containsText" text="了機">
      <formula>NOT(ISERROR(SEARCH("了機",L698)))</formula>
    </cfRule>
    <cfRule type="containsText" dxfId="11055" priority="8136" operator="containsText" text="改紡">
      <formula>NOT(ISERROR(SEARCH("改紡",L698)))</formula>
    </cfRule>
    <cfRule type="containsText" dxfId="11054" priority="8135" operator="containsText" text="清車">
      <formula>NOT(ISERROR(SEARCH("清車",L698)))</formula>
    </cfRule>
  </conditionalFormatting>
  <conditionalFormatting sqref="L710:L711">
    <cfRule type="containsText" dxfId="11053" priority="7992" operator="containsText" text="改紡">
      <formula>NOT(ISERROR(SEARCH("改紡",L710)))</formula>
    </cfRule>
    <cfRule type="containsText" dxfId="11052" priority="7991" operator="containsText" text="清車">
      <formula>NOT(ISERROR(SEARCH("清車",L710)))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4" operator="containsText" text="改紡">
      <formula>NOT(ISERROR(SEARCH("改紡",L720)))</formula>
    </cfRule>
    <cfRule type="containsText" dxfId="11043" priority="8035" operator="containsText" text="了機">
      <formula>NOT(ISERROR(SEARCH("了機",L720)))</formula>
    </cfRule>
    <cfRule type="containsText" dxfId="11042" priority="8033" operator="containsText" text="清車">
      <formula>NOT(ISERROR(SEARCH("清車",L720)))</formula>
    </cfRule>
  </conditionalFormatting>
  <conditionalFormatting sqref="L721">
    <cfRule type="containsText" dxfId="11041" priority="8014" operator="containsText" text="了機">
      <formula>NOT(ISERROR(SEARCH("了機",L721)))</formula>
    </cfRule>
    <cfRule type="containsText" dxfId="11040" priority="8013" operator="containsText" text="改紡">
      <formula>NOT(ISERROR(SEARCH("改紡",L721)))</formula>
    </cfRule>
    <cfRule type="containsText" dxfId="11039" priority="8012" operator="containsText" text="清車">
      <formula>NOT(ISERROR(SEARCH("清車",L721)))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5" operator="containsText" text="了機">
      <formula>NOT(ISERROR(SEARCH("了機",L724)))</formula>
    </cfRule>
    <cfRule type="containsText" dxfId="11033" priority="8004" operator="containsText" text="改紡">
      <formula>NOT(ISERROR(SEARCH("改紡",L724)))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6" operator="containsText" text="了機">
      <formula>NOT(ISERROR(SEARCH("了機",L733)))</formula>
    </cfRule>
    <cfRule type="containsText" dxfId="11030" priority="7995" operator="containsText" text="改紡">
      <formula>NOT(ISERROR(SEARCH("改紡",L733)))</formula>
    </cfRule>
  </conditionalFormatting>
  <conditionalFormatting sqref="L735">
    <cfRule type="containsText" dxfId="11029" priority="8002" operator="containsText" text="了機">
      <formula>NOT(ISERROR(SEARCH("了機",L735)))</formula>
    </cfRule>
    <cfRule type="containsText" dxfId="11028" priority="8000" operator="containsText" text="清車">
      <formula>NOT(ISERROR(SEARCH("清車",L735)))</formula>
    </cfRule>
    <cfRule type="containsText" dxfId="11027" priority="8001" operator="containsText" text="改紡">
      <formula>NOT(ISERROR(SEARCH("改紡",L735)))</formula>
    </cfRule>
  </conditionalFormatting>
  <conditionalFormatting sqref="L739">
    <cfRule type="containsText" dxfId="11026" priority="7848" operator="containsText" text="改紡">
      <formula>NOT(ISERROR(SEARCH("改紡",L739)))</formula>
    </cfRule>
    <cfRule type="containsText" dxfId="11025" priority="7847" operator="containsText" text="清車">
      <formula>NOT(ISERROR(SEARCH("清車",L739)))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2" operator="containsText" text="了機">
      <formula>NOT(ISERROR(SEARCH("了機",L751)))</formula>
    </cfRule>
    <cfRule type="containsText" dxfId="11022" priority="7701" operator="containsText" text="改紡">
      <formula>NOT(ISERROR(SEARCH("改紡",L751)))</formula>
    </cfRule>
    <cfRule type="containsText" dxfId="11021" priority="7700" operator="containsText" text="清車">
      <formula>NOT(ISERROR(SEARCH("清車",L751)))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9" operator="containsText" text="了機">
      <formula>NOT(ISERROR(SEARCH("了機",L753)))</formula>
    </cfRule>
    <cfRule type="containsText" dxfId="11018" priority="7698" operator="containsText" text="改紡">
      <formula>NOT(ISERROR(SEARCH("改紡",L753)))</formula>
    </cfRule>
  </conditionalFormatting>
  <conditionalFormatting sqref="L755">
    <cfRule type="containsText" dxfId="11017" priority="7537" operator="containsText" text="了機">
      <formula>NOT(ISERROR(SEARCH("了機",L755)))</formula>
    </cfRule>
    <cfRule type="containsText" dxfId="11016" priority="7535" operator="containsText" text="清車">
      <formula>NOT(ISERROR(SEARCH("清車",L755)))</formula>
    </cfRule>
    <cfRule type="containsText" dxfId="11015" priority="7536" operator="containsText" text="改紡">
      <formula>NOT(ISERROR(SEARCH("改紡",L755)))</formula>
    </cfRule>
  </conditionalFormatting>
  <conditionalFormatting sqref="L758">
    <cfRule type="containsText" dxfId="11014" priority="7588" operator="containsText" text="了機">
      <formula>NOT(ISERROR(SEARCH("了機",L758)))</formula>
    </cfRule>
    <cfRule type="containsText" dxfId="11013" priority="7587" operator="containsText" text="改紡">
      <formula>NOT(ISERROR(SEARCH("改紡",L758)))</formula>
    </cfRule>
    <cfRule type="containsText" dxfId="11012" priority="7586" operator="containsText" text="清車">
      <formula>NOT(ISERROR(SEARCH("清車",L758)))</formula>
    </cfRule>
  </conditionalFormatting>
  <conditionalFormatting sqref="L761">
    <cfRule type="containsText" dxfId="11011" priority="7518" operator="containsText" text="改紡">
      <formula>NOT(ISERROR(SEARCH("改紡",L761)))</formula>
    </cfRule>
    <cfRule type="containsText" dxfId="11010" priority="7519" operator="containsText" text="了機">
      <formula>NOT(ISERROR(SEARCH("了機",L761)))</formula>
    </cfRule>
    <cfRule type="containsText" dxfId="11009" priority="7517" operator="containsText" text="清車">
      <formula>NOT(ISERROR(SEARCH("清車",L761)))</formula>
    </cfRule>
  </conditionalFormatting>
  <conditionalFormatting sqref="L762">
    <cfRule type="containsText" dxfId="11008" priority="7720" operator="containsText" text="了機">
      <formula>NOT(ISERROR(SEARCH("了機",L762)))</formula>
    </cfRule>
    <cfRule type="containsText" dxfId="11007" priority="7718" operator="containsText" text="清車">
      <formula>NOT(ISERROR(SEARCH("清車",L762)))</formula>
    </cfRule>
    <cfRule type="containsText" dxfId="11006" priority="7719" operator="containsText" text="改紡">
      <formula>NOT(ISERROR(SEARCH("改紡",L762)))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9" operator="containsText" text="了機">
      <formula>NOT(ISERROR(SEARCH("了機",L763)))</formula>
    </cfRule>
    <cfRule type="containsText" dxfId="11003" priority="7728" operator="containsText" text="改紡">
      <formula>NOT(ISERROR(SEARCH("改紡",L763)))</formula>
    </cfRule>
  </conditionalFormatting>
  <conditionalFormatting sqref="L764">
    <cfRule type="containsText" dxfId="11002" priority="7741" operator="containsText" text="了機">
      <formula>NOT(ISERROR(SEARCH("了機",L764)))</formula>
    </cfRule>
    <cfRule type="containsText" dxfId="11001" priority="7740" operator="containsText" text="改紡">
      <formula>NOT(ISERROR(SEARCH("改紡",L764)))</formula>
    </cfRule>
    <cfRule type="containsText" dxfId="11000" priority="7739" operator="containsText" text="清車">
      <formula>NOT(ISERROR(SEARCH("清車",L764)))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1" operator="containsText" text="了機">
      <formula>NOT(ISERROR(SEARCH("了機",L765)))</formula>
    </cfRule>
    <cfRule type="containsText" dxfId="10997" priority="7710" operator="containsText" text="改紡">
      <formula>NOT(ISERROR(SEARCH("改紡",L765)))</formula>
    </cfRule>
  </conditionalFormatting>
  <conditionalFormatting sqref="L774">
    <cfRule type="containsText" dxfId="10996" priority="7503" operator="containsText" text="改紡">
      <formula>NOT(ISERROR(SEARCH("改紡",L774)))</formula>
    </cfRule>
    <cfRule type="containsText" dxfId="10995" priority="7502" operator="containsText" text="清車">
      <formula>NOT(ISERROR(SEARCH("清車",L774)))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8" operator="containsText" text="了機">
      <formula>NOT(ISERROR(SEARCH("了機",L776)))</formula>
    </cfRule>
    <cfRule type="containsText" dxfId="10991" priority="7707" operator="containsText" text="改紡">
      <formula>NOT(ISERROR(SEARCH("改紡",L776)))</formula>
    </cfRule>
  </conditionalFormatting>
  <conditionalFormatting sqref="L780">
    <cfRule type="containsText" dxfId="10990" priority="7563" operator="containsText" text="改紡">
      <formula>NOT(ISERROR(SEARCH("改紡",L780)))</formula>
    </cfRule>
    <cfRule type="containsText" dxfId="10989" priority="7562" operator="containsText" text="清車">
      <formula>NOT(ISERROR(SEARCH("清車",L780)))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51" operator="containsText" text="了機">
      <formula>NOT(ISERROR(SEARCH("了機",L794)))</formula>
    </cfRule>
    <cfRule type="containsText" dxfId="10983" priority="7349" operator="containsText" text="清車">
      <formula>NOT(ISERROR(SEARCH("清車",L794)))</formula>
    </cfRule>
    <cfRule type="containsText" dxfId="10982" priority="7350" operator="containsText" text="改紡">
      <formula>NOT(ISERROR(SEARCH("改紡",L794)))</formula>
    </cfRule>
  </conditionalFormatting>
  <conditionalFormatting sqref="L796">
    <cfRule type="containsText" dxfId="10981" priority="7336" operator="containsText" text="了機">
      <formula>NOT(ISERROR(SEARCH("了機",L796)))</formula>
    </cfRule>
    <cfRule type="containsText" dxfId="10980" priority="7335" operator="containsText" text="改紡">
      <formula>NOT(ISERROR(SEARCH("改紡",L796)))</formula>
    </cfRule>
    <cfRule type="containsText" dxfId="10979" priority="7334" operator="containsText" text="清車">
      <formula>NOT(ISERROR(SEARCH("清車",L796)))</formula>
    </cfRule>
  </conditionalFormatting>
  <conditionalFormatting sqref="L799">
    <cfRule type="containsText" dxfId="10978" priority="7357" operator="containsText" text="了機">
      <formula>NOT(ISERROR(SEARCH("了機",L799)))</formula>
    </cfRule>
    <cfRule type="containsText" dxfId="10977" priority="7355" operator="containsText" text="清車">
      <formula>NOT(ISERROR(SEARCH("清車",L799)))</formula>
    </cfRule>
    <cfRule type="containsText" dxfId="10976" priority="7356" operator="containsText" text="改紡">
      <formula>NOT(ISERROR(SEARCH("改紡",L799)))</formula>
    </cfRule>
  </conditionalFormatting>
  <conditionalFormatting sqref="L802">
    <cfRule type="containsText" dxfId="10975" priority="7333" operator="containsText" text="了機">
      <formula>NOT(ISERROR(SEARCH("了機",L802)))</formula>
    </cfRule>
    <cfRule type="containsText" dxfId="10974" priority="7332" operator="containsText" text="改紡">
      <formula>NOT(ISERROR(SEARCH("改紡",L802)))</formula>
    </cfRule>
    <cfRule type="containsText" dxfId="10973" priority="7331" operator="containsText" text="清車">
      <formula>NOT(ISERROR(SEARCH("清車",L802)))</formula>
    </cfRule>
  </conditionalFormatting>
  <conditionalFormatting sqref="L803">
    <cfRule type="containsText" dxfId="10972" priority="7375" operator="containsText" text="了機">
      <formula>NOT(ISERROR(SEARCH("了機",L803)))</formula>
    </cfRule>
    <cfRule type="containsText" dxfId="10971" priority="7374" operator="containsText" text="改紡">
      <formula>NOT(ISERROR(SEARCH("改紡",L803)))</formula>
    </cfRule>
    <cfRule type="containsText" dxfId="10970" priority="7373" operator="containsText" text="清車">
      <formula>NOT(ISERROR(SEARCH("清車",L803)))</formula>
    </cfRule>
  </conditionalFormatting>
  <conditionalFormatting sqref="L804">
    <cfRule type="containsText" dxfId="10969" priority="7384" operator="containsText" text="了機">
      <formula>NOT(ISERROR(SEARCH("了機",L804)))</formula>
    </cfRule>
    <cfRule type="containsText" dxfId="10968" priority="7382" operator="containsText" text="清車">
      <formula>NOT(ISERROR(SEARCH("清車",L804)))</formula>
    </cfRule>
    <cfRule type="containsText" dxfId="10967" priority="7383" operator="containsText" text="改紡">
      <formula>NOT(ISERROR(SEARCH("改紡",L804)))</formula>
    </cfRule>
  </conditionalFormatting>
  <conditionalFormatting sqref="L805">
    <cfRule type="containsText" dxfId="10966" priority="7402" operator="containsText" text="了機">
      <formula>NOT(ISERROR(SEARCH("了機",L805)))</formula>
    </cfRule>
    <cfRule type="containsText" dxfId="10965" priority="7401" operator="containsText" text="改紡">
      <formula>NOT(ISERROR(SEARCH("改紡",L805)))</formula>
    </cfRule>
    <cfRule type="containsText" dxfId="10964" priority="7400" operator="containsText" text="清車">
      <formula>NOT(ISERROR(SEARCH("清車",L805)))</formula>
    </cfRule>
  </conditionalFormatting>
  <conditionalFormatting sqref="L806">
    <cfRule type="containsText" dxfId="10963" priority="7366" operator="containsText" text="了機">
      <formula>NOT(ISERROR(SEARCH("了機",L806)))</formula>
    </cfRule>
    <cfRule type="containsText" dxfId="10962" priority="7365" operator="containsText" text="改紡">
      <formula>NOT(ISERROR(SEARCH("改紡",L806)))</formula>
    </cfRule>
    <cfRule type="containsText" dxfId="10961" priority="7364" operator="containsText" text="清車">
      <formula>NOT(ISERROR(SEARCH("清車",L806)))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3" operator="containsText" text="了機">
      <formula>NOT(ISERROR(SEARCH("了機",L817)))</formula>
    </cfRule>
    <cfRule type="containsText" dxfId="10953" priority="7362" operator="containsText" text="改紡">
      <formula>NOT(ISERROR(SEARCH("改紡",L817)))</formula>
    </cfRule>
    <cfRule type="containsText" dxfId="10952" priority="7361" operator="containsText" text="清車">
      <formula>NOT(ISERROR(SEARCH("清車",L817)))</formula>
    </cfRule>
  </conditionalFormatting>
  <conditionalFormatting sqref="L820">
    <cfRule type="containsText" dxfId="10951" priority="7341" operator="containsText" text="改紡">
      <formula>NOT(ISERROR(SEARCH("改紡",L820)))</formula>
    </cfRule>
    <cfRule type="containsText" dxfId="10950" priority="7340" operator="containsText" text="清車">
      <formula>NOT(ISERROR(SEARCH("清車",L820)))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3" operator="containsText" text="了機">
      <formula>NOT(ISERROR(SEARCH("了機",L823)))</formula>
    </cfRule>
    <cfRule type="containsText" dxfId="10947" priority="7392" operator="containsText" text="改紡">
      <formula>NOT(ISERROR(SEARCH("改紡",L823)))</formula>
    </cfRule>
    <cfRule type="containsText" dxfId="10946" priority="7391" operator="containsText" text="清車">
      <formula>NOT(ISERROR(SEARCH("清車",L823)))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9" operator="containsText" text="改紡">
      <formula>NOT(ISERROR(SEARCH("改紡",L836)))</formula>
    </cfRule>
    <cfRule type="containsText" dxfId="10938" priority="6880" operator="containsText" text="了機">
      <formula>NOT(ISERROR(SEARCH("了機",L836)))</formula>
    </cfRule>
    <cfRule type="containsText" dxfId="10937" priority="6878" operator="containsText" text="清車">
      <formula>NOT(ISERROR(SEARCH("清車",L836)))</formula>
    </cfRule>
  </conditionalFormatting>
  <conditionalFormatting sqref="L839">
    <cfRule type="containsText" dxfId="10936" priority="6892" operator="containsText" text="了機">
      <formula>NOT(ISERROR(SEARCH("了機",L839)))</formula>
    </cfRule>
    <cfRule type="containsText" dxfId="10935" priority="6891" operator="containsText" text="改紡">
      <formula>NOT(ISERROR(SEARCH("改紡",L839)))</formula>
    </cfRule>
    <cfRule type="containsText" dxfId="10934" priority="6890" operator="containsText" text="清車">
      <formula>NOT(ISERROR(SEARCH("清車",L839)))</formula>
    </cfRule>
  </conditionalFormatting>
  <conditionalFormatting sqref="L842">
    <cfRule type="containsText" dxfId="10933" priority="7050" operator="containsText" text="改紡">
      <formula>NOT(ISERROR(SEARCH("改紡",L842)))</formula>
    </cfRule>
    <cfRule type="containsText" dxfId="10932" priority="7051" operator="containsText" text="了機">
      <formula>NOT(ISERROR(SEARCH("了機",L842)))</formula>
    </cfRule>
    <cfRule type="containsText" dxfId="10931" priority="7049" operator="containsText" text="清車">
      <formula>NOT(ISERROR(SEARCH("清車",L842)))</formula>
    </cfRule>
  </conditionalFormatting>
  <conditionalFormatting sqref="L843">
    <cfRule type="containsText" dxfId="10930" priority="6895" operator="containsText" text="了機">
      <formula>NOT(ISERROR(SEARCH("了機",L843)))</formula>
    </cfRule>
    <cfRule type="containsText" dxfId="10929" priority="6894" operator="containsText" text="改紡">
      <formula>NOT(ISERROR(SEARCH("改紡",L843)))</formula>
    </cfRule>
    <cfRule type="containsText" dxfId="10928" priority="6893" operator="containsText" text="清車">
      <formula>NOT(ISERROR(SEARCH("清車",L843)))</formula>
    </cfRule>
  </conditionalFormatting>
  <conditionalFormatting sqref="L844">
    <cfRule type="containsText" dxfId="10927" priority="7090" operator="containsText" text="了機">
      <formula>NOT(ISERROR(SEARCH("了機",L844)))</formula>
    </cfRule>
    <cfRule type="containsText" dxfId="10926" priority="7089" operator="containsText" text="改紡">
      <formula>NOT(ISERROR(SEARCH("改紡",L844)))</formula>
    </cfRule>
    <cfRule type="containsText" dxfId="10925" priority="7088" operator="containsText" text="清車">
      <formula>NOT(ISERROR(SEARCH("清車",L844)))</formula>
    </cfRule>
  </conditionalFormatting>
  <conditionalFormatting sqref="L845">
    <cfRule type="containsText" dxfId="10924" priority="7108" operator="containsText" text="了機">
      <formula>NOT(ISERROR(SEARCH("了機",L845)))</formula>
    </cfRule>
    <cfRule type="containsText" dxfId="10923" priority="7107" operator="containsText" text="改紡">
      <formula>NOT(ISERROR(SEARCH("改紡",L845)))</formula>
    </cfRule>
    <cfRule type="containsText" dxfId="10922" priority="7106" operator="containsText" text="清車">
      <formula>NOT(ISERROR(SEARCH("清車",L845)))</formula>
    </cfRule>
  </conditionalFormatting>
  <conditionalFormatting sqref="L846">
    <cfRule type="containsText" dxfId="10921" priority="7074" operator="containsText" text="改紡">
      <formula>NOT(ISERROR(SEARCH("改紡",L846)))</formula>
    </cfRule>
    <cfRule type="containsText" dxfId="10920" priority="7075" operator="containsText" text="了機">
      <formula>NOT(ISERROR(SEARCH("了機",L846)))</formula>
    </cfRule>
    <cfRule type="containsText" dxfId="10919" priority="7073" operator="containsText" text="清車">
      <formula>NOT(ISERROR(SEARCH("清車",L846)))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8" operator="containsText" text="了機">
      <formula>NOT(ISERROR(SEARCH("了機",L855)))</formula>
    </cfRule>
    <cfRule type="containsText" dxfId="10914" priority="6897" operator="containsText" text="改紡">
      <formula>NOT(ISERROR(SEARCH("改紡",L855)))</formula>
    </cfRule>
    <cfRule type="containsText" dxfId="10913" priority="6896" operator="containsText" text="清車">
      <formula>NOT(ISERROR(SEARCH("清車",L855)))</formula>
    </cfRule>
  </conditionalFormatting>
  <conditionalFormatting sqref="L856">
    <cfRule type="containsText" dxfId="10912" priority="7072" operator="containsText" text="了機">
      <formula>NOT(ISERROR(SEARCH("了機",L856)))</formula>
    </cfRule>
    <cfRule type="containsText" dxfId="10911" priority="7071" operator="containsText" text="改紡">
      <formula>NOT(ISERROR(SEARCH("改紡",L856)))</formula>
    </cfRule>
    <cfRule type="containsText" dxfId="10910" priority="7070" operator="containsText" text="清車">
      <formula>NOT(ISERROR(SEARCH("清車",L856)))</formula>
    </cfRule>
  </conditionalFormatting>
  <conditionalFormatting sqref="L859">
    <cfRule type="containsText" dxfId="10909" priority="7057" operator="containsText" text="了機">
      <formula>NOT(ISERROR(SEARCH("了機",L859)))</formula>
    </cfRule>
    <cfRule type="containsText" dxfId="10908" priority="7056" operator="containsText" text="改紡">
      <formula>NOT(ISERROR(SEARCH("改紡",L859)))</formula>
    </cfRule>
    <cfRule type="containsText" dxfId="10907" priority="7055" operator="containsText" text="清車">
      <formula>NOT(ISERROR(SEARCH("清車",L859)))</formula>
    </cfRule>
  </conditionalFormatting>
  <conditionalFormatting sqref="L862:L869">
    <cfRule type="containsText" dxfId="10906" priority="7099" operator="containsText" text="了機">
      <formula>NOT(ISERROR(SEARCH("了機",L862)))</formula>
    </cfRule>
    <cfRule type="containsText" dxfId="10905" priority="7098" operator="containsText" text="改紡">
      <formula>NOT(ISERROR(SEARCH("改紡",L862)))</formula>
    </cfRule>
    <cfRule type="containsText" dxfId="10904" priority="7097" operator="containsText" text="清車">
      <formula>NOT(ISERROR(SEARCH("清車",L862)))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5" operator="containsText" text="改紡">
      <formula>NOT(ISERROR(SEARCH("改紡",L873)))</formula>
    </cfRule>
    <cfRule type="containsText" dxfId="10899" priority="6736" operator="containsText" text="了機">
      <formula>NOT(ISERROR(SEARCH("了機",L873)))</formula>
    </cfRule>
    <cfRule type="containsText" dxfId="10898" priority="6734" operator="containsText" text="清車">
      <formula>NOT(ISERROR(SEARCH("清車",L873)))</formula>
    </cfRule>
  </conditionalFormatting>
  <conditionalFormatting sqref="L874">
    <cfRule type="containsText" dxfId="10897" priority="6534" operator="containsText" text="改紡">
      <formula>NOT(ISERROR(SEARCH("改紡",L874)))</formula>
    </cfRule>
    <cfRule type="containsText" dxfId="10896" priority="6535" operator="containsText" text="了機">
      <formula>NOT(ISERROR(SEARCH("了機",L874)))</formula>
    </cfRule>
    <cfRule type="containsText" dxfId="10895" priority="6533" operator="containsText" text="清車">
      <formula>NOT(ISERROR(SEARCH("清車",L874)))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1" operator="containsText" text="改紡">
      <formula>NOT(ISERROR(SEARCH("改紡",L876)))</formula>
    </cfRule>
    <cfRule type="containsText" dxfId="10890" priority="6530" operator="containsText" text="清車">
      <formula>NOT(ISERROR(SEARCH("清車",L876)))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4" operator="containsText" text="了機">
      <formula>NOT(ISERROR(SEARCH("了機",L881)))</formula>
    </cfRule>
    <cfRule type="containsText" dxfId="10884" priority="6723" operator="containsText" text="改紡">
      <formula>NOT(ISERROR(SEARCH("改紡",L881)))</formula>
    </cfRule>
    <cfRule type="containsText" dxfId="10883" priority="6722" operator="containsText" text="清車">
      <formula>NOT(ISERROR(SEARCH("清車",L881)))</formula>
    </cfRule>
  </conditionalFormatting>
  <conditionalFormatting sqref="L882">
    <cfRule type="containsText" dxfId="10882" priority="6573" operator="containsText" text="改紡">
      <formula>NOT(ISERROR(SEARCH("改紡",L882)))</formula>
    </cfRule>
    <cfRule type="containsText" dxfId="10881" priority="6572" operator="containsText" text="清車">
      <formula>NOT(ISERROR(SEARCH("清車",L882)))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8" operator="containsText" text="了機">
      <formula>NOT(ISERROR(SEARCH("了機",L885)))</formula>
    </cfRule>
    <cfRule type="containsText" dxfId="10871" priority="6747" operator="containsText" text="改紡">
      <formula>NOT(ISERROR(SEARCH("改紡",L885)))</formula>
    </cfRule>
  </conditionalFormatting>
  <conditionalFormatting sqref="L888">
    <cfRule type="containsText" dxfId="10870" priority="6565" operator="containsText" text="了機">
      <formula>NOT(ISERROR(SEARCH("了機",L888)))</formula>
    </cfRule>
    <cfRule type="containsText" dxfId="10869" priority="6563" operator="containsText" text="清車">
      <formula>NOT(ISERROR(SEARCH("清車",L888)))</formula>
    </cfRule>
    <cfRule type="containsText" dxfId="10868" priority="6564" operator="containsText" text="改紡">
      <formula>NOT(ISERROR(SEARCH("改紡",L888)))</formula>
    </cfRule>
  </conditionalFormatting>
  <conditionalFormatting sqref="L894">
    <cfRule type="containsText" dxfId="10867" priority="6577" operator="containsText" text="了機">
      <formula>NOT(ISERROR(SEARCH("了機",L894)))</formula>
    </cfRule>
    <cfRule type="containsText" dxfId="10866" priority="6575" operator="containsText" text="清車">
      <formula>NOT(ISERROR(SEARCH("清車",L894)))</formula>
    </cfRule>
    <cfRule type="containsText" dxfId="10865" priority="6576" operator="containsText" text="改紡">
      <formula>NOT(ISERROR(SEARCH("改紡",L894)))</formula>
    </cfRule>
  </conditionalFormatting>
  <conditionalFormatting sqref="L895">
    <cfRule type="containsText" dxfId="10864" priority="6745" operator="containsText" text="了機">
      <formula>NOT(ISERROR(SEARCH("了機",L895)))</formula>
    </cfRule>
    <cfRule type="containsText" dxfId="10863" priority="6743" operator="containsText" text="清車">
      <formula>NOT(ISERROR(SEARCH("清車",L895)))</formula>
    </cfRule>
    <cfRule type="containsText" dxfId="10862" priority="6744" operator="containsText" text="改紡">
      <formula>NOT(ISERROR(SEARCH("改紡",L895)))</formula>
    </cfRule>
  </conditionalFormatting>
  <conditionalFormatting sqref="L898">
    <cfRule type="containsText" dxfId="10861" priority="6730" operator="containsText" text="了機">
      <formula>NOT(ISERROR(SEARCH("了機",L898)))</formula>
    </cfRule>
    <cfRule type="containsText" dxfId="10860" priority="6729" operator="containsText" text="改紡">
      <formula>NOT(ISERROR(SEARCH("改紡",L898)))</formula>
    </cfRule>
    <cfRule type="containsText" dxfId="10859" priority="6728" operator="containsText" text="清車">
      <formula>NOT(ISERROR(SEARCH("清車",L898)))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2" operator="containsText" text="了機">
      <formula>NOT(ISERROR(SEARCH("了機",L901)))</formula>
    </cfRule>
    <cfRule type="containsText" dxfId="10856" priority="6771" operator="containsText" text="改紡">
      <formula>NOT(ISERROR(SEARCH("改紡",L901)))</formula>
    </cfRule>
  </conditionalFormatting>
  <conditionalFormatting sqref="L910:L911">
    <cfRule type="containsText" dxfId="10855" priority="6309" operator="containsText" text="改紡">
      <formula>NOT(ISERROR(SEARCH("改紡",L910)))</formula>
    </cfRule>
    <cfRule type="containsText" dxfId="10854" priority="6308" operator="containsText" text="清車">
      <formula>NOT(ISERROR(SEARCH("清車",L910)))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6" operator="containsText" text="改紡">
      <formula>NOT(ISERROR(SEARCH("改紡",L912)))</formula>
    </cfRule>
    <cfRule type="containsText" dxfId="10851" priority="6307" operator="containsText" text="了機">
      <formula>NOT(ISERROR(SEARCH("了機",L912)))</formula>
    </cfRule>
    <cfRule type="containsText" dxfId="10850" priority="6305" operator="containsText" text="清車">
      <formula>NOT(ISERROR(SEARCH("清車",L912)))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3" operator="containsText" text="了機">
      <formula>NOT(ISERROR(SEARCH("了機",L914)))</formula>
    </cfRule>
    <cfRule type="containsText" dxfId="10844" priority="6132" operator="containsText" text="改紡">
      <formula>NOT(ISERROR(SEARCH("改紡",L914)))</formula>
    </cfRule>
  </conditionalFormatting>
  <conditionalFormatting sqref="L915">
    <cfRule type="containsText" dxfId="10843" priority="6106" operator="containsText" text="了機">
      <formula>NOT(ISERROR(SEARCH("了機",L915)))</formula>
    </cfRule>
    <cfRule type="containsText" dxfId="10842" priority="6104" operator="containsText" text="清車">
      <formula>NOT(ISERROR(SEARCH("清車",L915)))</formula>
    </cfRule>
    <cfRule type="containsText" dxfId="10841" priority="6105" operator="containsText" text="改紡">
      <formula>NOT(ISERROR(SEARCH("改紡",L915)))</formula>
    </cfRule>
  </conditionalFormatting>
  <conditionalFormatting sqref="L917">
    <cfRule type="containsText" dxfId="10840" priority="6144" operator="containsText" text="改紡">
      <formula>NOT(ISERROR(SEARCH("改紡",L917)))</formula>
    </cfRule>
    <cfRule type="containsText" dxfId="10839" priority="6143" operator="containsText" text="清車">
      <formula>NOT(ISERROR(SEARCH("清車",L917)))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91" operator="containsText" text="了機">
      <formula>NOT(ISERROR(SEARCH("了機",L920)))</formula>
    </cfRule>
    <cfRule type="containsText" dxfId="10836" priority="6090" operator="containsText" text="改紡">
      <formula>NOT(ISERROR(SEARCH("改紡",L920)))</formula>
    </cfRule>
    <cfRule type="containsText" dxfId="10835" priority="6089" operator="containsText" text="清車">
      <formula>NOT(ISERROR(SEARCH("清車",L920)))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8" operator="containsText" text="了機">
      <formula>NOT(ISERROR(SEARCH("了機",L921)))</formula>
    </cfRule>
    <cfRule type="containsText" dxfId="10832" priority="6147" operator="containsText" text="改紡">
      <formula>NOT(ISERROR(SEARCH("改紡",L921)))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9" operator="containsText" text="了機">
      <formula>NOT(ISERROR(SEARCH("了機",L924)))</formula>
    </cfRule>
    <cfRule type="containsText" dxfId="10823" priority="6318" operator="containsText" text="改紡">
      <formula>NOT(ISERROR(SEARCH("改紡",L924)))</formula>
    </cfRule>
  </conditionalFormatting>
  <conditionalFormatting sqref="L927">
    <cfRule type="containsText" dxfId="10822" priority="6138" operator="containsText" text="改紡">
      <formula>NOT(ISERROR(SEARCH("改紡",L927)))</formula>
    </cfRule>
    <cfRule type="containsText" dxfId="10821" priority="6139" operator="containsText" text="了機">
      <formula>NOT(ISERROR(SEARCH("了機",L927)))</formula>
    </cfRule>
    <cfRule type="containsText" dxfId="10820" priority="6137" operator="containsText" text="清車">
      <formula>NOT(ISERROR(SEARCH("清車",L927)))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5" operator="containsText" text="改紡">
      <formula>NOT(ISERROR(SEARCH("改紡",L934)))</formula>
    </cfRule>
    <cfRule type="containsText" dxfId="10815" priority="6314" operator="containsText" text="清車">
      <formula>NOT(ISERROR(SEARCH("清車",L934)))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2" operator="containsText" text="改紡">
      <formula>NOT(ISERROR(SEARCH("改紡",L940)))</formula>
    </cfRule>
    <cfRule type="containsText" dxfId="10809" priority="6343" operator="containsText" text="了機">
      <formula>NOT(ISERROR(SEARCH("了機",L940)))</formula>
    </cfRule>
    <cfRule type="containsText" dxfId="10808" priority="6341" operator="containsText" text="清車">
      <formula>NOT(ISERROR(SEARCH("清車",L940)))</formula>
    </cfRule>
  </conditionalFormatting>
  <conditionalFormatting sqref="L949:L950">
    <cfRule type="containsText" dxfId="10807" priority="5967" operator="containsText" text="改紡">
      <formula>NOT(ISERROR(SEARCH("改紡",L949)))</formula>
    </cfRule>
    <cfRule type="containsText" dxfId="10806" priority="5968" operator="containsText" text="了機">
      <formula>NOT(ISERROR(SEARCH("了機",L949)))</formula>
    </cfRule>
    <cfRule type="containsText" dxfId="10805" priority="5966" operator="containsText" text="清車">
      <formula>NOT(ISERROR(SEARCH("清車",L949)))</formula>
    </cfRule>
  </conditionalFormatting>
  <conditionalFormatting sqref="L951">
    <cfRule type="containsText" dxfId="10804" priority="5965" operator="containsText" text="了機">
      <formula>NOT(ISERROR(SEARCH("了機",L951)))</formula>
    </cfRule>
    <cfRule type="containsText" dxfId="10803" priority="5963" operator="containsText" text="清車">
      <formula>NOT(ISERROR(SEARCH("清車",L951)))</formula>
    </cfRule>
    <cfRule type="containsText" dxfId="10802" priority="5964" operator="containsText" text="改紡">
      <formula>NOT(ISERROR(SEARCH("改紡",L951)))</formula>
    </cfRule>
  </conditionalFormatting>
  <conditionalFormatting sqref="L952">
    <cfRule type="containsText" dxfId="10801" priority="5766" operator="containsText" text="改紡">
      <formula>NOT(ISERROR(SEARCH("改紡",L952)))</formula>
    </cfRule>
    <cfRule type="containsText" dxfId="10800" priority="5767" operator="containsText" text="了機">
      <formula>NOT(ISERROR(SEARCH("了機",L952)))</formula>
    </cfRule>
    <cfRule type="containsText" dxfId="10799" priority="5765" operator="containsText" text="清車">
      <formula>NOT(ISERROR(SEARCH("清車",L952)))</formula>
    </cfRule>
  </conditionalFormatting>
  <conditionalFormatting sqref="L953">
    <cfRule type="containsText" dxfId="10798" priority="5791" operator="containsText" text="了機">
      <formula>NOT(ISERROR(SEARCH("了機",L953)))</formula>
    </cfRule>
    <cfRule type="containsText" dxfId="10797" priority="5790" operator="containsText" text="改紡">
      <formula>NOT(ISERROR(SEARCH("改紡",L953)))</formula>
    </cfRule>
    <cfRule type="containsText" dxfId="10796" priority="5789" operator="containsText" text="清車">
      <formula>NOT(ISERROR(SEARCH("清車",L953)))</formula>
    </cfRule>
  </conditionalFormatting>
  <conditionalFormatting sqref="L954">
    <cfRule type="containsText" dxfId="10795" priority="5763" operator="containsText" text="改紡">
      <formula>NOT(ISERROR(SEARCH("改紡",L954)))</formula>
    </cfRule>
    <cfRule type="containsText" dxfId="10794" priority="5762" operator="containsText" text="清車">
      <formula>NOT(ISERROR(SEARCH("清車",L954)))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2" operator="containsText" text="改紡">
      <formula>NOT(ISERROR(SEARCH("改紡",L956)))</formula>
    </cfRule>
    <cfRule type="containsText" dxfId="10791" priority="5803" operator="containsText" text="了機">
      <formula>NOT(ISERROR(SEARCH("了機",L956)))</formula>
    </cfRule>
    <cfRule type="containsText" dxfId="10790" priority="5801" operator="containsText" text="清車">
      <formula>NOT(ISERROR(SEARCH("清車",L956)))</formula>
    </cfRule>
  </conditionalFormatting>
  <conditionalFormatting sqref="L959">
    <cfRule type="containsText" dxfId="10789" priority="5748" operator="containsText" text="改紡">
      <formula>NOT(ISERROR(SEARCH("改紡",L959)))</formula>
    </cfRule>
    <cfRule type="containsText" dxfId="10788" priority="5749" operator="containsText" text="了機">
      <formula>NOT(ISERROR(SEARCH("了機",L959)))</formula>
    </cfRule>
    <cfRule type="containsText" dxfId="10787" priority="5747" operator="containsText" text="清車">
      <formula>NOT(ISERROR(SEARCH("清車",L959)))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2" operator="containsText" text="了機">
      <formula>NOT(ISERROR(SEARCH("了機",L961)))</formula>
    </cfRule>
    <cfRule type="containsText" dxfId="10782" priority="5991" operator="containsText" text="改紡">
      <formula>NOT(ISERROR(SEARCH("改紡",L961)))</formula>
    </cfRule>
    <cfRule type="containsText" dxfId="10781" priority="5990" operator="containsText" text="清車">
      <formula>NOT(ISERROR(SEARCH("清車",L961)))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10" operator="containsText" text="了機">
      <formula>NOT(ISERROR(SEARCH("了機",L962)))</formula>
    </cfRule>
    <cfRule type="containsText" dxfId="10778" priority="6009" operator="containsText" text="改紡">
      <formula>NOT(ISERROR(SEARCH("改紡",L962)))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6" operator="containsText" text="改紡">
      <formula>NOT(ISERROR(SEARCH("改紡",L966)))</formula>
    </cfRule>
    <cfRule type="containsText" dxfId="10773" priority="5795" operator="containsText" text="清車">
      <formula>NOT(ISERROR(SEARCH("清車",L966)))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8" operator="containsText" text="改紡">
      <formula>NOT(ISERROR(SEARCH("改紡",L972)))</formula>
    </cfRule>
    <cfRule type="containsText" dxfId="10770" priority="5809" operator="containsText" text="了機">
      <formula>NOT(ISERROR(SEARCH("了機",L972)))</formula>
    </cfRule>
    <cfRule type="containsText" dxfId="10769" priority="5807" operator="containsText" text="清車">
      <formula>NOT(ISERROR(SEARCH("清車",L972)))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9" operator="containsText" text="改紡">
      <formula>NOT(ISERROR(SEARCH("改紡",L987)))</formula>
    </cfRule>
    <cfRule type="containsText" dxfId="10758" priority="3828" operator="containsText" text="清車">
      <formula>NOT(ISERROR(SEARCH("清車",L987)))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8" operator="containsText" text="改紡">
      <formula>NOT(ISERROR(SEARCH("改紡",L988)))</formula>
    </cfRule>
    <cfRule type="containsText" dxfId="10755" priority="5629" operator="containsText" text="了機">
      <formula>NOT(ISERROR(SEARCH("了機",L988)))</formula>
    </cfRule>
    <cfRule type="containsText" dxfId="10754" priority="5627" operator="containsText" text="清車">
      <formula>NOT(ISERROR(SEARCH("清車",L988)))</formula>
    </cfRule>
  </conditionalFormatting>
  <conditionalFormatting sqref="L990">
    <cfRule type="containsText" dxfId="10753" priority="5625" operator="containsText" text="改紡">
      <formula>NOT(ISERROR(SEARCH("改紡",L990)))</formula>
    </cfRule>
    <cfRule type="containsText" dxfId="10752" priority="5626" operator="containsText" text="了機">
      <formula>NOT(ISERROR(SEARCH("了機",L990)))</formula>
    </cfRule>
    <cfRule type="containsText" dxfId="10751" priority="5624" operator="containsText" text="清車">
      <formula>NOT(ISERROR(SEARCH("清車",L990)))</formula>
    </cfRule>
  </conditionalFormatting>
  <conditionalFormatting sqref="L991">
    <cfRule type="containsText" dxfId="10750" priority="5428" operator="containsText" text="了機">
      <formula>NOT(ISERROR(SEARCH("了機",L991)))</formula>
    </cfRule>
    <cfRule type="containsText" dxfId="10749" priority="5426" operator="containsText" text="清車">
      <formula>NOT(ISERROR(SEARCH("清車",L991)))</formula>
    </cfRule>
    <cfRule type="containsText" dxfId="10748" priority="5427" operator="containsText" text="改紡">
      <formula>NOT(ISERROR(SEARCH("改紡",L991)))</formula>
    </cfRule>
  </conditionalFormatting>
  <conditionalFormatting sqref="L992">
    <cfRule type="containsText" dxfId="10747" priority="5452" operator="containsText" text="了機">
      <formula>NOT(ISERROR(SEARCH("了機",L992)))</formula>
    </cfRule>
    <cfRule type="containsText" dxfId="10746" priority="5451" operator="containsText" text="改紡">
      <formula>NOT(ISERROR(SEARCH("改紡",L992)))</formula>
    </cfRule>
    <cfRule type="containsText" dxfId="10745" priority="5450" operator="containsText" text="清車">
      <formula>NOT(ISERROR(SEARCH("清車",L992)))</formula>
    </cfRule>
  </conditionalFormatting>
  <conditionalFormatting sqref="L993">
    <cfRule type="containsText" dxfId="10744" priority="5425" operator="containsText" text="了機">
      <formula>NOT(ISERROR(SEARCH("了機",L993)))</formula>
    </cfRule>
    <cfRule type="containsText" dxfId="10743" priority="5424" operator="containsText" text="改紡">
      <formula>NOT(ISERROR(SEARCH("改紡",L993)))</formula>
    </cfRule>
    <cfRule type="containsText" dxfId="10742" priority="5423" operator="containsText" text="清車">
      <formula>NOT(ISERROR(SEARCH("清車",L993)))</formula>
    </cfRule>
  </conditionalFormatting>
  <conditionalFormatting sqref="L995">
    <cfRule type="containsText" dxfId="10741" priority="5464" operator="containsText" text="了機">
      <formula>NOT(ISERROR(SEARCH("了機",L995)))</formula>
    </cfRule>
    <cfRule type="containsText" dxfId="10740" priority="5463" operator="containsText" text="改紡">
      <formula>NOT(ISERROR(SEARCH("改紡",L995)))</formula>
    </cfRule>
    <cfRule type="containsText" dxfId="10739" priority="5462" operator="containsText" text="清車">
      <formula>NOT(ISERROR(SEARCH("清車",L995)))</formula>
    </cfRule>
  </conditionalFormatting>
  <conditionalFormatting sqref="L998">
    <cfRule type="containsText" dxfId="10738" priority="5409" operator="containsText" text="改紡">
      <formula>NOT(ISERROR(SEARCH("改紡",L998)))</formula>
    </cfRule>
    <cfRule type="containsText" dxfId="10737" priority="5408" operator="containsText" text="清車">
      <formula>NOT(ISERROR(SEARCH("清車",L998)))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7" operator="containsText" text="了機">
      <formula>NOT(ISERROR(SEARCH("了機",L999)))</formula>
    </cfRule>
    <cfRule type="containsText" dxfId="10734" priority="5466" operator="containsText" text="改紡">
      <formula>NOT(ISERROR(SEARCH("改紡",L999)))</formula>
    </cfRule>
    <cfRule type="containsText" dxfId="10733" priority="5465" operator="containsText" text="清車">
      <formula>NOT(ISERROR(SEARCH("清車",L999)))</formula>
    </cfRule>
  </conditionalFormatting>
  <conditionalFormatting sqref="L1000">
    <cfRule type="containsText" dxfId="10732" priority="5407" operator="containsText" text="了機">
      <formula>NOT(ISERROR(SEARCH("了機",L1000)))</formula>
    </cfRule>
    <cfRule type="containsText" dxfId="10731" priority="5406" operator="containsText" text="改紡">
      <formula>NOT(ISERROR(SEARCH("改紡",L1000)))</formula>
    </cfRule>
    <cfRule type="containsText" dxfId="10730" priority="5405" operator="containsText" text="清車">
      <formula>NOT(ISERROR(SEARCH("清車",L1000)))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8" operator="containsText" text="了機">
      <formula>NOT(ISERROR(SEARCH("了機",L1002)))</formula>
    </cfRule>
    <cfRule type="containsText" dxfId="10724" priority="5637" operator="containsText" text="改紡">
      <formula>NOT(ISERROR(SEARCH("改紡",L1002)))</formula>
    </cfRule>
  </conditionalFormatting>
  <conditionalFormatting sqref="L1005">
    <cfRule type="containsText" dxfId="10723" priority="5458" operator="containsText" text="了機">
      <formula>NOT(ISERROR(SEARCH("了機",L1005)))</formula>
    </cfRule>
    <cfRule type="containsText" dxfId="10722" priority="5457" operator="containsText" text="改紡">
      <formula>NOT(ISERROR(SEARCH("改紡",L1005)))</formula>
    </cfRule>
    <cfRule type="containsText" dxfId="10721" priority="5456" operator="containsText" text="清車">
      <formula>NOT(ISERROR(SEARCH("清車",L1005)))</formula>
    </cfRule>
  </conditionalFormatting>
  <conditionalFormatting sqref="L1011">
    <cfRule type="containsText" dxfId="10720" priority="5469" operator="containsText" text="改紡">
      <formula>NOT(ISERROR(SEARCH("改紡",L1011)))</formula>
    </cfRule>
    <cfRule type="containsText" dxfId="10719" priority="5468" operator="containsText" text="清車">
      <formula>NOT(ISERROR(SEARCH("清車",L1011)))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5" operator="containsText" text="了機">
      <formula>NOT(ISERROR(SEARCH("了機",L1012)))</formula>
    </cfRule>
    <cfRule type="containsText" dxfId="10716" priority="5633" operator="containsText" text="清車">
      <formula>NOT(ISERROR(SEARCH("清車",L1012)))</formula>
    </cfRule>
    <cfRule type="containsText" dxfId="10715" priority="5634" operator="containsText" text="改紡">
      <formula>NOT(ISERROR(SEARCH("改紡",L1012)))</formula>
    </cfRule>
  </conditionalFormatting>
  <conditionalFormatting sqref="L1015">
    <cfRule type="containsText" dxfId="10714" priority="5619" operator="containsText" text="改紡">
      <formula>NOT(ISERROR(SEARCH("改紡",L1015)))</formula>
    </cfRule>
    <cfRule type="containsText" dxfId="10713" priority="5618" operator="containsText" text="清車">
      <formula>NOT(ISERROR(SEARCH("清車",L1015)))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9" operator="containsText" text="了機">
      <formula>NOT(ISERROR(SEARCH("了機",L1018)))</formula>
    </cfRule>
    <cfRule type="containsText" dxfId="10709" priority="5658" operator="containsText" text="改紡">
      <formula>NOT(ISERROR(SEARCH("改紡",L1018)))</formula>
    </cfRule>
  </conditionalFormatting>
  <conditionalFormatting sqref="L1027:L1028">
    <cfRule type="containsText" dxfId="10708" priority="5293" operator="containsText" text="了機">
      <formula>NOT(ISERROR(SEARCH("了機",L1027)))</formula>
    </cfRule>
    <cfRule type="containsText" dxfId="10707" priority="5292" operator="containsText" text="改紡">
      <formula>NOT(ISERROR(SEARCH("改紡",L1027)))</formula>
    </cfRule>
    <cfRule type="containsText" dxfId="10706" priority="5291" operator="containsText" text="清車">
      <formula>NOT(ISERROR(SEARCH("清車",L1027)))</formula>
    </cfRule>
  </conditionalFormatting>
  <conditionalFormatting sqref="L1029">
    <cfRule type="containsText" dxfId="10705" priority="5289" operator="containsText" text="改紡">
      <formula>NOT(ISERROR(SEARCH("改紡",L1029)))</formula>
    </cfRule>
    <cfRule type="containsText" dxfId="10704" priority="5288" operator="containsText" text="清車">
      <formula>NOT(ISERROR(SEARCH("清車",L1029)))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8" operator="containsText" text="了機">
      <formula>NOT(ISERROR(SEARCH("了機",L1030)))</formula>
    </cfRule>
    <cfRule type="containsText" dxfId="10701" priority="5097" operator="containsText" text="改紡">
      <formula>NOT(ISERROR(SEARCH("改紡",L1030)))</formula>
    </cfRule>
    <cfRule type="containsText" dxfId="10700" priority="5096" operator="containsText" text="清車">
      <formula>NOT(ISERROR(SEARCH("清車",L1030)))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2" operator="containsText" text="了機">
      <formula>NOT(ISERROR(SEARCH("了機",L1031)))</formula>
    </cfRule>
    <cfRule type="containsText" dxfId="10697" priority="5121" operator="containsText" text="改紡">
      <formula>NOT(ISERROR(SEARCH("改紡",L1031)))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31" operator="containsText" text="了機">
      <formula>NOT(ISERROR(SEARCH("了機",L1034)))</formula>
    </cfRule>
    <cfRule type="containsText" dxfId="10692" priority="5129" operator="containsText" text="清車">
      <formula>NOT(ISERROR(SEARCH("清車",L1034)))</formula>
    </cfRule>
    <cfRule type="containsText" dxfId="10691" priority="5130" operator="containsText" text="改紡">
      <formula>NOT(ISERROR(SEARCH("改紡",L1034)))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80" operator="containsText" text="了機">
      <formula>NOT(ISERROR(SEARCH("了機",L1037)))</formula>
    </cfRule>
    <cfRule type="containsText" dxfId="10686" priority="5078" operator="containsText" text="清車">
      <formula>NOT(ISERROR(SEARCH("清車",L1037)))</formula>
    </cfRule>
    <cfRule type="containsText" dxfId="10685" priority="5079" operator="containsText" text="改紡">
      <formula>NOT(ISERROR(SEARCH("改紡",L1037)))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4" operator="containsText" text="了機">
      <formula>NOT(ISERROR(SEARCH("了機",L1038)))</formula>
    </cfRule>
    <cfRule type="containsText" dxfId="10679" priority="5133" operator="containsText" text="改紡">
      <formula>NOT(ISERROR(SEARCH("改紡",L1038)))</formula>
    </cfRule>
  </conditionalFormatting>
  <conditionalFormatting sqref="L1039">
    <cfRule type="containsText" dxfId="10678" priority="5076" operator="containsText" text="改紡">
      <formula>NOT(ISERROR(SEARCH("改紡",L1039)))</formula>
    </cfRule>
    <cfRule type="containsText" dxfId="10677" priority="5075" operator="containsText" text="清車">
      <formula>NOT(ISERROR(SEARCH("清車",L1039)))</formula>
    </cfRule>
    <cfRule type="containsText" dxfId="10676" priority="5077" operator="containsText" text="了機">
      <formula>NOT(ISERROR(SEARCH("了機",L1039)))</formula>
    </cfRule>
    <cfRule type="containsText" dxfId="10675" priority="4921" operator="containsText" text="了機">
      <formula>NOT(ISERROR(SEARCH("了機",L1039)))</formula>
    </cfRule>
    <cfRule type="containsText" dxfId="10674" priority="4920" operator="containsText" text="改紡">
      <formula>NOT(ISERROR(SEARCH("改紡",L1039)))</formula>
    </cfRule>
    <cfRule type="containsText" dxfId="10673" priority="4919" operator="containsText" text="清車">
      <formula>NOT(ISERROR(SEARCH("清車",L1039)))</formula>
    </cfRule>
  </conditionalFormatting>
  <conditionalFormatting sqref="L1040">
    <cfRule type="containsText" dxfId="10672" priority="3823" operator="containsText" text="改紡">
      <formula>NOT(ISERROR(SEARCH("改紡",L1040)))</formula>
    </cfRule>
    <cfRule type="containsText" dxfId="10671" priority="3822" operator="containsText" text="清車">
      <formula>NOT(ISERROR(SEARCH("清車",L1040)))</formula>
    </cfRule>
    <cfRule type="containsText" dxfId="10670" priority="3827" operator="containsText" text="了機">
      <formula>NOT(ISERROR(SEARCH("了機",L1040)))</formula>
    </cfRule>
    <cfRule type="containsText" dxfId="10669" priority="3826" operator="containsText" text="改紡">
      <formula>NOT(ISERROR(SEARCH("改紡",L1040)))</formula>
    </cfRule>
    <cfRule type="containsText" dxfId="10668" priority="3825" operator="containsText" text="清車">
      <formula>NOT(ISERROR(SEARCH("清車",L1040)))</formula>
    </cfRule>
    <cfRule type="containsText" dxfId="10667" priority="3824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302" operator="containsText" text="了機">
      <formula>NOT(ISERROR(SEARCH("了機",L1041)))</formula>
    </cfRule>
    <cfRule type="containsText" dxfId="10664" priority="5301" operator="containsText" text="改紡">
      <formula>NOT(ISERROR(SEARCH("改紡",L1041)))</formula>
    </cfRule>
    <cfRule type="containsText" dxfId="10663" priority="5300" operator="containsText" text="清車">
      <formula>NOT(ISERROR(SEARCH("清車",L1041)))</formula>
    </cfRule>
    <cfRule type="containsText" dxfId="10662" priority="5035" operator="containsText" text="了機">
      <formula>NOT(ISERROR(SEARCH("了機",L1041)))</formula>
    </cfRule>
    <cfRule type="containsText" dxfId="10661" priority="5034" operator="containsText" text="改紡">
      <formula>NOT(ISERROR(SEARCH("改紡",L1041)))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2" operator="containsText" text="了機">
      <formula>NOT(ISERROR(SEARCH("了機",L1045)))</formula>
    </cfRule>
    <cfRule type="containsText" dxfId="10653" priority="4911" operator="containsText" text="改紡">
      <formula>NOT(ISERROR(SEARCH("改紡",L1045)))</formula>
    </cfRule>
    <cfRule type="containsText" dxfId="10652" priority="4910" operator="containsText" text="清車">
      <formula>NOT(ISERROR(SEARCH("清車",L1045)))</formula>
    </cfRule>
  </conditionalFormatting>
  <conditionalFormatting sqref="L1050">
    <cfRule type="containsText" dxfId="10651" priority="5137" operator="containsText" text="了機">
      <formula>NOT(ISERROR(SEARCH("了機",L1050)))</formula>
    </cfRule>
    <cfRule type="containsText" dxfId="10650" priority="5136" operator="containsText" text="改紡">
      <formula>NOT(ISERROR(SEARCH("改紡",L1050)))</formula>
    </cfRule>
    <cfRule type="containsText" dxfId="10649" priority="5135" operator="containsText" text="清車">
      <formula>NOT(ISERROR(SEARCH("清車",L1050)))</formula>
    </cfRule>
  </conditionalFormatting>
  <conditionalFormatting sqref="L1051">
    <cfRule type="containsText" dxfId="10648" priority="5297" operator="containsText" text="清車">
      <formula>NOT(ISERROR(SEARCH("清車",L1051)))</formula>
    </cfRule>
    <cfRule type="containsText" dxfId="10647" priority="4924" operator="containsText" text="了機">
      <formula>NOT(ISERROR(SEARCH("了機",L1051)))</formula>
    </cfRule>
    <cfRule type="containsText" dxfId="10646" priority="4923" operator="containsText" text="改紡">
      <formula>NOT(ISERROR(SEARCH("改紡",L1051)))</formula>
    </cfRule>
    <cfRule type="containsText" dxfId="10645" priority="4922" operator="containsText" text="清車">
      <formula>NOT(ISERROR(SEARCH("清車",L1051)))</formula>
    </cfRule>
    <cfRule type="containsText" dxfId="10644" priority="5299" operator="containsText" text="了機">
      <formula>NOT(ISERROR(SEARCH("了機",L1051)))</formula>
    </cfRule>
    <cfRule type="containsText" dxfId="10643" priority="5298" operator="containsText" text="改紡">
      <formula>NOT(ISERROR(SEARCH("改紡",L1051)))</formula>
    </cfRule>
  </conditionalFormatting>
  <conditionalFormatting sqref="L1052">
    <cfRule type="containsText" dxfId="10642" priority="5017" operator="containsText" text="了機">
      <formula>NOT(ISERROR(SEARCH("了機",L1052)))</formula>
    </cfRule>
    <cfRule type="containsText" dxfId="10641" priority="5015" operator="containsText" text="清車">
      <formula>NOT(ISERROR(SEARCH("清車",L1052)))</formula>
    </cfRule>
    <cfRule type="containsText" dxfId="10640" priority="5016" operator="containsText" text="改紡">
      <formula>NOT(ISERROR(SEARCH("改紡",L1052)))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4" operator="containsText" text="了機">
      <formula>NOT(ISERROR(SEARCH("了機",L1054)))</formula>
    </cfRule>
    <cfRule type="containsText" dxfId="10637" priority="5283" operator="containsText" text="改紡">
      <formula>NOT(ISERROR(SEARCH("改紡",L1054)))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3" operator="containsText" text="了機">
      <formula>NOT(ISERROR(SEARCH("了機",L1057)))</formula>
    </cfRule>
    <cfRule type="containsText" dxfId="10632" priority="5322" operator="containsText" text="改紡">
      <formula>NOT(ISERROR(SEARCH("改紡",L1057)))</formula>
    </cfRule>
    <cfRule type="containsText" dxfId="10631" priority="5321" operator="containsText" text="清車">
      <formula>NOT(ISERROR(SEARCH("清車",L1057)))</formula>
    </cfRule>
  </conditionalFormatting>
  <conditionalFormatting sqref="L1067:L1068">
    <cfRule type="containsText" dxfId="10630" priority="4728" operator="containsText" text="了機">
      <formula>NOT(ISERROR(SEARCH("了機",L1067)))</formula>
    </cfRule>
    <cfRule type="containsText" dxfId="10629" priority="4726" operator="containsText" text="清車">
      <formula>NOT(ISERROR(SEARCH("清車",L1067)))</formula>
    </cfRule>
    <cfRule type="containsText" dxfId="10628" priority="4727" operator="containsText" text="改紡">
      <formula>NOT(ISERROR(SEARCH("改紡",L1067)))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5" operator="containsText" text="了機">
      <formula>NOT(ISERROR(SEARCH("了機",L1069)))</formula>
    </cfRule>
    <cfRule type="containsText" dxfId="10625" priority="4724" operator="containsText" text="改紡">
      <formula>NOT(ISERROR(SEARCH("改紡",L1069)))</formula>
    </cfRule>
  </conditionalFormatting>
  <conditionalFormatting sqref="L1070">
    <cfRule type="containsText" dxfId="10624" priority="4535" operator="containsText" text="改紡">
      <formula>NOT(ISERROR(SEARCH("改紡",L1070)))</formula>
    </cfRule>
    <cfRule type="containsText" dxfId="10623" priority="4534" operator="containsText" text="清車">
      <formula>NOT(ISERROR(SEARCH("清車",L1070)))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9" operator="containsText" text="清車">
      <formula>NOT(ISERROR(SEARCH("清車",L1071)))</formula>
    </cfRule>
    <cfRule type="containsText" dxfId="10619" priority="3818" operator="containsText" text="了機">
      <formula>NOT(ISERROR(SEARCH("了機",L1071)))</formula>
    </cfRule>
    <cfRule type="containsText" dxfId="10618" priority="3821" operator="containsText" text="了機">
      <formula>NOT(ISERROR(SEARCH("了機",L1071)))</formula>
    </cfRule>
    <cfRule type="containsText" dxfId="10617" priority="3817" operator="containsText" text="改紡">
      <formula>NOT(ISERROR(SEARCH("改紡",L1071)))</formula>
    </cfRule>
    <cfRule type="containsText" dxfId="10616" priority="3820" operator="containsText" text="改紡">
      <formula>NOT(ISERROR(SEARCH("改紡",L1071)))</formula>
    </cfRule>
  </conditionalFormatting>
  <conditionalFormatting sqref="L1072">
    <cfRule type="containsText" dxfId="10615" priority="4533" operator="containsText" text="了機">
      <formula>NOT(ISERROR(SEARCH("了機",L1072)))</formula>
    </cfRule>
    <cfRule type="containsText" dxfId="10614" priority="4115" operator="containsText" text="了機">
      <formula>NOT(ISERROR(SEARCH("了機",L1072)))</formula>
    </cfRule>
    <cfRule type="containsText" dxfId="10613" priority="4532" operator="containsText" text="改紡">
      <formula>NOT(ISERROR(SEARCH("改紡",L1072)))</formula>
    </cfRule>
    <cfRule type="containsText" dxfId="10612" priority="4531" operator="containsText" text="清車">
      <formula>NOT(ISERROR(SEARCH("清車",L1072)))</formula>
    </cfRule>
    <cfRule type="containsText" dxfId="10611" priority="4113" operator="containsText" text="清車">
      <formula>NOT(ISERROR(SEARCH("清車",L1072)))</formula>
    </cfRule>
    <cfRule type="containsText" dxfId="10610" priority="4114" operator="containsText" text="改紡">
      <formula>NOT(ISERROR(SEARCH("改紡",L1072)))</formula>
    </cfRule>
  </conditionalFormatting>
  <conditionalFormatting sqref="L1073">
    <cfRule type="containsText" dxfId="10609" priority="4090" operator="containsText" text="改紡">
      <formula>NOT(ISERROR(SEARCH("改紡",L1073)))</formula>
    </cfRule>
    <cfRule type="containsText" dxfId="10608" priority="4091" operator="containsText" text="了機">
      <formula>NOT(ISERROR(SEARCH("了機",L1073)))</formula>
    </cfRule>
    <cfRule type="containsText" dxfId="10607" priority="4089" operator="containsText" text="清車">
      <formula>NOT(ISERROR(SEARCH("清車",L1073)))</formula>
    </cfRule>
  </conditionalFormatting>
  <conditionalFormatting sqref="L1074">
    <cfRule type="containsText" dxfId="10606" priority="4566" operator="containsText" text="了機">
      <formula>NOT(ISERROR(SEARCH("了機",L1074)))</formula>
    </cfRule>
    <cfRule type="containsText" dxfId="10605" priority="4565" operator="containsText" text="改紡">
      <formula>NOT(ISERROR(SEARCH("改紡",L1074)))</formula>
    </cfRule>
    <cfRule type="containsText" dxfId="10604" priority="4564" operator="containsText" text="清車">
      <formula>NOT(ISERROR(SEARCH("清車",L1074)))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4" operator="containsText" text="改紡">
      <formula>NOT(ISERROR(SEARCH("改紡",L1075)))</formula>
    </cfRule>
    <cfRule type="containsText" dxfId="10601" priority="3811" operator="containsText" text="改紡">
      <formula>NOT(ISERROR(SEARCH("改紡",L1075)))</formula>
    </cfRule>
    <cfRule type="containsText" dxfId="10600" priority="3813" operator="containsText" text="清車">
      <formula>NOT(ISERROR(SEARCH("清車",L1075)))</formula>
    </cfRule>
    <cfRule type="containsText" dxfId="10599" priority="3815" operator="containsText" text="了機">
      <formula>NOT(ISERROR(SEARCH("了機",L1075)))</formula>
    </cfRule>
    <cfRule type="containsText" dxfId="10598" priority="3812" operator="containsText" text="了機">
      <formula>NOT(ISERROR(SEARCH("了機",L1075)))</formula>
    </cfRule>
  </conditionalFormatting>
  <conditionalFormatting sqref="L1076">
    <cfRule type="containsText" dxfId="10597" priority="3913" operator="containsText" text="改紡">
      <formula>NOT(ISERROR(SEARCH("改紡",L1076)))</formula>
    </cfRule>
    <cfRule type="containsText" dxfId="10596" priority="3912" operator="containsText" text="清車">
      <formula>NOT(ISERROR(SEARCH("清車",L1076)))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567" operator="containsText" text="清車">
      <formula>NOT(ISERROR(SEARCH("清車",L1078)))</formula>
    </cfRule>
    <cfRule type="containsText" dxfId="10590" priority="4568" operator="containsText" text="改紡">
      <formula>NOT(ISERROR(SEARCH("改紡",L1078)))</formula>
    </cfRule>
    <cfRule type="containsText" dxfId="10589" priority="4569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076" operator="containsText" text="了機">
      <formula>NOT(ISERROR(SEARCH("了機",L1078)))</formula>
    </cfRule>
    <cfRule type="containsText" dxfId="10584" priority="4074" operator="containsText" text="清車">
      <formula>NOT(ISERROR(SEARCH("清車",L1078)))</formula>
    </cfRule>
    <cfRule type="containsText" dxfId="10583" priority="4075" operator="containsText" text="改紡">
      <formula>NOT(ISERROR(SEARCH("改紡",L1078)))</formula>
    </cfRule>
  </conditionalFormatting>
  <conditionalFormatting sqref="L1079">
    <cfRule type="containsText" dxfId="10582" priority="3877" operator="containsText" text="改紡">
      <formula>NOT(ISERROR(SEARCH("改紡",L1079)))</formula>
    </cfRule>
    <cfRule type="containsText" dxfId="10581" priority="4360" operator="containsText" text="清車">
      <formula>NOT(ISERROR(SEARCH("清車",L1079)))</formula>
    </cfRule>
    <cfRule type="containsText" dxfId="10580" priority="4362" operator="containsText" text="了機">
      <formula>NOT(ISERROR(SEARCH("了機",L1079)))</formula>
    </cfRule>
    <cfRule type="containsText" dxfId="10579" priority="3878" operator="containsText" text="了機">
      <formula>NOT(ISERROR(SEARCH("了機",L1079)))</formula>
    </cfRule>
    <cfRule type="containsText" dxfId="10578" priority="4361" operator="containsText" text="改紡">
      <formula>NOT(ISERROR(SEARCH("改紡",L1079)))</formula>
    </cfRule>
    <cfRule type="containsText" dxfId="10577" priority="4122" operator="containsText" text="清車">
      <formula>NOT(ISERROR(SEARCH("清車",L1079)))</formula>
    </cfRule>
    <cfRule type="containsText" dxfId="10576" priority="4513" operator="containsText" text="清車">
      <formula>NOT(ISERROR(SEARCH("清車",L1079)))</formula>
    </cfRule>
    <cfRule type="containsText" dxfId="10575" priority="3876" operator="containsText" text="清車">
      <formula>NOT(ISERROR(SEARCH("清車",L1079)))</formula>
    </cfRule>
    <cfRule type="containsText" dxfId="10574" priority="4124" operator="containsText" text="了機">
      <formula>NOT(ISERROR(SEARCH("了機",L1079)))</formula>
    </cfRule>
    <cfRule type="containsText" dxfId="10573" priority="4123" operator="containsText" text="改紡">
      <formula>NOT(ISERROR(SEARCH("改紡",L1079)))</formula>
    </cfRule>
    <cfRule type="containsText" dxfId="10572" priority="4515" operator="containsText" text="了機">
      <formula>NOT(ISERROR(SEARCH("了機",L1079)))</formula>
    </cfRule>
    <cfRule type="containsText" dxfId="10571" priority="4514" operator="containsText" text="改紡">
      <formula>NOT(ISERROR(SEARCH("改紡",L1079)))</formula>
    </cfRule>
  </conditionalFormatting>
  <conditionalFormatting sqref="L1080">
    <cfRule type="containsText" dxfId="10570" priority="4321" operator="containsText" text="清車">
      <formula>NOT(ISERROR(SEARCH("清車",L1080)))</formula>
    </cfRule>
    <cfRule type="containsText" dxfId="10569" priority="4323" operator="containsText" text="了機">
      <formula>NOT(ISERROR(SEARCH("了機",L1080)))</formula>
    </cfRule>
    <cfRule type="containsText" dxfId="10568" priority="4322" operator="containsText" text="改紡">
      <formula>NOT(ISERROR(SEARCH("改紡",L1080)))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762" operator="containsText" text="清車">
      <formula>NOT(ISERROR(SEARCH("清車",L1080)))</formula>
    </cfRule>
    <cfRule type="containsText" dxfId="10563" priority="3915" operator="containsText" text="清車">
      <formula>NOT(ISERROR(SEARCH("清車",L1080)))</formula>
    </cfRule>
    <cfRule type="containsText" dxfId="10562" priority="3916" operator="containsText" text="改紡">
      <formula>NOT(ISERROR(SEARCH("改紡",L1080)))</formula>
    </cfRule>
    <cfRule type="containsText" dxfId="10561" priority="3917" operator="containsText" text="了機">
      <formula>NOT(ISERROR(SEARCH("了機",L1080)))</formula>
    </cfRule>
    <cfRule type="containsText" dxfId="10560" priority="4764" operator="containsText" text="了機">
      <formula>NOT(ISERROR(SEARCH("了機",L1080)))</formula>
    </cfRule>
    <cfRule type="containsText" dxfId="10559" priority="4763" operator="containsText" text="改紡">
      <formula>NOT(ISERROR(SEARCH("改紡",L1080)))</formula>
    </cfRule>
  </conditionalFormatting>
  <conditionalFormatting sqref="L1081">
    <cfRule type="containsText" dxfId="10558" priority="3806" operator="containsText" text="了機">
      <formula>NOT(ISERROR(SEARCH("了機",L1081)))</formula>
    </cfRule>
    <cfRule type="containsText" dxfId="10557" priority="3809" operator="containsText" text="了機">
      <formula>NOT(ISERROR(SEARCH("了機",L1081)))</formula>
    </cfRule>
    <cfRule type="containsText" dxfId="10556" priority="3807" operator="containsText" text="清車">
      <formula>NOT(ISERROR(SEARCH("清車",L1081)))</formula>
    </cfRule>
    <cfRule type="containsText" dxfId="10555" priority="3805" operator="containsText" text="改紡">
      <formula>NOT(ISERROR(SEARCH("改紡",L1081)))</formula>
    </cfRule>
    <cfRule type="containsText" dxfId="10554" priority="3804" operator="containsText" text="清車">
      <formula>NOT(ISERROR(SEARCH("清車",L1081)))</formula>
    </cfRule>
    <cfRule type="containsText" dxfId="10553" priority="3808" operator="containsText" text="改紡">
      <formula>NOT(ISERROR(SEARCH("改紡",L1081)))</formula>
    </cfRule>
  </conditionalFormatting>
  <conditionalFormatting sqref="L1082">
    <cfRule type="containsText" dxfId="10552" priority="4460" operator="containsText" text="改紡">
      <formula>NOT(ISERROR(SEARCH("改紡",L1082)))</formula>
    </cfRule>
    <cfRule type="containsText" dxfId="10551" priority="4459" operator="containsText" text="清車">
      <formula>NOT(ISERROR(SEARCH("清車",L1082)))</formula>
    </cfRule>
    <cfRule type="containsText" dxfId="10550" priority="4461" operator="containsText" text="了機">
      <formula>NOT(ISERROR(SEARCH("了機",L1082)))</formula>
    </cfRule>
    <cfRule type="containsText" dxfId="10549" priority="4229" operator="containsText" text="了機">
      <formula>NOT(ISERROR(SEARCH("了機",L1082)))</formula>
    </cfRule>
    <cfRule type="containsText" dxfId="10548" priority="4228" operator="containsText" text="改紡">
      <formula>NOT(ISERROR(SEARCH("改紡",L1082)))</formula>
    </cfRule>
    <cfRule type="containsText" dxfId="10547" priority="4031" operator="containsText" text="了機">
      <formula>NOT(ISERROR(SEARCH("了機",L1082)))</formula>
    </cfRule>
    <cfRule type="containsText" dxfId="10546" priority="4030" operator="containsText" text="改紡">
      <formula>NOT(ISERROR(SEARCH("改紡",L1082)))</formula>
    </cfRule>
    <cfRule type="containsText" dxfId="10545" priority="4029" operator="containsText" text="清車">
      <formula>NOT(ISERROR(SEARCH("清車",L1082)))</formula>
    </cfRule>
    <cfRule type="containsText" dxfId="10544" priority="4227" operator="containsText" text="清車">
      <formula>NOT(ISERROR(SEARCH("清車",L1082)))</formula>
    </cfRule>
  </conditionalFormatting>
  <conditionalFormatting sqref="L1083">
    <cfRule type="containsText" dxfId="10543" priority="4015" operator="containsText" text="改紡">
      <formula>NOT(ISERROR(SEARCH("改紡",L1083)))</formula>
    </cfRule>
    <cfRule type="containsText" dxfId="10542" priority="4016" operator="containsText" text="了機">
      <formula>NOT(ISERROR(SEARCH("了機",L1083)))</formula>
    </cfRule>
    <cfRule type="containsText" dxfId="10541" priority="4014" operator="containsText" text="清車">
      <formula>NOT(ISERROR(SEARCH("清車",L1083)))</formula>
    </cfRule>
  </conditionalFormatting>
  <conditionalFormatting sqref="L1084">
    <cfRule type="containsText" dxfId="10540" priority="4560" operator="containsText" text="了機">
      <formula>NOT(ISERROR(SEARCH("了機",L1084)))</formula>
    </cfRule>
    <cfRule type="containsText" dxfId="10539" priority="4558" operator="containsText" text="清車">
      <formula>NOT(ISERROR(SEARCH("清車",L1084)))</formula>
    </cfRule>
    <cfRule type="containsText" dxfId="10538" priority="4559" operator="containsText" text="改紡">
      <formula>NOT(ISERROR(SEARCH("改紡",L1084)))</formula>
    </cfRule>
  </conditionalFormatting>
  <conditionalFormatting sqref="L1085">
    <cfRule type="containsText" dxfId="10537" priority="4354" operator="containsText" text="清車">
      <formula>NOT(ISERROR(SEARCH("清車",L1085)))</formula>
    </cfRule>
    <cfRule type="containsText" dxfId="10536" priority="4355" operator="containsText" text="改紡">
      <formula>NOT(ISERROR(SEARCH("改紡",L1085)))</formula>
    </cfRule>
    <cfRule type="containsText" dxfId="10535" priority="4356" operator="containsText" text="了機">
      <formula>NOT(ISERROR(SEARCH("了機",L1085)))</formula>
    </cfRule>
    <cfRule type="containsText" dxfId="10534" priority="4118" operator="containsText" text="了機">
      <formula>NOT(ISERROR(SEARCH("了機",L1085)))</formula>
    </cfRule>
    <cfRule type="containsText" dxfId="10533" priority="4116" operator="containsText" text="清車">
      <formula>NOT(ISERROR(SEARCH("清車",L1085)))</formula>
    </cfRule>
    <cfRule type="containsText" dxfId="10532" priority="4117" operator="containsText" text="改紡">
      <formula>NOT(ISERROR(SEARCH("改紡",L1085)))</formula>
    </cfRule>
  </conditionalFormatting>
  <conditionalFormatting sqref="L1086">
    <cfRule type="containsText" dxfId="10531" priority="3908" operator="containsText" text="了機">
      <formula>NOT(ISERROR(SEARCH("了機",L1086)))</formula>
    </cfRule>
    <cfRule type="containsText" dxfId="10530" priority="3907" operator="containsText" text="改紡">
      <formula>NOT(ISERROR(SEARCH("改紡",L1086)))</formula>
    </cfRule>
    <cfRule type="containsText" dxfId="10529" priority="3906" operator="containsText" text="清車">
      <formula>NOT(ISERROR(SEARCH("清車",L1086)))</formula>
    </cfRule>
  </conditionalFormatting>
  <conditionalFormatting sqref="L1090">
    <cfRule type="containsText" dxfId="10528" priority="4571" operator="containsText" text="改紡">
      <formula>NOT(ISERROR(SEARCH("改紡",L1090)))</formula>
    </cfRule>
    <cfRule type="containsText" dxfId="10527" priority="4570" operator="containsText" text="清車">
      <formula>NOT(ISERROR(SEARCH("清車",L1090)))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7" operator="containsText" text="了機">
      <formula>NOT(ISERROR(SEARCH("了機",L1091)))</formula>
    </cfRule>
    <cfRule type="containsText" dxfId="10524" priority="4732" operator="containsText" text="清車">
      <formula>NOT(ISERROR(SEARCH("清車",L1091)))</formula>
    </cfRule>
    <cfRule type="containsText" dxfId="10523" priority="4363" operator="containsText" text="清車">
      <formula>NOT(ISERROR(SEARCH("清車",L1091)))</formula>
    </cfRule>
    <cfRule type="containsText" dxfId="10522" priority="4364" operator="containsText" text="改紡">
      <formula>NOT(ISERROR(SEARCH("改紡",L1091)))</formula>
    </cfRule>
    <cfRule type="containsText" dxfId="10521" priority="4126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4" operator="containsText" text="了機">
      <formula>NOT(ISERROR(SEARCH("了機",L1091)))</formula>
    </cfRule>
    <cfRule type="containsText" dxfId="10518" priority="4733" operator="containsText" text="改紡">
      <formula>NOT(ISERROR(SEARCH("改紡",L1091)))</formula>
    </cfRule>
    <cfRule type="containsText" dxfId="10517" priority="4125" operator="containsText" text="清車">
      <formula>NOT(ISERROR(SEARCH("清車",L1091)))</formula>
    </cfRule>
  </conditionalFormatting>
  <conditionalFormatting sqref="L1092">
    <cfRule type="containsText" dxfId="10516" priority="4458" operator="containsText" text="了機">
      <formula>NOT(ISERROR(SEARCH("了機",L1092)))</formula>
    </cfRule>
    <cfRule type="containsText" dxfId="10515" priority="4226" operator="containsText" text="了機">
      <formula>NOT(ISERROR(SEARCH("了機",L1092)))</formula>
    </cfRule>
    <cfRule type="containsText" dxfId="10514" priority="4225" operator="containsText" text="改紡">
      <formula>NOT(ISERROR(SEARCH("改紡",L1092)))</formula>
    </cfRule>
    <cfRule type="containsText" dxfId="10513" priority="4457" operator="containsText" text="改紡">
      <formula>NOT(ISERROR(SEARCH("改紡",L1092)))</formula>
    </cfRule>
    <cfRule type="containsText" dxfId="10512" priority="3920" operator="containsText" text="了機">
      <formula>NOT(ISERROR(SEARCH("了機",L1092)))</formula>
    </cfRule>
    <cfRule type="containsText" dxfId="10511" priority="3919" operator="containsText" text="改紡">
      <formula>NOT(ISERROR(SEARCH("改紡",L1092)))</formula>
    </cfRule>
    <cfRule type="containsText" dxfId="10510" priority="4224" operator="containsText" text="清車">
      <formula>NOT(ISERROR(SEARCH("清車",L1092)))</formula>
    </cfRule>
    <cfRule type="containsText" dxfId="10509" priority="4456" operator="containsText" text="清車">
      <formula>NOT(ISERROR(SEARCH("清車",L1092)))</formula>
    </cfRule>
    <cfRule type="containsText" dxfId="10508" priority="3918" operator="containsText" text="清車">
      <formula>NOT(ISERROR(SEARCH("清車",L1092)))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3" operator="containsText" text="了機">
      <formula>NOT(ISERROR(SEARCH("了機",L1093)))</formula>
    </cfRule>
    <cfRule type="containsText" dxfId="10505" priority="4012" operator="containsText" text="改紡">
      <formula>NOT(ISERROR(SEARCH("改紡",L1093)))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9" operator="containsText" text="了機">
      <formula>NOT(ISERROR(SEARCH("了機",L1094)))</formula>
    </cfRule>
    <cfRule type="containsText" dxfId="10502" priority="4718" operator="containsText" text="改紡">
      <formula>NOT(ISERROR(SEARCH("改紡",L1094)))</formula>
    </cfRule>
  </conditionalFormatting>
  <conditionalFormatting sqref="L1095">
    <cfRule type="containsText" dxfId="10501" priority="4451" operator="containsText" text="改紡">
      <formula>NOT(ISERROR(SEARCH("改紡",L1095)))</formula>
    </cfRule>
    <cfRule type="containsText" dxfId="10500" priority="4452" operator="containsText" text="了機">
      <formula>NOT(ISERROR(SEARCH("了機",L1095)))</formula>
    </cfRule>
    <cfRule type="containsText" dxfId="10499" priority="4450" operator="containsText" text="清車">
      <formula>NOT(ISERROR(SEARCH("清車",L1095)))</formula>
    </cfRule>
    <cfRule type="containsText" dxfId="10498" priority="4218" operator="containsText" text="清車">
      <formula>NOT(ISERROR(SEARCH("清車",L1095)))</formula>
    </cfRule>
    <cfRule type="containsText" dxfId="10497" priority="4219" operator="containsText" text="改紡">
      <formula>NOT(ISERROR(SEARCH("改紡",L1095)))</formula>
    </cfRule>
    <cfRule type="containsText" dxfId="10496" priority="4220" operator="containsText" text="了機">
      <formula>NOT(ISERROR(SEARCH("了機",L1095)))</formula>
    </cfRule>
  </conditionalFormatting>
  <conditionalFormatting sqref="L1096">
    <cfRule type="containsText" dxfId="10495" priority="4007" operator="containsText" text="了機">
      <formula>NOT(ISERROR(SEARCH("了機",L1096)))</formula>
    </cfRule>
    <cfRule type="containsText" dxfId="10494" priority="4005" operator="containsText" text="清車">
      <formula>NOT(ISERROR(SEARCH("清車",L1096)))</formula>
    </cfRule>
    <cfRule type="containsText" dxfId="10493" priority="4006" operator="containsText" text="改紡">
      <formula>NOT(ISERROR(SEARCH("改紡",L1096)))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2" operator="containsText" text="改紡">
      <formula>NOT(ISERROR(SEARCH("改紡",L1108)))</formula>
    </cfRule>
    <cfRule type="containsText" dxfId="10486" priority="3693" operator="containsText" text="了機">
      <formula>NOT(ISERROR(SEARCH("了機",L1108)))</formula>
    </cfRule>
    <cfRule type="containsText" dxfId="10485" priority="3691" operator="containsText" text="清車">
      <formula>NOT(ISERROR(SEARCH("清車",L1108)))</formula>
    </cfRule>
  </conditionalFormatting>
  <conditionalFormatting sqref="L1110">
    <cfRule type="containsText" dxfId="10484" priority="3689" operator="containsText" text="改紡">
      <formula>NOT(ISERROR(SEARCH("改紡",L1110)))</formula>
    </cfRule>
    <cfRule type="containsText" dxfId="10483" priority="3688" operator="containsText" text="清車">
      <formula>NOT(ISERROR(SEARCH("清車",L1110)))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2" operator="containsText" text="改紡">
      <formula>NOT(ISERROR(SEARCH("改紡",L1111)))</formula>
    </cfRule>
    <cfRule type="containsText" dxfId="10480" priority="3513" operator="containsText" text="了機">
      <formula>NOT(ISERROR(SEARCH("了機",L1111)))</formula>
    </cfRule>
    <cfRule type="containsText" dxfId="10479" priority="3511" operator="containsText" text="清車">
      <formula>NOT(ISERROR(SEARCH("清車",L1111)))</formula>
    </cfRule>
  </conditionalFormatting>
  <conditionalFormatting sqref="L1112">
    <cfRule type="containsText" dxfId="10478" priority="3164" operator="containsText" text="了機">
      <formula>NOT(ISERROR(SEARCH("了機",L1112)))</formula>
    </cfRule>
    <cfRule type="containsText" dxfId="10477" priority="3510" operator="containsText" text="了機">
      <formula>NOT(ISERROR(SEARCH("了機",L1112)))</formula>
    </cfRule>
    <cfRule type="containsText" dxfId="10476" priority="3508" operator="containsText" text="清車">
      <formula>NOT(ISERROR(SEARCH("清車",L1112)))</formula>
    </cfRule>
    <cfRule type="containsText" dxfId="10475" priority="3509" operator="containsText" text="改紡">
      <formula>NOT(ISERROR(SEARCH("改紡",L1112)))</formula>
    </cfRule>
    <cfRule type="containsText" dxfId="10474" priority="3162" operator="containsText" text="清車">
      <formula>NOT(ISERROR(SEARCH("清車",L1112)))</formula>
    </cfRule>
    <cfRule type="containsText" dxfId="10473" priority="3163" operator="containsText" text="改紡">
      <formula>NOT(ISERROR(SEARCH("改紡",L1112)))</formula>
    </cfRule>
  </conditionalFormatting>
  <conditionalFormatting sqref="L1113">
    <cfRule type="containsText" dxfId="10472" priority="3143" operator="containsText" text="了機">
      <formula>NOT(ISERROR(SEARCH("了機",L1113)))</formula>
    </cfRule>
    <cfRule type="containsText" dxfId="10471" priority="3141" operator="containsText" text="清車">
      <formula>NOT(ISERROR(SEARCH("清車",L1113)))</formula>
    </cfRule>
    <cfRule type="containsText" dxfId="10470" priority="3142" operator="containsText" text="改紡">
      <formula>NOT(ISERROR(SEARCH("改紡",L1113)))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7" operator="containsText" text="了機">
      <formula>NOT(ISERROR(SEARCH("了機",L1114)))</formula>
    </cfRule>
    <cfRule type="containsText" dxfId="10467" priority="3536" operator="containsText" text="改紡">
      <formula>NOT(ISERROR(SEARCH("改紡",L1114)))</formula>
    </cfRule>
  </conditionalFormatting>
  <conditionalFormatting sqref="L1115">
    <cfRule type="containsText" dxfId="10466" priority="2965" operator="containsText" text="改紡">
      <formula>NOT(ISERROR(SEARCH("改紡",L1115)))</formula>
    </cfRule>
    <cfRule type="containsText" dxfId="10465" priority="2966" operator="containsText" text="了機">
      <formula>NOT(ISERROR(SEARCH("了機",L1115)))</formula>
    </cfRule>
    <cfRule type="containsText" dxfId="10464" priority="2964" operator="containsText" text="清車">
      <formula>NOT(ISERROR(SEARCH("清車",L1115)))</formula>
    </cfRule>
  </conditionalFormatting>
  <conditionalFormatting sqref="L1116">
    <cfRule type="containsText" dxfId="10463" priority="3494" operator="containsText" text="改紡">
      <formula>NOT(ISERROR(SEARCH("改紡",L1116)))</formula>
    </cfRule>
    <cfRule type="containsText" dxfId="10462" priority="3493" operator="containsText" text="清車">
      <formula>NOT(ISERROR(SEARCH("清車",L1116)))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8" operator="containsText" text="了機">
      <formula>NOT(ISERROR(SEARCH("了機",L1117)))</formula>
    </cfRule>
    <cfRule type="containsText" dxfId="10459" priority="3126" operator="containsText" text="清車">
      <formula>NOT(ISERROR(SEARCH("清車",L1117)))</formula>
    </cfRule>
    <cfRule type="containsText" dxfId="10458" priority="3333" operator="containsText" text="了機">
      <formula>NOT(ISERROR(SEARCH("了機",L1117)))</formula>
    </cfRule>
    <cfRule type="containsText" dxfId="10457" priority="3540" operator="containsText" text="了機">
      <formula>NOT(ISERROR(SEARCH("了機",L1117)))</formula>
    </cfRule>
    <cfRule type="containsText" dxfId="10456" priority="3127" operator="containsText" text="改紡">
      <formula>NOT(ISERROR(SEARCH("改紡",L1117)))</formula>
    </cfRule>
    <cfRule type="containsText" dxfId="10455" priority="3332" operator="containsText" text="改紡">
      <formula>NOT(ISERROR(SEARCH("改紡",L1117)))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331" operator="containsText" text="清車">
      <formula>NOT(ISERROR(SEARCH("清車",L1117)))</formula>
    </cfRule>
  </conditionalFormatting>
  <conditionalFormatting sqref="L1118">
    <cfRule type="containsText" dxfId="10451" priority="3169" operator="containsText" text="改紡">
      <formula>NOT(ISERROR(SEARCH("改紡",L1118)))</formula>
    </cfRule>
    <cfRule type="containsText" dxfId="10450" priority="3170" operator="containsText" text="了機">
      <formula>NOT(ISERROR(SEARCH("了機",L1118)))</formula>
    </cfRule>
    <cfRule type="containsText" dxfId="10449" priority="3365" operator="containsText" text="改紡">
      <formula>NOT(ISERROR(SEARCH("改紡",L1118)))</formula>
    </cfRule>
    <cfRule type="containsText" dxfId="10448" priority="3490" operator="containsText" text="清車">
      <formula>NOT(ISERROR(SEARCH("清車",L1118)))</formula>
    </cfRule>
    <cfRule type="containsText" dxfId="10447" priority="2931" operator="containsText" text="清車">
      <formula>NOT(ISERROR(SEARCH("清車",L1118)))</formula>
    </cfRule>
    <cfRule type="containsText" dxfId="10446" priority="3366" operator="containsText" text="了機">
      <formula>NOT(ISERROR(SEARCH("了機",L1118)))</formula>
    </cfRule>
    <cfRule type="containsText" dxfId="10445" priority="2932" operator="containsText" text="改紡">
      <formula>NOT(ISERROR(SEARCH("改紡",L1118)))</formula>
    </cfRule>
    <cfRule type="containsText" dxfId="10444" priority="3364" operator="containsText" text="清車">
      <formula>NOT(ISERROR(SEARCH("清車",L1118)))</formula>
    </cfRule>
    <cfRule type="containsText" dxfId="10443" priority="2933" operator="containsText" text="了機">
      <formula>NOT(ISERROR(SEARCH("了機",L1118)))</formula>
    </cfRule>
    <cfRule type="containsText" dxfId="10442" priority="3491" operator="containsText" text="改紡">
      <formula>NOT(ISERROR(SEARCH("改紡",L1118)))</formula>
    </cfRule>
    <cfRule type="containsText" dxfId="10441" priority="3168" operator="containsText" text="清車">
      <formula>NOT(ISERROR(SEARCH("清車",L1118)))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330" operator="containsText" text="了機">
      <formula>NOT(ISERROR(SEARCH("了機",L1119)))</formula>
    </cfRule>
    <cfRule type="containsText" dxfId="10435" priority="3125" operator="containsText" text="了機">
      <formula>NOT(ISERROR(SEARCH("了機",L1119)))</formula>
    </cfRule>
    <cfRule type="containsText" dxfId="10434" priority="3328" operator="containsText" text="清車">
      <formula>NOT(ISERROR(SEARCH("清車",L1119)))</formula>
    </cfRule>
    <cfRule type="containsText" dxfId="10433" priority="3329" operator="containsText" text="改紡">
      <formula>NOT(ISERROR(SEARCH("改紡",L1119)))</formula>
    </cfRule>
    <cfRule type="containsText" dxfId="10432" priority="3123" operator="containsText" text="清車">
      <formula>NOT(ISERROR(SEARCH("清車",L1119)))</formula>
    </cfRule>
    <cfRule type="containsText" dxfId="10431" priority="3729" operator="containsText" text="了機">
      <formula>NOT(ISERROR(SEARCH("了機",L1119)))</formula>
    </cfRule>
    <cfRule type="containsText" dxfId="10430" priority="3124" operator="containsText" text="改紡">
      <formula>NOT(ISERROR(SEARCH("改紡",L1119)))</formula>
    </cfRule>
    <cfRule type="containsText" dxfId="10429" priority="3728" operator="containsText" text="改紡">
      <formula>NOT(ISERROR(SEARCH("改紡",L1119)))</formula>
    </cfRule>
    <cfRule type="containsText" dxfId="10428" priority="3727" operator="containsText" text="清車">
      <formula>NOT(ISERROR(SEARCH("清車",L1119)))</formula>
    </cfRule>
  </conditionalFormatting>
  <conditionalFormatting sqref="L1120">
    <cfRule type="containsText" dxfId="10427" priority="2903" operator="containsText" text="了機">
      <formula>NOT(ISERROR(SEARCH("了機",L1120)))</formula>
    </cfRule>
    <cfRule type="containsText" dxfId="10426" priority="2902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899" operator="containsText" text="改紡">
      <formula>NOT(ISERROR(SEARCH("改紡",L1120)))</formula>
    </cfRule>
    <cfRule type="containsText" dxfId="10422" priority="2898" operator="containsText" text="清車">
      <formula>NOT(ISERROR(SEARCH("清車",L1120)))</formula>
    </cfRule>
  </conditionalFormatting>
  <conditionalFormatting sqref="L1121">
    <cfRule type="containsText" dxfId="10421" priority="3249" operator="containsText" text="清車">
      <formula>NOT(ISERROR(SEARCH("清車",L1121)))</formula>
    </cfRule>
    <cfRule type="containsText" dxfId="10420" priority="3083" operator="containsText" text="了機">
      <formula>NOT(ISERROR(SEARCH("了機",L1121)))</formula>
    </cfRule>
    <cfRule type="containsText" dxfId="10419" priority="3082" operator="containsText" text="改紡">
      <formula>NOT(ISERROR(SEARCH("改紡",L1121)))</formula>
    </cfRule>
    <cfRule type="containsText" dxfId="10418" priority="3081" operator="containsText" text="清車">
      <formula>NOT(ISERROR(SEARCH("清車",L1121)))</formula>
    </cfRule>
    <cfRule type="containsText" dxfId="10417" priority="3251" operator="containsText" text="了機">
      <formula>NOT(ISERROR(SEARCH("了機",L1121)))</formula>
    </cfRule>
    <cfRule type="containsText" dxfId="10416" priority="3447" operator="containsText" text="了機">
      <formula>NOT(ISERROR(SEARCH("了機",L1121)))</formula>
    </cfRule>
    <cfRule type="containsText" dxfId="10415" priority="3446" operator="containsText" text="改紡">
      <formula>NOT(ISERROR(SEARCH("改紡",L1121)))</formula>
    </cfRule>
    <cfRule type="containsText" dxfId="10414" priority="3445" operator="containsText" text="清車">
      <formula>NOT(ISERROR(SEARCH("清車",L1121)))</formula>
    </cfRule>
    <cfRule type="containsText" dxfId="10413" priority="3250" operator="containsText" text="改紡">
      <formula>NOT(ISERROR(SEARCH("改紡",L1121)))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31" operator="containsText" text="了機">
      <formula>NOT(ISERROR(SEARCH("了機",L1123)))</formula>
    </cfRule>
    <cfRule type="containsText" dxfId="10408" priority="3529" operator="containsText" text="清車">
      <formula>NOT(ISERROR(SEARCH("清車",L1123)))</formula>
    </cfRule>
    <cfRule type="containsText" dxfId="10407" priority="3530" operator="containsText" text="改紡">
      <formula>NOT(ISERROR(SEARCH("改紡",L1123)))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7" operator="containsText" text="了機">
      <formula>NOT(ISERROR(SEARCH("了機",L1124)))</formula>
    </cfRule>
    <cfRule type="containsText" dxfId="10404" priority="3363" operator="containsText" text="了機">
      <formula>NOT(ISERROR(SEARCH("了機",L1124)))</formula>
    </cfRule>
    <cfRule type="containsText" dxfId="10403" priority="3362" operator="containsText" text="改紡">
      <formula>NOT(ISERROR(SEARCH("改紡",L1124)))</formula>
    </cfRule>
    <cfRule type="containsText" dxfId="10402" priority="3361" operator="containsText" text="清車">
      <formula>NOT(ISERROR(SEARCH("清車",L1124)))</formula>
    </cfRule>
    <cfRule type="containsText" dxfId="10401" priority="3166" operator="containsText" text="改紡">
      <formula>NOT(ISERROR(SEARCH("改紡",L1124)))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369" operator="containsText" text="了機">
      <formula>NOT(ISERROR(SEARCH("了機",L1130)))</formula>
    </cfRule>
    <cfRule type="containsText" dxfId="10391" priority="3173" operator="containsText" text="了機">
      <formula>NOT(ISERROR(SEARCH("了機",L1130)))</formula>
    </cfRule>
    <cfRule type="containsText" dxfId="10390" priority="3697" operator="containsText" text="清車">
      <formula>NOT(ISERROR(SEARCH("清車",L1130)))</formula>
    </cfRule>
    <cfRule type="containsText" dxfId="10389" priority="3698" operator="containsText" text="改紡">
      <formula>NOT(ISERROR(SEARCH("改紡",L1130)))</formula>
    </cfRule>
    <cfRule type="containsText" dxfId="10388" priority="3699" operator="containsText" text="了機">
      <formula>NOT(ISERROR(SEARCH("了機",L1130)))</formula>
    </cfRule>
    <cfRule type="containsText" dxfId="10387" priority="3367" operator="containsText" text="清車">
      <formula>NOT(ISERROR(SEARCH("清車",L1130)))</formula>
    </cfRule>
    <cfRule type="containsText" dxfId="10386" priority="3368" operator="containsText" text="改紡">
      <formula>NOT(ISERROR(SEARCH("改紡",L1130)))</formula>
    </cfRule>
  </conditionalFormatting>
  <conditionalFormatting sqref="L1131">
    <cfRule type="containsText" dxfId="10385" priority="3248" operator="containsText" text="了機">
      <formula>NOT(ISERROR(SEARCH("了機",L1131)))</formula>
    </cfRule>
    <cfRule type="containsText" dxfId="10384" priority="3442" operator="containsText" text="清車">
      <formula>NOT(ISERROR(SEARCH("清車",L1131)))</formula>
    </cfRule>
    <cfRule type="containsText" dxfId="10383" priority="3443" operator="containsText" text="改紡">
      <formula>NOT(ISERROR(SEARCH("改紡",L1131)))</formula>
    </cfRule>
    <cfRule type="containsText" dxfId="10382" priority="3444" operator="containsText" text="了機">
      <formula>NOT(ISERROR(SEARCH("了機",L1131)))</formula>
    </cfRule>
    <cfRule type="containsText" dxfId="10381" priority="2970" operator="containsText" text="清車">
      <formula>NOT(ISERROR(SEARCH("清車",L1131)))</formula>
    </cfRule>
    <cfRule type="containsText" dxfId="10380" priority="2971" operator="containsText" text="改紡">
      <formula>NOT(ISERROR(SEARCH("改紡",L1131)))</formula>
    </cfRule>
    <cfRule type="containsText" dxfId="10379" priority="3246" operator="containsText" text="清車">
      <formula>NOT(ISERROR(SEARCH("清車",L1131)))</formula>
    </cfRule>
    <cfRule type="containsText" dxfId="10378" priority="3247" operator="containsText" text="改紡">
      <formula>NOT(ISERROR(SEARCH("改紡",L1131)))</formula>
    </cfRule>
    <cfRule type="containsText" dxfId="10377" priority="2972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3" operator="containsText" text="改紡">
      <formula>NOT(ISERROR(SEARCH("改紡",L1133)))</formula>
    </cfRule>
    <cfRule type="containsText" dxfId="10372" priority="3682" operator="containsText" text="清車">
      <formula>NOT(ISERROR(SEARCH("清車",L1133)))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440" operator="containsText" text="改紡">
      <formula>NOT(ISERROR(SEARCH("改紡",L1134)))</formula>
    </cfRule>
    <cfRule type="containsText" dxfId="10369" priority="3243" operator="containsText" text="清車">
      <formula>NOT(ISERROR(SEARCH("清車",L1134)))</formula>
    </cfRule>
    <cfRule type="containsText" dxfId="10368" priority="3244" operator="containsText" text="改紡">
      <formula>NOT(ISERROR(SEARCH("改紡",L1134)))</formula>
    </cfRule>
    <cfRule type="containsText" dxfId="10367" priority="3441" operator="containsText" text="了機">
      <formula>NOT(ISERROR(SEARCH("了機",L1134)))</formula>
    </cfRule>
    <cfRule type="containsText" dxfId="10366" priority="3245" operator="containsText" text="了機">
      <formula>NOT(ISERROR(SEARCH("了機",L1134)))</formula>
    </cfRule>
    <cfRule type="containsText" dxfId="10365" priority="3439" operator="containsText" text="清車">
      <formula>NOT(ISERROR(SEARCH("清車",L1134)))</formula>
    </cfRule>
  </conditionalFormatting>
  <conditionalFormatting sqref="L1135">
    <cfRule type="containsText" dxfId="10364" priority="3059" operator="containsText" text="了機">
      <formula>NOT(ISERROR(SEARCH("了機",L1135)))</formula>
    </cfRule>
    <cfRule type="containsText" dxfId="10363" priority="3058" operator="containsText" text="改紡">
      <formula>NOT(ISERROR(SEARCH("改紡",L1135)))</formula>
    </cfRule>
    <cfRule type="containsText" dxfId="10362" priority="3057" operator="containsText" text="清車">
      <formula>NOT(ISERROR(SEARCH("清車",L1135)))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800" operator="containsText" text="了機">
      <formula>NOT(ISERROR(SEARCH("了機",L1145)))</formula>
    </cfRule>
    <cfRule type="containsText" dxfId="10356" priority="3294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8" operator="containsText" text="了機">
      <formula>NOT(ISERROR(SEARCH("了機",L1147)))</formula>
    </cfRule>
    <cfRule type="containsText" dxfId="10353" priority="2747" operator="containsText" text="改紡">
      <formula>NOT(ISERROR(SEARCH("改紡",L1147)))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8" operator="containsText" text="了機">
      <formula>NOT(ISERROR(SEARCH("了機",L1150)))</formula>
    </cfRule>
    <cfRule type="containsText" dxfId="10347" priority="2567" operator="containsText" text="改紡">
      <formula>NOT(ISERROR(SEARCH("改紡",L1150)))</formula>
    </cfRule>
  </conditionalFormatting>
  <conditionalFormatting sqref="L1151">
    <cfRule type="containsText" dxfId="10346" priority="2219" operator="containsText" text="了機">
      <formula>NOT(ISERROR(SEARCH("了機",L1151)))</formula>
    </cfRule>
    <cfRule type="containsText" dxfId="10345" priority="2218" operator="containsText" text="改紡">
      <formula>NOT(ISERROR(SEARCH("改紡",L1151)))</formula>
    </cfRule>
    <cfRule type="containsText" dxfId="10344" priority="2217" operator="containsText" text="清車">
      <formula>NOT(ISERROR(SEARCH("清車",L1151)))</formula>
    </cfRule>
    <cfRule type="containsText" dxfId="10343" priority="2565" operator="containsText" text="了機">
      <formula>NOT(ISERROR(SEARCH("了機",L1151)))</formula>
    </cfRule>
    <cfRule type="containsText" dxfId="10342" priority="2564" operator="containsText" text="改紡">
      <formula>NOT(ISERROR(SEARCH("改紡",L1151)))</formula>
    </cfRule>
    <cfRule type="containsText" dxfId="10341" priority="2563" operator="containsText" text="清車">
      <formula>NOT(ISERROR(SEARCH("清車",L1151)))</formula>
    </cfRule>
  </conditionalFormatting>
  <conditionalFormatting sqref="L1152">
    <cfRule type="containsText" dxfId="10340" priority="2198" operator="containsText" text="了機">
      <formula>NOT(ISERROR(SEARCH("了機",L1152)))</formula>
    </cfRule>
    <cfRule type="containsText" dxfId="10339" priority="2196" operator="containsText" text="清車">
      <formula>NOT(ISERROR(SEARCH("清車",L1152)))</formula>
    </cfRule>
    <cfRule type="containsText" dxfId="10338" priority="2197" operator="containsText" text="改紡">
      <formula>NOT(ISERROR(SEARCH("改紡",L1152)))</formula>
    </cfRule>
  </conditionalFormatting>
  <conditionalFormatting sqref="L1153">
    <cfRule type="containsText" dxfId="10337" priority="2591" operator="containsText" text="改紡">
      <formula>NOT(ISERROR(SEARCH("改紡",L1153)))</formula>
    </cfRule>
    <cfRule type="containsText" dxfId="10336" priority="2592" operator="containsText" text="了機">
      <formula>NOT(ISERROR(SEARCH("了機",L1153)))</formula>
    </cfRule>
    <cfRule type="containsText" dxfId="10335" priority="2590" operator="containsText" text="清車">
      <formula>NOT(ISERROR(SEARCH("清車",L1153)))</formula>
    </cfRule>
  </conditionalFormatting>
  <conditionalFormatting sqref="L1154">
    <cfRule type="containsText" dxfId="10334" priority="2021" operator="containsText" text="了機">
      <formula>NOT(ISERROR(SEARCH("了機",L1154)))</formula>
    </cfRule>
    <cfRule type="containsText" dxfId="10333" priority="2020" operator="containsText" text="改紡">
      <formula>NOT(ISERROR(SEARCH("改紡",L1154)))</formula>
    </cfRule>
    <cfRule type="containsText" dxfId="10332" priority="2019" operator="containsText" text="清車">
      <formula>NOT(ISERROR(SEARCH("清車",L1154)))</formula>
    </cfRule>
  </conditionalFormatting>
  <conditionalFormatting sqref="L1155">
    <cfRule type="containsText" dxfId="10331" priority="2549" operator="containsText" text="改紡">
      <formula>NOT(ISERROR(SEARCH("改紡",L1155)))</formula>
    </cfRule>
    <cfRule type="containsText" dxfId="10330" priority="2550" operator="containsText" text="了機">
      <formula>NOT(ISERROR(SEARCH("了機",L1155)))</formula>
    </cfRule>
    <cfRule type="containsText" dxfId="10329" priority="2548" operator="containsText" text="清車">
      <formula>NOT(ISERROR(SEARCH("清車",L1155)))</formula>
    </cfRule>
  </conditionalFormatting>
  <conditionalFormatting sqref="L1156">
    <cfRule type="containsText" dxfId="10328" priority="2183" operator="containsText" text="了機">
      <formula>NOT(ISERROR(SEARCH("了機",L1156)))</formula>
    </cfRule>
    <cfRule type="containsText" dxfId="10327" priority="2182" operator="containsText" text="改紡">
      <formula>NOT(ISERROR(SEARCH("改紡",L1156)))</formula>
    </cfRule>
    <cfRule type="containsText" dxfId="10326" priority="2595" operator="containsText" text="了機">
      <formula>NOT(ISERROR(SEARCH("了機",L1156)))</formula>
    </cfRule>
    <cfRule type="containsText" dxfId="10325" priority="2593" operator="containsText" text="清車">
      <formula>NOT(ISERROR(SEARCH("清車",L1156)))</formula>
    </cfRule>
    <cfRule type="containsText" dxfId="10324" priority="2181" operator="containsText" text="清車">
      <formula>NOT(ISERROR(SEARCH("清車",L1156)))</formula>
    </cfRule>
    <cfRule type="containsText" dxfId="10323" priority="2594" operator="containsText" text="改紡">
      <formula>NOT(ISERROR(SEARCH("改紡",L1156)))</formula>
    </cfRule>
    <cfRule type="containsText" dxfId="10322" priority="2388" operator="containsText" text="了機">
      <formula>NOT(ISERROR(SEARCH("了機",L1156)))</formula>
    </cfRule>
    <cfRule type="containsText" dxfId="10321" priority="2387" operator="containsText" text="改紡">
      <formula>NOT(ISERROR(SEARCH("改紡",L1156)))</formula>
    </cfRule>
    <cfRule type="containsText" dxfId="10320" priority="2386" operator="containsText" text="清車">
      <formula>NOT(ISERROR(SEARCH("清車",L1156)))</formula>
    </cfRule>
  </conditionalFormatting>
  <conditionalFormatting sqref="L1157">
    <cfRule type="containsText" dxfId="10319" priority="2225" operator="containsText" text="了機">
      <formula>NOT(ISERROR(SEARCH("了機",L1157)))</formula>
    </cfRule>
    <cfRule type="containsText" dxfId="10318" priority="2419" operator="containsText" text="清車">
      <formula>NOT(ISERROR(SEARCH("清車",L1157)))</formula>
    </cfRule>
    <cfRule type="containsText" dxfId="10317" priority="2420" operator="containsText" text="改紡">
      <formula>NOT(ISERROR(SEARCH("改紡",L1157)))</formula>
    </cfRule>
    <cfRule type="containsText" dxfId="10316" priority="2546" operator="containsText" text="改紡">
      <formula>NOT(ISERROR(SEARCH("改紡",L1157)))</formula>
    </cfRule>
    <cfRule type="containsText" dxfId="10315" priority="2223" operator="containsText" text="清車">
      <formula>NOT(ISERROR(SEARCH("清車",L1157)))</formula>
    </cfRule>
    <cfRule type="containsText" dxfId="10314" priority="2421" operator="containsText" text="了機">
      <formula>NOT(ISERROR(SEARCH("了機",L1157)))</formula>
    </cfRule>
    <cfRule type="containsText" dxfId="10313" priority="2545" operator="containsText" text="清車">
      <formula>NOT(ISERROR(SEARCH("清車",L1157)))</formula>
    </cfRule>
    <cfRule type="containsText" dxfId="10312" priority="1986" operator="containsText" text="清車">
      <formula>NOT(ISERROR(SEARCH("清車",L1157)))</formula>
    </cfRule>
    <cfRule type="containsText" dxfId="10311" priority="2547" operator="containsText" text="了機">
      <formula>NOT(ISERROR(SEARCH("了機",L1157)))</formula>
    </cfRule>
    <cfRule type="containsText" dxfId="10310" priority="2224" operator="containsText" text="改紡">
      <formula>NOT(ISERROR(SEARCH("改紡",L1157)))</formula>
    </cfRule>
    <cfRule type="containsText" dxfId="10309" priority="1987" operator="containsText" text="改紡">
      <formula>NOT(ISERROR(SEARCH("改紡",L1157)))</formula>
    </cfRule>
    <cfRule type="containsText" dxfId="10308" priority="1988" operator="containsText" text="了機">
      <formula>NOT(ISERROR(SEARCH("了機",L1157)))</formula>
    </cfRule>
  </conditionalFormatting>
  <conditionalFormatting sqref="L1158">
    <cfRule type="containsText" dxfId="10307" priority="2179" operator="containsText" text="改紡">
      <formula>NOT(ISERROR(SEARCH("改紡",L1158)))</formula>
    </cfRule>
    <cfRule type="containsText" dxfId="10306" priority="2180" operator="containsText" text="了機">
      <formula>NOT(ISERROR(SEARCH("了機",L1158)))</formula>
    </cfRule>
    <cfRule type="containsText" dxfId="10305" priority="2023" operator="containsText" text="改紡">
      <formula>NOT(ISERROR(SEARCH("改紡",L1158)))</formula>
    </cfRule>
    <cfRule type="containsText" dxfId="10304" priority="2383" operator="containsText" text="清車">
      <formula>NOT(ISERROR(SEARCH("清車",L1158)))</formula>
    </cfRule>
    <cfRule type="containsText" dxfId="10303" priority="2385" operator="containsText" text="了機">
      <formula>NOT(ISERROR(SEARCH("了機",L1158)))</formula>
    </cfRule>
    <cfRule type="containsText" dxfId="10302" priority="2784" operator="containsText" text="了機">
      <formula>NOT(ISERROR(SEARCH("了機",L1158)))</formula>
    </cfRule>
    <cfRule type="containsText" dxfId="10301" priority="2782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022" operator="containsText" text="清車">
      <formula>NOT(ISERROR(SEARCH("清車",L1158)))</formula>
    </cfRule>
    <cfRule type="containsText" dxfId="10298" priority="2783" operator="containsText" text="改紡">
      <formula>NOT(ISERROR(SEARCH("改紡",L1158)))</formula>
    </cfRule>
    <cfRule type="containsText" dxfId="10297" priority="2024" operator="containsText" text="了機">
      <formula>NOT(ISERROR(SEARCH("了機",L1158)))</formula>
    </cfRule>
    <cfRule type="containsText" dxfId="10296" priority="2178" operator="containsText" text="清車">
      <formula>NOT(ISERROR(SEARCH("清車",L1158)))</formula>
    </cfRule>
  </conditionalFormatting>
  <conditionalFormatting sqref="L1159">
    <cfRule type="containsText" dxfId="10295" priority="1958" operator="containsText" text="了機">
      <formula>NOT(ISERROR(SEARCH("了機",L1159)))</formula>
    </cfRule>
    <cfRule type="containsText" dxfId="10294" priority="1953" operator="containsText" text="清車">
      <formula>NOT(ISERROR(SEARCH("清車",L1159)))</formula>
    </cfRule>
    <cfRule type="containsText" dxfId="10293" priority="1954" operator="containsText" text="改紡">
      <formula>NOT(ISERROR(SEARCH("改紡",L1159)))</formula>
    </cfRule>
    <cfRule type="containsText" dxfId="10292" priority="1955" operator="containsText" text="了機">
      <formula>NOT(ISERROR(SEARCH("了機",L1159)))</formula>
    </cfRule>
    <cfRule type="containsText" dxfId="10291" priority="1956" operator="containsText" text="清車">
      <formula>NOT(ISERROR(SEARCH("清車",L1159)))</formula>
    </cfRule>
    <cfRule type="containsText" dxfId="10290" priority="1957" operator="containsText" text="改紡">
      <formula>NOT(ISERROR(SEARCH("改紡",L1159)))</formula>
    </cfRule>
  </conditionalFormatting>
  <conditionalFormatting sqref="L1160">
    <cfRule type="containsText" dxfId="10289" priority="2304" operator="containsText" text="清車">
      <formula>NOT(ISERROR(SEARCH("清車",L1160)))</formula>
    </cfRule>
    <cfRule type="containsText" dxfId="10288" priority="2306" operator="containsText" text="了機">
      <formula>NOT(ISERROR(SEARCH("了機",L1160)))</formula>
    </cfRule>
    <cfRule type="containsText" dxfId="10287" priority="2305" operator="containsText" text="改紡">
      <formula>NOT(ISERROR(SEARCH("改紡",L1160)))</formula>
    </cfRule>
    <cfRule type="containsText" dxfId="10286" priority="2138" operator="containsText" text="了機">
      <formula>NOT(ISERROR(SEARCH("了機",L1160)))</formula>
    </cfRule>
    <cfRule type="containsText" dxfId="10285" priority="2502" operator="containsText" text="了機">
      <formula>NOT(ISERROR(SEARCH("了機",L1160)))</formula>
    </cfRule>
    <cfRule type="containsText" dxfId="10284" priority="2137" operator="containsText" text="改紡">
      <formula>NOT(ISERROR(SEARCH("改紡",L1160)))</formula>
    </cfRule>
    <cfRule type="containsText" dxfId="10283" priority="2501" operator="containsText" text="改紡">
      <formula>NOT(ISERROR(SEARCH("改紡",L1160)))</formula>
    </cfRule>
    <cfRule type="containsText" dxfId="10282" priority="2136" operator="containsText" text="清車">
      <formula>NOT(ISERROR(SEARCH("清車",L1160)))</formula>
    </cfRule>
    <cfRule type="containsText" dxfId="10281" priority="2500" operator="containsText" text="清車">
      <formula>NOT(ISERROR(SEARCH("清車",L1160)))</formula>
    </cfRule>
  </conditionalFormatting>
  <conditionalFormatting sqref="L1161">
    <cfRule type="containsText" dxfId="10280" priority="2123" operator="containsText" text="了機">
      <formula>NOT(ISERROR(SEARCH("了機",L1161)))</formula>
    </cfRule>
    <cfRule type="containsText" dxfId="10279" priority="2122" operator="containsText" text="改紡">
      <formula>NOT(ISERROR(SEARCH("改紡",L1161)))</formula>
    </cfRule>
    <cfRule type="containsText" dxfId="10278" priority="2121" operator="containsText" text="清車">
      <formula>NOT(ISERROR(SEARCH("清車",L1161)))</formula>
    </cfRule>
  </conditionalFormatting>
  <conditionalFormatting sqref="L1162">
    <cfRule type="containsText" dxfId="10277" priority="2586" operator="containsText" text="了機">
      <formula>NOT(ISERROR(SEARCH("了機",L1162)))</formula>
    </cfRule>
    <cfRule type="containsText" dxfId="10276" priority="2584" operator="containsText" text="清車">
      <formula>NOT(ISERROR(SEARCH("清車",L1162)))</formula>
    </cfRule>
    <cfRule type="containsText" dxfId="10275" priority="2585" operator="containsText" text="改紡">
      <formula>NOT(ISERROR(SEARCH("改紡",L1162)))</formula>
    </cfRule>
  </conditionalFormatting>
  <conditionalFormatting sqref="L1163">
    <cfRule type="containsText" dxfId="10274" priority="2221" operator="containsText" text="改紡">
      <formula>NOT(ISERROR(SEARCH("改紡",L1163)))</formula>
    </cfRule>
    <cfRule type="containsText" dxfId="10273" priority="2417" operator="containsText" text="改紡">
      <formula>NOT(ISERROR(SEARCH("改紡",L1163)))</formula>
    </cfRule>
    <cfRule type="containsText" dxfId="10272" priority="2220" operator="containsText" text="清車">
      <formula>NOT(ISERROR(SEARCH("清車",L1163)))</formula>
    </cfRule>
    <cfRule type="containsText" dxfId="10271" priority="2222" operator="containsText" text="了機">
      <formula>NOT(ISERROR(SEARCH("了機",L1163)))</formula>
    </cfRule>
    <cfRule type="containsText" dxfId="10270" priority="2416" operator="containsText" text="清車">
      <formula>NOT(ISERROR(SEARCH("清車",L1163)))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7" operator="containsText" text="改紡">
      <formula>NOT(ISERROR(SEARCH("改紡",L1168)))</formula>
    </cfRule>
    <cfRule type="containsText" dxfId="10264" priority="2596" operator="containsText" text="清車">
      <formula>NOT(ISERROR(SEARCH("清車",L1168)))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753" operator="containsText" text="改紡">
      <formula>NOT(ISERROR(SEARCH("改紡",L1169)))</formula>
    </cfRule>
    <cfRule type="containsText" dxfId="10261" priority="2754" operator="containsText" text="了機">
      <formula>NOT(ISERROR(SEARCH("了機",L1169)))</formula>
    </cfRule>
    <cfRule type="containsText" dxfId="10260" priority="2228" operator="containsText" text="了機">
      <formula>NOT(ISERROR(SEARCH("了機",L1169)))</formula>
    </cfRule>
    <cfRule type="containsText" dxfId="10259" priority="2227" operator="containsText" text="改紡">
      <formula>NOT(ISERROR(SEARCH("改紡",L1169)))</formula>
    </cfRule>
    <cfRule type="containsText" dxfId="10258" priority="2422" operator="containsText" text="清車">
      <formula>NOT(ISERROR(SEARCH("清車",L1169)))</formula>
    </cfRule>
    <cfRule type="containsText" dxfId="10257" priority="2423" operator="containsText" text="改紡">
      <formula>NOT(ISERROR(SEARCH("改紡",L1169)))</formula>
    </cfRule>
    <cfRule type="containsText" dxfId="10256" priority="2424" operator="containsText" text="了機">
      <formula>NOT(ISERROR(SEARCH("了機",L1169)))</formula>
    </cfRule>
    <cfRule type="containsText" dxfId="10255" priority="2226" operator="containsText" text="清車">
      <formula>NOT(ISERROR(SEARCH("清車",L1169)))</formula>
    </cfRule>
    <cfRule type="containsText" dxfId="10254" priority="2752" operator="containsText" text="清車">
      <formula>NOT(ISERROR(SEARCH("清車",L1169)))</formula>
    </cfRule>
  </conditionalFormatting>
  <conditionalFormatting sqref="L1170">
    <cfRule type="containsText" dxfId="10253" priority="2027" operator="containsText" text="了機">
      <formula>NOT(ISERROR(SEARCH("了機",L1170)))</formula>
    </cfRule>
    <cfRule type="containsText" dxfId="10252" priority="2026" operator="containsText" text="改紡">
      <formula>NOT(ISERROR(SEARCH("改紡",L1170)))</formula>
    </cfRule>
    <cfRule type="containsText" dxfId="10251" priority="2025" operator="containsText" text="清車">
      <formula>NOT(ISERROR(SEARCH("清車",L1170)))</formula>
    </cfRule>
    <cfRule type="containsText" dxfId="10250" priority="2303" operator="containsText" text="了機">
      <formula>NOT(ISERROR(SEARCH("了機",L1170)))</formula>
    </cfRule>
    <cfRule type="containsText" dxfId="10249" priority="2498" operator="containsText" text="改紡">
      <formula>NOT(ISERROR(SEARCH("改紡",L1170)))</formula>
    </cfRule>
    <cfRule type="containsText" dxfId="10248" priority="2497" operator="containsText" text="清車">
      <formula>NOT(ISERROR(SEARCH("清車",L1170)))</formula>
    </cfRule>
    <cfRule type="containsText" dxfId="10247" priority="2302" operator="containsText" text="改紡">
      <formula>NOT(ISERROR(SEARCH("改紡",L1170)))</formula>
    </cfRule>
    <cfRule type="containsText" dxfId="10246" priority="2499" operator="containsText" text="了機">
      <formula>NOT(ISERROR(SEARCH("了機",L1170)))</formula>
    </cfRule>
    <cfRule type="containsText" dxfId="10245" priority="2301" operator="containsText" text="清車">
      <formula>NOT(ISERROR(SEARCH("清車",L1170)))</formula>
    </cfRule>
  </conditionalFormatting>
  <conditionalFormatting sqref="L1171">
    <cfRule type="containsText" dxfId="10244" priority="2120" operator="containsText" text="了機">
      <formula>NOT(ISERROR(SEARCH("了機",L1171)))</formula>
    </cfRule>
    <cfRule type="containsText" dxfId="10243" priority="2119" operator="containsText" text="改紡">
      <formula>NOT(ISERROR(SEARCH("改紡",L1171)))</formula>
    </cfRule>
    <cfRule type="containsText" dxfId="10242" priority="2118" operator="containsText" text="清車">
      <formula>NOT(ISERROR(SEARCH("清車",L1171)))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9" operator="containsText" text="改紡">
      <formula>NOT(ISERROR(SEARCH("改紡",L1173)))</formula>
    </cfRule>
    <cfRule type="containsText" dxfId="10237" priority="2496" operator="containsText" text="了機">
      <formula>NOT(ISERROR(SEARCH("了機",L1173)))</formula>
    </cfRule>
    <cfRule type="containsText" dxfId="10236" priority="2300" operator="containsText" text="了機">
      <formula>NOT(ISERROR(SEARCH("了機",L1173)))</formula>
    </cfRule>
    <cfRule type="containsText" dxfId="10235" priority="2298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4" operator="containsText" text="清車">
      <formula>NOT(ISERROR(SEARCH("清車",L1173)))</formula>
    </cfRule>
  </conditionalFormatting>
  <conditionalFormatting sqref="L1174">
    <cfRule type="containsText" dxfId="10232" priority="2114" operator="containsText" text="了機">
      <formula>NOT(ISERROR(SEARCH("了機",L1174)))</formula>
    </cfRule>
    <cfRule type="containsText" dxfId="10231" priority="2113" operator="containsText" text="改紡">
      <formula>NOT(ISERROR(SEARCH("改紡",L1174)))</formula>
    </cfRule>
    <cfRule type="containsText" dxfId="10230" priority="2112" operator="containsText" text="清車">
      <formula>NOT(ISERROR(SEARCH("清車",L1174)))</formula>
    </cfRule>
  </conditionalFormatting>
  <conditionalFormatting sqref="L1175:L1184">
    <cfRule type="containsText" dxfId="10229" priority="2774" operator="containsText" text="改紡">
      <formula>NOT(ISERROR(SEARCH("改紡",L1175)))</formula>
    </cfRule>
    <cfRule type="containsText" dxfId="10228" priority="2773" operator="containsText" text="清車">
      <formula>NOT(ISERROR(SEARCH("清車",L1175)))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4" operator="containsText" text="了機">
      <formula>NOT(ISERROR(SEARCH("了機",L1190)))</formula>
    </cfRule>
    <cfRule type="containsText" dxfId="10213" priority="1272" operator="containsText" text="清車">
      <formula>NOT(ISERROR(SEARCH("清車",L1190)))</formula>
    </cfRule>
    <cfRule type="containsText" dxfId="10212" priority="1273" operator="containsText" text="改紡">
      <formula>NOT(ISERROR(SEARCH("改紡",L1190)))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2" operator="containsText" text="改紡">
      <formula>NOT(ISERROR(SEARCH("改紡",L1191)))</formula>
    </cfRule>
    <cfRule type="containsText" dxfId="10207" priority="1251" operator="containsText" text="清車">
      <formula>NOT(ISERROR(SEARCH("清車",L1191)))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6" operator="containsText" text="改紡">
      <formula>NOT(ISERROR(SEARCH("改紡",L1192)))</formula>
    </cfRule>
    <cfRule type="containsText" dxfId="10204" priority="1647" operator="containsText" text="了機">
      <formula>NOT(ISERROR(SEARCH("了機",L1192)))</formula>
    </cfRule>
    <cfRule type="containsText" dxfId="10203" priority="1645" operator="containsText" text="清車">
      <formula>NOT(ISERROR(SEARCH("清車",L1192)))</formula>
    </cfRule>
  </conditionalFormatting>
  <conditionalFormatting sqref="L1193">
    <cfRule type="containsText" dxfId="10202" priority="1075" operator="containsText" text="改紡">
      <formula>NOT(ISERROR(SEARCH("改紡",L1193)))</formula>
    </cfRule>
    <cfRule type="containsText" dxfId="10201" priority="1074" operator="containsText" text="清車">
      <formula>NOT(ISERROR(SEARCH("清車",L1193)))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4" operator="containsText" text="改紡">
      <formula>NOT(ISERROR(SEARCH("改紡",L1194)))</formula>
    </cfRule>
    <cfRule type="containsText" dxfId="10198" priority="1605" operator="containsText" text="了機">
      <formula>NOT(ISERROR(SEARCH("了機",L1194)))</formula>
    </cfRule>
    <cfRule type="containsText" dxfId="10197" priority="1603" operator="containsText" text="清車">
      <formula>NOT(ISERROR(SEARCH("清車",L1194)))</formula>
    </cfRule>
  </conditionalFormatting>
  <conditionalFormatting sqref="L1195">
    <cfRule type="containsText" dxfId="10196" priority="1650" operator="containsText" text="了機">
      <formula>NOT(ISERROR(SEARCH("了機",L1195)))</formula>
    </cfRule>
    <cfRule type="containsText" dxfId="10195" priority="1442" operator="containsText" text="改紡">
      <formula>NOT(ISERROR(SEARCH("改紡",L1195)))</formula>
    </cfRule>
    <cfRule type="containsText" dxfId="10194" priority="1443" operator="containsText" text="了機">
      <formula>NOT(ISERROR(SEARCH("了機",L1195)))</formula>
    </cfRule>
    <cfRule type="containsText" dxfId="10193" priority="1649" operator="containsText" text="改紡">
      <formula>NOT(ISERROR(SEARCH("改紡",L1195)))</formula>
    </cfRule>
    <cfRule type="containsText" dxfId="10192" priority="1238" operator="containsText" text="了機">
      <formula>NOT(ISERROR(SEARCH("了機",L1195)))</formula>
    </cfRule>
    <cfRule type="containsText" dxfId="10191" priority="1648" operator="containsText" text="清車">
      <formula>NOT(ISERROR(SEARCH("清車",L1195)))</formula>
    </cfRule>
    <cfRule type="containsText" dxfId="10190" priority="1441" operator="containsText" text="清車">
      <formula>NOT(ISERROR(SEARCH("清車",L1195)))</formula>
    </cfRule>
    <cfRule type="containsText" dxfId="10189" priority="1237" operator="containsText" text="改紡">
      <formula>NOT(ISERROR(SEARCH("改紡",L1195)))</formula>
    </cfRule>
    <cfRule type="containsText" dxfId="10188" priority="1236" operator="containsText" text="清車">
      <formula>NOT(ISERROR(SEARCH("清車",L1195)))</formula>
    </cfRule>
  </conditionalFormatting>
  <conditionalFormatting sqref="L1196">
    <cfRule type="containsText" dxfId="10187" priority="1280" operator="containsText" text="了機">
      <formula>NOT(ISERROR(SEARCH("了機",L1196)))</formula>
    </cfRule>
    <cfRule type="containsText" dxfId="10186" priority="1279" operator="containsText" text="改紡">
      <formula>NOT(ISERROR(SEARCH("改紡",L1196)))</formula>
    </cfRule>
    <cfRule type="containsText" dxfId="10185" priority="1602" operator="containsText" text="了機">
      <formula>NOT(ISERROR(SEARCH("了機",L1196)))</formula>
    </cfRule>
    <cfRule type="containsText" dxfId="10184" priority="1476" operator="containsText" text="了機">
      <formula>NOT(ISERROR(SEARCH("了機",L1196)))</formula>
    </cfRule>
    <cfRule type="containsText" dxfId="10183" priority="1278" operator="containsText" text="清車">
      <formula>NOT(ISERROR(SEARCH("清車",L1196)))</formula>
    </cfRule>
    <cfRule type="containsText" dxfId="10182" priority="1475" operator="containsText" text="改紡">
      <formula>NOT(ISERROR(SEARCH("改紡",L1196)))</formula>
    </cfRule>
    <cfRule type="containsText" dxfId="10181" priority="1474" operator="containsText" text="清車">
      <formula>NOT(ISERROR(SEARCH("清車",L1196)))</formula>
    </cfRule>
    <cfRule type="containsText" dxfId="10180" priority="1600" operator="containsText" text="清車">
      <formula>NOT(ISERROR(SEARCH("清車",L1196)))</formula>
    </cfRule>
    <cfRule type="containsText" dxfId="10179" priority="1601" operator="containsText" text="改紡">
      <formula>NOT(ISERROR(SEARCH("改紡",L1196)))</formula>
    </cfRule>
    <cfRule type="containsText" dxfId="10178" priority="1043" operator="containsText" text="了機">
      <formula>NOT(ISERROR(SEARCH("了機",L1196)))</formula>
    </cfRule>
    <cfRule type="containsText" dxfId="10177" priority="1042" operator="containsText" text="改紡">
      <formula>NOT(ISERROR(SEARCH("改紡",L1196)))</formula>
    </cfRule>
    <cfRule type="containsText" dxfId="10176" priority="1041" operator="containsText" text="清車">
      <formula>NOT(ISERROR(SEARCH("清車",L1196)))</formula>
    </cfRule>
  </conditionalFormatting>
  <conditionalFormatting sqref="L1197">
    <cfRule type="containsText" dxfId="10175" priority="1078" operator="containsText" text="改紡">
      <formula>NOT(ISERROR(SEARCH("改紡",L1197)))</formula>
    </cfRule>
    <cfRule type="containsText" dxfId="10174" priority="1077" operator="containsText" text="清車">
      <formula>NOT(ISERROR(SEARCH("清車",L1197)))</formula>
    </cfRule>
    <cfRule type="containsText" dxfId="10173" priority="1837" operator="containsText" text="清車">
      <formula>NOT(ISERROR(SEARCH("清車",L1197)))</formula>
    </cfRule>
    <cfRule type="containsText" dxfId="10172" priority="1839" operator="containsText" text="了機">
      <formula>NOT(ISERROR(SEARCH("了機",L1197)))</formula>
    </cfRule>
    <cfRule type="containsText" dxfId="10171" priority="1838" operator="containsText" text="改紡">
      <formula>NOT(ISERROR(SEARCH("改紡",L1197)))</formula>
    </cfRule>
    <cfRule type="containsText" dxfId="10170" priority="1438" operator="containsText" text="清車">
      <formula>NOT(ISERROR(SEARCH("清車",L1197)))</formula>
    </cfRule>
    <cfRule type="containsText" dxfId="10169" priority="1233" operator="containsText" text="清車">
      <formula>NOT(ISERROR(SEARCH("清車",L1197)))</formula>
    </cfRule>
    <cfRule type="containsText" dxfId="10168" priority="1234" operator="containsText" text="改紡">
      <formula>NOT(ISERROR(SEARCH("改紡",L1197)))</formula>
    </cfRule>
    <cfRule type="containsText" dxfId="10167" priority="1235" operator="containsText" text="了機">
      <formula>NOT(ISERROR(SEARCH("了機",L1197)))</formula>
    </cfRule>
    <cfRule type="containsText" dxfId="10166" priority="1439" operator="containsText" text="改紡">
      <formula>NOT(ISERROR(SEARCH("改紡",L1197)))</formula>
    </cfRule>
    <cfRule type="containsText" dxfId="10165" priority="1440" operator="containsText" text="了機">
      <formula>NOT(ISERROR(SEARCH("了機",L1197)))</formula>
    </cfRule>
    <cfRule type="containsText" dxfId="10164" priority="1079" operator="containsText" text="了機">
      <formula>NOT(ISERROR(SEARCH("了機",L1197)))</formula>
    </cfRule>
  </conditionalFormatting>
  <conditionalFormatting sqref="L1198">
    <cfRule type="containsText" dxfId="10163" priority="1011" operator="containsText" text="清車">
      <formula>NOT(ISERROR(SEARCH("清車",L1198)))</formula>
    </cfRule>
    <cfRule type="containsText" dxfId="10162" priority="1012" operator="containsText" text="改紡">
      <formula>NOT(ISERROR(SEARCH("改紡",L1198)))</formula>
    </cfRule>
    <cfRule type="containsText" dxfId="10161" priority="1013" operator="containsText" text="了機">
      <formula>NOT(ISERROR(SEARCH("了機",L1198)))</formula>
    </cfRule>
    <cfRule type="containsText" dxfId="10160" priority="1010" operator="containsText" text="了機">
      <formula>NOT(ISERROR(SEARCH("了機",L1198)))</formula>
    </cfRule>
    <cfRule type="containsText" dxfId="10159" priority="1009" operator="containsText" text="改紡">
      <formula>NOT(ISERROR(SEARCH("改紡",L1198)))</formula>
    </cfRule>
    <cfRule type="containsText" dxfId="10158" priority="1008" operator="containsText" text="清車">
      <formula>NOT(ISERROR(SEARCH("清車",L1198)))</formula>
    </cfRule>
  </conditionalFormatting>
  <conditionalFormatting sqref="L1199">
    <cfRule type="containsText" dxfId="10157" priority="1359" operator="containsText" text="清車">
      <formula>NOT(ISERROR(SEARCH("清車",L1199)))</formula>
    </cfRule>
    <cfRule type="containsText" dxfId="10156" priority="1193" operator="containsText" text="了機">
      <formula>NOT(ISERROR(SEARCH("了機",L1199)))</formula>
    </cfRule>
    <cfRule type="containsText" dxfId="10155" priority="1557" operator="containsText" text="了機">
      <formula>NOT(ISERROR(SEARCH("了機",L1199)))</formula>
    </cfRule>
    <cfRule type="containsText" dxfId="10154" priority="1556" operator="containsText" text="改紡">
      <formula>NOT(ISERROR(SEARCH("改紡",L1199)))</formula>
    </cfRule>
    <cfRule type="containsText" dxfId="10153" priority="1555" operator="containsText" text="清車">
      <formula>NOT(ISERROR(SEARCH("清車",L1199)))</formula>
    </cfRule>
    <cfRule type="containsText" dxfId="10152" priority="1192" operator="containsText" text="改紡">
      <formula>NOT(ISERROR(SEARCH("改紡",L1199)))</formula>
    </cfRule>
    <cfRule type="containsText" dxfId="10151" priority="1191" operator="containsText" text="清車">
      <formula>NOT(ISERROR(SEARCH("清車",L1199)))</formula>
    </cfRule>
    <cfRule type="containsText" dxfId="10150" priority="1361" operator="containsText" text="了機">
      <formula>NOT(ISERROR(SEARCH("了機",L1199)))</formula>
    </cfRule>
    <cfRule type="containsText" dxfId="10149" priority="1360" operator="containsText" text="改紡">
      <formula>NOT(ISERROR(SEARCH("改紡",L1199)))</formula>
    </cfRule>
  </conditionalFormatting>
  <conditionalFormatting sqref="L1200">
    <cfRule type="containsText" dxfId="10148" priority="1178" operator="containsText" text="了機">
      <formula>NOT(ISERROR(SEARCH("了機",L1200)))</formula>
    </cfRule>
    <cfRule type="containsText" dxfId="10147" priority="1177" operator="containsText" text="改紡">
      <formula>NOT(ISERROR(SEARCH("改紡",L1200)))</formula>
    </cfRule>
    <cfRule type="containsText" dxfId="10146" priority="1176" operator="containsText" text="清車">
      <formula>NOT(ISERROR(SEARCH("清車",L1200)))</formula>
    </cfRule>
  </conditionalFormatting>
  <conditionalFormatting sqref="L1201">
    <cfRule type="containsText" dxfId="10145" priority="1640" operator="containsText" text="改紡">
      <formula>NOT(ISERROR(SEARCH("改紡",L1201)))</formula>
    </cfRule>
    <cfRule type="containsText" dxfId="10144" priority="1639" operator="containsText" text="清車">
      <formula>NOT(ISERROR(SEARCH("清車",L1201)))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472" operator="containsText" text="改紡">
      <formula>NOT(ISERROR(SEARCH("改紡",L1202)))</formula>
    </cfRule>
    <cfRule type="containsText" dxfId="10140" priority="1471" operator="containsText" text="清車">
      <formula>NOT(ISERROR(SEARCH("清車",L1202)))</formula>
    </cfRule>
    <cfRule type="containsText" dxfId="10139" priority="1473" operator="containsText" text="了機">
      <formula>NOT(ISERROR(SEARCH("了機",L1202)))</formula>
    </cfRule>
    <cfRule type="containsText" dxfId="10138" priority="1277" operator="containsText" text="了機">
      <formula>NOT(ISERROR(SEARCH("了機",L1202)))</formula>
    </cfRule>
    <cfRule type="containsText" dxfId="10137" priority="1276" operator="containsText" text="改紡">
      <formula>NOT(ISERROR(SEARCH("改紡",L1202)))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70" operator="containsText" text="了機">
      <formula>NOT(ISERROR(SEARCH("了機",L1203)))</formula>
    </cfRule>
    <cfRule type="containsText" dxfId="10134" priority="1069" operator="containsText" text="改紡">
      <formula>NOT(ISERROR(SEARCH("改紡",L1203)))</formula>
    </cfRule>
  </conditionalFormatting>
  <conditionalFormatting sqref="L1207">
    <cfRule type="containsText" dxfId="10133" priority="1652" operator="containsText" text="改紡">
      <formula>NOT(ISERROR(SEARCH("改紡",L1207)))</formula>
    </cfRule>
    <cfRule type="containsText" dxfId="10132" priority="1653" operator="containsText" text="了機">
      <formula>NOT(ISERROR(SEARCH("了機",L1207)))</formula>
    </cfRule>
    <cfRule type="containsText" dxfId="10131" priority="1651" operator="containsText" text="清車">
      <formula>NOT(ISERROR(SEARCH("清車",L1207)))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479" operator="containsText" text="了機">
      <formula>NOT(ISERROR(SEARCH("了機",L1208)))</formula>
    </cfRule>
    <cfRule type="containsText" dxfId="10128" priority="1478" operator="containsText" text="改紡">
      <formula>NOT(ISERROR(SEARCH("改紡",L1208)))</formula>
    </cfRule>
    <cfRule type="containsText" dxfId="10127" priority="1477" operator="containsText" text="清車">
      <formula>NOT(ISERROR(SEARCH("清車",L1208)))</formula>
    </cfRule>
    <cfRule type="containsText" dxfId="10126" priority="1807" operator="containsText" text="清車">
      <formula>NOT(ISERROR(SEARCH("清車",L1208)))</formula>
    </cfRule>
    <cfRule type="containsText" dxfId="10125" priority="1809" operator="containsText" text="了機">
      <formula>NOT(ISERROR(SEARCH("了機",L1208)))</formula>
    </cfRule>
    <cfRule type="containsText" dxfId="10124" priority="1808" operator="containsText" text="改紡">
      <formula>NOT(ISERROR(SEARCH("改紡",L1208)))</formula>
    </cfRule>
    <cfRule type="containsText" dxfId="10123" priority="1283" operator="containsText" text="了機">
      <formula>NOT(ISERROR(SEARCH("了機",L1208)))</formula>
    </cfRule>
    <cfRule type="containsText" dxfId="10122" priority="1282" operator="containsText" text="改紡">
      <formula>NOT(ISERROR(SEARCH("改紡",L1208)))</formula>
    </cfRule>
  </conditionalFormatting>
  <conditionalFormatting sqref="L1209">
    <cfRule type="containsText" dxfId="10121" priority="1553" operator="containsText" text="改紡">
      <formula>NOT(ISERROR(SEARCH("改紡",L1209)))</formula>
    </cfRule>
    <cfRule type="containsText" dxfId="10120" priority="1080" operator="containsText" text="清車">
      <formula>NOT(ISERROR(SEARCH("清車",L1209)))</formula>
    </cfRule>
    <cfRule type="containsText" dxfId="10119" priority="1554" operator="containsText" text="了機">
      <formula>NOT(ISERROR(SEARCH("了機",L1209)))</formula>
    </cfRule>
    <cfRule type="containsText" dxfId="10118" priority="1552" operator="containsText" text="清車">
      <formula>NOT(ISERROR(SEARCH("清車",L1209)))</formula>
    </cfRule>
    <cfRule type="containsText" dxfId="10117" priority="1081" operator="containsText" text="改紡">
      <formula>NOT(ISERROR(SEARCH("改紡",L1209)))</formula>
    </cfRule>
    <cfRule type="containsText" dxfId="10116" priority="1357" operator="containsText" text="改紡">
      <formula>NOT(ISERROR(SEARCH("改紡",L1209)))</formula>
    </cfRule>
    <cfRule type="containsText" dxfId="10115" priority="1082" operator="containsText" text="了機">
      <formula>NOT(ISERROR(SEARCH("了機",L1209)))</formula>
    </cfRule>
    <cfRule type="containsText" dxfId="10114" priority="1358" operator="containsText" text="了機">
      <formula>NOT(ISERROR(SEARCH("了機",L1209)))</formula>
    </cfRule>
    <cfRule type="containsText" dxfId="10113" priority="1356" operator="containsText" text="清車">
      <formula>NOT(ISERROR(SEARCH("清車",L1209)))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549" operator="containsText" text="清車">
      <formula>NOT(ISERROR(SEARCH("清車",L1212)))</formula>
    </cfRule>
    <cfRule type="containsText" dxfId="10105" priority="1353" operator="containsText" text="清車">
      <formula>NOT(ISERROR(SEARCH("清車",L1212)))</formula>
    </cfRule>
    <cfRule type="containsText" dxfId="10104" priority="1551" operator="containsText" text="了機">
      <formula>NOT(ISERROR(SEARCH("了機",L1212)))</formula>
    </cfRule>
    <cfRule type="containsText" dxfId="10103" priority="1550" operator="containsText" text="改紡">
      <formula>NOT(ISERROR(SEARCH("改紡",L1212)))</formula>
    </cfRule>
    <cfRule type="containsText" dxfId="10102" priority="1354" operator="containsText" text="改紡">
      <formula>NOT(ISERROR(SEARCH("改紡",L1212)))</formula>
    </cfRule>
    <cfRule type="containsText" dxfId="10101" priority="1355" operator="containsText" text="了機">
      <formula>NOT(ISERROR(SEARCH("了機",L1212)))</formula>
    </cfRule>
  </conditionalFormatting>
  <conditionalFormatting sqref="L1213">
    <cfRule type="containsText" dxfId="10100" priority="1168" operator="containsText" text="改紡">
      <formula>NOT(ISERROR(SEARCH("改紡",L1213)))</formula>
    </cfRule>
    <cfRule type="containsText" dxfId="10099" priority="1167" operator="containsText" text="清車">
      <formula>NOT(ISERROR(SEARCH("清車",L1213)))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9" operator="containsText" text="改紡">
      <formula>NOT(ISERROR(SEARCH("改紡",L1214)))</formula>
    </cfRule>
    <cfRule type="containsText" dxfId="10096" priority="1828" operator="containsText" text="清車">
      <formula>NOT(ISERROR(SEARCH("清車",L1214)))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910" operator="containsText" text="了機">
      <formula>NOT(ISERROR(SEARCH("了機",L1223)))</formula>
    </cfRule>
    <cfRule type="containsText" dxfId="10092" priority="1404" operator="containsText" text="了機">
      <formula>NOT(ISERROR(SEARCH("了機",L1223)))</formula>
    </cfRule>
  </conditionalFormatting>
  <conditionalFormatting sqref="L1225:L1226">
    <cfRule type="containsText" dxfId="10091" priority="860" operator="containsText" text="了機">
      <formula>NOT(ISERROR(SEARCH("了機",L1225)))</formula>
    </cfRule>
    <cfRule type="containsText" dxfId="10090" priority="859" operator="containsText" text="改紡">
      <formula>NOT(ISERROR(SEARCH("改紡",L1225)))</formula>
    </cfRule>
    <cfRule type="containsText" dxfId="10089" priority="858" operator="containsText" text="清車">
      <formula>NOT(ISERROR(SEARCH("清車",L1225)))</formula>
    </cfRule>
  </conditionalFormatting>
  <conditionalFormatting sqref="L1227">
    <cfRule type="containsText" dxfId="10088" priority="857" operator="containsText" text="了機">
      <formula>NOT(ISERROR(SEARCH("了機",L1227)))</formula>
    </cfRule>
    <cfRule type="containsText" dxfId="10087" priority="856" operator="containsText" text="改紡">
      <formula>NOT(ISERROR(SEARCH("改紡",L1227)))</formula>
    </cfRule>
    <cfRule type="containsText" dxfId="10086" priority="855" operator="containsText" text="清車">
      <formula>NOT(ISERROR(SEARCH("清車",L1227)))</formula>
    </cfRule>
  </conditionalFormatting>
  <conditionalFormatting sqref="L1228">
    <cfRule type="containsText" dxfId="10085" priority="683" operator="containsText" text="了機">
      <formula>NOT(ISERROR(SEARCH("了機",L1228)))</formula>
    </cfRule>
    <cfRule type="containsText" dxfId="10084" priority="681" operator="containsText" text="清車">
      <formula>NOT(ISERROR(SEARCH("清車",L1228)))</formula>
    </cfRule>
    <cfRule type="containsText" dxfId="10083" priority="682" operator="containsText" text="改紡">
      <formula>NOT(ISERROR(SEARCH("改紡",L1228)))</formula>
    </cfRule>
  </conditionalFormatting>
  <conditionalFormatting sqref="L1229">
    <cfRule type="containsText" dxfId="10082" priority="680" operator="containsText" text="了機">
      <formula>NOT(ISERROR(SEARCH("了機",L1229)))</formula>
    </cfRule>
    <cfRule type="containsText" dxfId="10081" priority="679" operator="containsText" text="改紡">
      <formula>NOT(ISERROR(SEARCH("改紡",L1229)))</formula>
    </cfRule>
    <cfRule type="containsText" dxfId="10080" priority="321" operator="containsText" text="清車">
      <formula>NOT(ISERROR(SEARCH("清車",L1229)))</formula>
    </cfRule>
    <cfRule type="containsText" dxfId="10079" priority="678" operator="containsText" text="清車">
      <formula>NOT(ISERROR(SEARCH("清車",L1229)))</formula>
    </cfRule>
    <cfRule type="containsText" dxfId="10078" priority="322" operator="containsText" text="改紡">
      <formula>NOT(ISERROR(SEARCH("改紡",L1229)))</formula>
    </cfRule>
    <cfRule type="containsText" dxfId="10077" priority="323" operator="containsText" text="了機">
      <formula>NOT(ISERROR(SEARCH("了機",L1229)))</formula>
    </cfRule>
  </conditionalFormatting>
  <conditionalFormatting sqref="L1230">
    <cfRule type="containsText" dxfId="10076" priority="302" operator="containsText" text="了機">
      <formula>NOT(ISERROR(SEARCH("了機",L1230)))</formula>
    </cfRule>
    <cfRule type="containsText" dxfId="10075" priority="300" operator="containsText" text="清車">
      <formula>NOT(ISERROR(SEARCH("清車",L1230)))</formula>
    </cfRule>
    <cfRule type="containsText" dxfId="10074" priority="301" operator="containsText" text="改紡">
      <formula>NOT(ISERROR(SEARCH("改紡",L1230)))</formula>
    </cfRule>
  </conditionalFormatting>
  <conditionalFormatting sqref="L1231">
    <cfRule type="containsText" dxfId="10073" priority="707" operator="containsText" text="了機">
      <formula>NOT(ISERROR(SEARCH("了機",L1231)))</formula>
    </cfRule>
    <cfRule type="containsText" dxfId="10072" priority="706" operator="containsText" text="改紡">
      <formula>NOT(ISERROR(SEARCH("改紡",L1231)))</formula>
    </cfRule>
    <cfRule type="containsText" dxfId="10071" priority="705" operator="containsText" text="清車">
      <formula>NOT(ISERROR(SEARCH("清車",L1231)))</formula>
    </cfRule>
  </conditionalFormatting>
  <conditionalFormatting sqref="L1232">
    <cfRule type="containsText" dxfId="10070" priority="120" operator="containsText" text="了機">
      <formula>NOT(ISERROR(SEARCH("了機",L1232)))</formula>
    </cfRule>
    <cfRule type="containsText" dxfId="10069" priority="118" operator="containsText" text="清車">
      <formula>NOT(ISERROR(SEARCH("清車",L1232)))</formula>
    </cfRule>
    <cfRule type="containsText" dxfId="10068" priority="119" operator="containsText" text="改紡">
      <formula>NOT(ISERROR(SEARCH("改紡",L1232)))</formula>
    </cfRule>
  </conditionalFormatting>
  <conditionalFormatting sqref="L1233">
    <cfRule type="containsText" dxfId="10067" priority="665" operator="containsText" text="了機">
      <formula>NOT(ISERROR(SEARCH("了機",L1233)))</formula>
    </cfRule>
    <cfRule type="containsText" dxfId="10066" priority="664" operator="containsText" text="改紡">
      <formula>NOT(ISERROR(SEARCH("改紡",L1233)))</formula>
    </cfRule>
    <cfRule type="containsText" dxfId="10065" priority="663" operator="containsText" text="清車">
      <formula>NOT(ISERROR(SEARCH("清車",L1233)))</formula>
    </cfRule>
  </conditionalFormatting>
  <conditionalFormatting sqref="L1234">
    <cfRule type="containsText" dxfId="10064" priority="708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498" operator="containsText" text="了機">
      <formula>NOT(ISERROR(SEARCH("了機",L1234)))</formula>
    </cfRule>
    <cfRule type="containsText" dxfId="10061" priority="285" operator="containsText" text="清車">
      <formula>NOT(ISERROR(SEARCH("清車",L1234)))</formula>
    </cfRule>
    <cfRule type="containsText" dxfId="10060" priority="496" operator="containsText" text="清車">
      <formula>NOT(ISERROR(SEARCH("清車",L1234)))</formula>
    </cfRule>
    <cfRule type="containsText" dxfId="10059" priority="709" operator="containsText" text="改紡">
      <formula>NOT(ISERROR(SEARCH("改紡",L1234)))</formula>
    </cfRule>
    <cfRule type="containsText" dxfId="10058" priority="497" operator="containsText" text="改紡">
      <formula>NOT(ISERROR(SEARCH("改紡",L1234)))</formula>
    </cfRule>
    <cfRule type="containsText" dxfId="10057" priority="287" operator="containsText" text="了機">
      <formula>NOT(ISERROR(SEARCH("了機",L1234)))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662" operator="containsText" text="了機">
      <formula>NOT(ISERROR(SEARCH("了機",L1235)))</formula>
    </cfRule>
    <cfRule type="containsText" dxfId="10053" priority="529" operator="containsText" text="清車">
      <formula>NOT(ISERROR(SEARCH("清車",L1235)))</formula>
    </cfRule>
    <cfRule type="containsText" dxfId="10052" priority="86" operator="containsText" text="改紡">
      <formula>NOT(ISERROR(SEARCH("改紡",L1235)))</formula>
    </cfRule>
    <cfRule type="containsText" dxfId="10051" priority="531" operator="containsText" text="了機">
      <formula>NOT(ISERROR(SEARCH("了機",L1235)))</formula>
    </cfRule>
    <cfRule type="containsText" dxfId="10050" priority="328" operator="containsText" text="改紡">
      <formula>NOT(ISERROR(SEARCH("改紡",L1235)))</formula>
    </cfRule>
    <cfRule type="containsText" dxfId="10049" priority="327" operator="containsText" text="清車">
      <formula>NOT(ISERROR(SEARCH("清車",L1235)))</formula>
    </cfRule>
    <cfRule type="containsText" dxfId="10048" priority="87" operator="containsText" text="了機">
      <formula>NOT(ISERROR(SEARCH("了機",L1235)))</formula>
    </cfRule>
    <cfRule type="containsText" dxfId="10047" priority="530" operator="containsText" text="改紡">
      <formula>NOT(ISERROR(SEARCH("改紡",L1235)))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329" operator="containsText" text="了機">
      <formula>NOT(ISERROR(SEARCH("了機",L1235)))</formula>
    </cfRule>
  </conditionalFormatting>
  <conditionalFormatting sqref="L1236">
    <cfRule type="containsText" dxfId="10043" priority="895" operator="containsText" text="改紡">
      <formula>NOT(ISERROR(SEARCH("改紡",L1236)))</formula>
    </cfRule>
    <cfRule type="containsText" dxfId="10042" priority="894" operator="containsText" text="清車">
      <formula>NOT(ISERROR(SEARCH("清車",L1236)))</formula>
    </cfRule>
    <cfRule type="containsText" dxfId="10041" priority="493" operator="containsText" text="清車">
      <formula>NOT(ISERROR(SEARCH("清車",L1236)))</formula>
    </cfRule>
    <cfRule type="containsText" dxfId="10040" priority="494" operator="containsText" text="改紡">
      <formula>NOT(ISERROR(SEARCH("改紡",L1236)))</formula>
    </cfRule>
    <cfRule type="containsText" dxfId="10039" priority="495" operator="containsText" text="了機">
      <formula>NOT(ISERROR(SEARCH("了機",L1236)))</formula>
    </cfRule>
    <cfRule type="containsText" dxfId="10038" priority="284" operator="containsText" text="了機">
      <formula>NOT(ISERROR(SEARCH("了機",L1236)))</formula>
    </cfRule>
    <cfRule type="containsText" dxfId="10037" priority="121" operator="containsText" text="清車">
      <formula>NOT(ISERROR(SEARCH("清車",L1236)))</formula>
    </cfRule>
    <cfRule type="containsText" dxfId="10036" priority="896" operator="containsText" text="了機">
      <formula>NOT(ISERROR(SEARCH("了機",L1236)))</formula>
    </cfRule>
    <cfRule type="containsText" dxfId="10035" priority="123" operator="containsText" text="了機">
      <formula>NOT(ISERROR(SEARCH("了機",L1236)))</formula>
    </cfRule>
    <cfRule type="containsText" dxfId="10034" priority="283" operator="containsText" text="改紡">
      <formula>NOT(ISERROR(SEARCH("改紡",L1236)))</formula>
    </cfRule>
    <cfRule type="containsText" dxfId="10033" priority="282" operator="containsText" text="清車">
      <formula>NOT(ISERROR(SEARCH("清車",L1236)))</formula>
    </cfRule>
    <cfRule type="containsText" dxfId="10032" priority="122" operator="containsText" text="改紡">
      <formula>NOT(ISERROR(SEARCH("改紡",L1236)))</formula>
    </cfRule>
  </conditionalFormatting>
  <conditionalFormatting sqref="L1237">
    <cfRule type="containsText" dxfId="10031" priority="55" operator="containsText" text="清車">
      <formula>NOT(ISERROR(SEARCH("清車",L1237)))</formula>
    </cfRule>
    <cfRule type="containsText" dxfId="10030" priority="52" operator="containsText" text="清車">
      <formula>NOT(ISERROR(SEARCH("清車",L1237)))</formula>
    </cfRule>
    <cfRule type="containsText" dxfId="10029" priority="57" operator="containsText" text="了機">
      <formula>NOT(ISERROR(SEARCH("了機",L1237)))</formula>
    </cfRule>
    <cfRule type="containsText" dxfId="10028" priority="56" operator="containsText" text="改紡">
      <formula>NOT(ISERROR(SEARCH("改紡",L1237)))</formula>
    </cfRule>
    <cfRule type="containsText" dxfId="10027" priority="54" operator="containsText" text="了機">
      <formula>NOT(ISERROR(SEARCH("了機",L1237)))</formula>
    </cfRule>
    <cfRule type="containsText" dxfId="10026" priority="53" operator="containsText" text="改紡">
      <formula>NOT(ISERROR(SEARCH("改紡",L1237)))</formula>
    </cfRule>
  </conditionalFormatting>
  <conditionalFormatting sqref="L1238">
    <cfRule type="containsText" dxfId="10025" priority="408" operator="containsText" text="清車">
      <formula>NOT(ISERROR(SEARCH("清車",L1238)))</formula>
    </cfRule>
    <cfRule type="containsText" dxfId="10024" priority="612" operator="containsText" text="了機">
      <formula>NOT(ISERROR(SEARCH("了機",L1238)))</formula>
    </cfRule>
    <cfRule type="containsText" dxfId="10023" priority="611" operator="containsText" text="改紡">
      <formula>NOT(ISERROR(SEARCH("改紡",L1238)))</formula>
    </cfRule>
    <cfRule type="containsText" dxfId="10022" priority="610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237" operator="containsText" text="了機">
      <formula>NOT(ISERROR(SEARCH("了機",L1238)))</formula>
    </cfRule>
    <cfRule type="containsText" dxfId="10019" priority="236" operator="containsText" text="改紡">
      <formula>NOT(ISERROR(SEARCH("改紡",L1238)))</formula>
    </cfRule>
    <cfRule type="containsText" dxfId="10018" priority="410" operator="containsText" text="了機">
      <formula>NOT(ISERROR(SEARCH("了機",L1238)))</formula>
    </cfRule>
    <cfRule type="containsText" dxfId="10017" priority="235" operator="containsText" text="清車">
      <formula>NOT(ISERROR(SEARCH("清車",L1238)))</formula>
    </cfRule>
  </conditionalFormatting>
  <conditionalFormatting sqref="L1239">
    <cfRule type="containsText" dxfId="10016" priority="221" operator="containsText" text="改紡">
      <formula>NOT(ISERROR(SEARCH("改紡",L1239)))</formula>
    </cfRule>
    <cfRule type="containsText" dxfId="10015" priority="220" operator="containsText" text="清車">
      <formula>NOT(ISERROR(SEARCH("清車",L1239)))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701" operator="containsText" text="了機">
      <formula>NOT(ISERROR(SEARCH("了機",L1240)))</formula>
    </cfRule>
    <cfRule type="containsText" dxfId="10012" priority="699" operator="containsText" text="清車">
      <formula>NOT(ISERROR(SEARCH("清車",L1240)))</formula>
    </cfRule>
    <cfRule type="containsText" dxfId="10011" priority="700" operator="containsText" text="改紡">
      <formula>NOT(ISERROR(SEARCH("改紡",L1240)))</formula>
    </cfRule>
  </conditionalFormatting>
  <conditionalFormatting sqref="L1241">
    <cfRule type="containsText" dxfId="10010" priority="526" operator="containsText" text="清車">
      <formula>NOT(ISERROR(SEARCH("清車",L1241)))</formula>
    </cfRule>
    <cfRule type="containsText" dxfId="10009" priority="326" operator="containsText" text="了機">
      <formula>NOT(ISERROR(SEARCH("了機",L1241)))</formula>
    </cfRule>
    <cfRule type="containsText" dxfId="10008" priority="527" operator="containsText" text="改紡">
      <formula>NOT(ISERROR(SEARCH("改紡",L1241)))</formula>
    </cfRule>
    <cfRule type="containsText" dxfId="10007" priority="528" operator="containsText" text="了機">
      <formula>NOT(ISERROR(SEARCH("了機",L1241)))</formula>
    </cfRule>
    <cfRule type="containsText" dxfId="10006" priority="325" operator="containsText" text="改紡">
      <formula>NOT(ISERROR(SEARCH("改紡",L1241)))</formula>
    </cfRule>
    <cfRule type="containsText" dxfId="10005" priority="324" operator="containsText" text="清車">
      <formula>NOT(ISERROR(SEARCH("清車",L1241)))</formula>
    </cfRule>
  </conditionalFormatting>
  <conditionalFormatting sqref="L1242">
    <cfRule type="containsText" dxfId="10004" priority="114" operator="containsText" text="了機">
      <formula>NOT(ISERROR(SEARCH("了機",L1242)))</formula>
    </cfRule>
    <cfRule type="containsText" dxfId="10003" priority="113" operator="containsText" text="改紡">
      <formula>NOT(ISERROR(SEARCH("改紡",L1242)))</formula>
    </cfRule>
    <cfRule type="containsText" dxfId="10002" priority="112" operator="containsText" text="清車">
      <formula>NOT(ISERROR(SEARCH("清車",L1242)))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3" operator="containsText" text="了機">
      <formula>NOT(ISERROR(SEARCH("了機",L1246)))</formula>
    </cfRule>
    <cfRule type="containsText" dxfId="9999" priority="712" operator="containsText" text="改紡">
      <formula>NOT(ISERROR(SEARCH("改紡",L1246)))</formula>
    </cfRule>
  </conditionalFormatting>
  <conditionalFormatting sqref="L1247">
    <cfRule type="containsText" dxfId="9998" priority="864" operator="containsText" text="清車">
      <formula>NOT(ISERROR(SEARCH("清車",L1247)))</formula>
    </cfRule>
    <cfRule type="containsText" dxfId="9997" priority="532" operator="containsText" text="清車">
      <formula>NOT(ISERROR(SEARCH("清車",L1247)))</formula>
    </cfRule>
    <cfRule type="containsText" dxfId="9996" priority="534" operator="containsText" text="了機">
      <formula>NOT(ISERROR(SEARCH("了機",L1247)))</formula>
    </cfRule>
    <cfRule type="containsText" dxfId="9995" priority="331" operator="containsText" text="改紡">
      <formula>NOT(ISERROR(SEARCH("改紡",L1247)))</formula>
    </cfRule>
    <cfRule type="containsText" dxfId="9994" priority="330" operator="containsText" text="清車">
      <formula>NOT(ISERROR(SEARCH("清車",L1247)))</formula>
    </cfRule>
    <cfRule type="containsText" dxfId="9993" priority="865" operator="containsText" text="改紡">
      <formula>NOT(ISERROR(SEARCH("改紡",L1247)))</formula>
    </cfRule>
    <cfRule type="containsText" dxfId="9992" priority="866" operator="containsText" text="了機">
      <formula>NOT(ISERROR(SEARCH("了機",L1247)))</formula>
    </cfRule>
    <cfRule type="containsText" dxfId="9991" priority="533" operator="containsText" text="改紡">
      <formula>NOT(ISERROR(SEARCH("改紡",L1247)))</formula>
    </cfRule>
    <cfRule type="containsText" dxfId="9990" priority="332" operator="containsText" text="了機">
      <formula>NOT(ISERROR(SEARCH("了機",L1247)))</formula>
    </cfRule>
  </conditionalFormatting>
  <conditionalFormatting sqref="L1248">
    <cfRule type="containsText" dxfId="9989" priority="406" operator="containsText" text="改紡">
      <formula>NOT(ISERROR(SEARCH("改紡",L1248)))</formula>
    </cfRule>
    <cfRule type="containsText" dxfId="9988" priority="407" operator="containsText" text="了機">
      <formula>NOT(ISERROR(SEARCH("了機",L1248)))</formula>
    </cfRule>
    <cfRule type="containsText" dxfId="9987" priority="124" operator="containsText" text="清車">
      <formula>NOT(ISERROR(SEARCH("清車",L1248)))</formula>
    </cfRule>
    <cfRule type="containsText" dxfId="9986" priority="126" operator="containsText" text="了機">
      <formula>NOT(ISERROR(SEARCH("了機",L1248)))</formula>
    </cfRule>
    <cfRule type="containsText" dxfId="9985" priority="405" operator="containsText" text="清車">
      <formula>NOT(ISERROR(SEARCH("清車",L1248)))</formula>
    </cfRule>
    <cfRule type="containsText" dxfId="9984" priority="607" operator="containsText" text="清車">
      <formula>NOT(ISERROR(SEARCH("清車",L1248)))</formula>
    </cfRule>
    <cfRule type="containsText" dxfId="9983" priority="609" operator="containsText" text="了機">
      <formula>NOT(ISERROR(SEARCH("了機",L1248)))</formula>
    </cfRule>
    <cfRule type="containsText" dxfId="9982" priority="125" operator="containsText" text="改紡">
      <formula>NOT(ISERROR(SEARCH("改紡",L1248)))</formula>
    </cfRule>
    <cfRule type="containsText" dxfId="9981" priority="608" operator="containsText" text="改紡">
      <formula>NOT(ISERROR(SEARCH("改紡",L1248)))</formula>
    </cfRule>
  </conditionalFormatting>
  <conditionalFormatting sqref="L1249">
    <cfRule type="containsText" dxfId="9980" priority="219" operator="containsText" text="了機">
      <formula>NOT(ISERROR(SEARCH("了機",L1249)))</formula>
    </cfRule>
    <cfRule type="containsText" dxfId="9979" priority="217" operator="containsText" text="清車">
      <formula>NOT(ISERROR(SEARCH("清車",L1249)))</formula>
    </cfRule>
    <cfRule type="containsText" dxfId="9978" priority="218" operator="containsText" text="改紡">
      <formula>NOT(ISERROR(SEARCH("改紡",L1249)))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1" operator="containsText" text="了機">
      <formula>NOT(ISERROR(SEARCH("了機",L1250)))</formula>
    </cfRule>
    <cfRule type="containsText" dxfId="9975" priority="850" operator="containsText" text="改紡">
      <formula>NOT(ISERROR(SEARCH("改紡",L1250)))</formula>
    </cfRule>
  </conditionalFormatting>
  <conditionalFormatting sqref="L1251">
    <cfRule type="containsText" dxfId="9974" priority="606" operator="containsText" text="了機">
      <formula>NOT(ISERROR(SEARCH("了機",L1251)))</formula>
    </cfRule>
    <cfRule type="containsText" dxfId="9973" priority="604" operator="containsText" text="清車">
      <formula>NOT(ISERROR(SEARCH("清車",L1251)))</formula>
    </cfRule>
    <cfRule type="containsText" dxfId="9972" priority="605" operator="containsText" text="改紡">
      <formula>NOT(ISERROR(SEARCH("改紡",L1251)))</formula>
    </cfRule>
    <cfRule type="containsText" dxfId="9971" priority="402" operator="containsText" text="清車">
      <formula>NOT(ISERROR(SEARCH("清車",L1251)))</formula>
    </cfRule>
    <cfRule type="containsText" dxfId="9970" priority="403" operator="containsText" text="改紡">
      <formula>NOT(ISERROR(SEARCH("改紡",L1251)))</formula>
    </cfRule>
    <cfRule type="containsText" dxfId="9969" priority="404" operator="containsText" text="了機">
      <formula>NOT(ISERROR(SEARCH("了機",L1251)))</formula>
    </cfRule>
  </conditionalFormatting>
  <conditionalFormatting sqref="L1252">
    <cfRule type="containsText" dxfId="9968" priority="213" operator="containsText" text="了機">
      <formula>NOT(ISERROR(SEARCH("了機",L1252)))</formula>
    </cfRule>
    <cfRule type="containsText" dxfId="9967" priority="212" operator="containsText" text="改紡">
      <formula>NOT(ISERROR(SEARCH("改紡",L1252)))</formula>
    </cfRule>
    <cfRule type="containsText" dxfId="9966" priority="211" operator="containsText" text="清車">
      <formula>NOT(ISERROR(SEARCH("清車",L1252)))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965" operator="containsText" text="了機">
      <formula>NOT(ISERROR(SEARCH("了機",L1262)))</formula>
    </cfRule>
    <cfRule type="containsText" dxfId="9960" priority="458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5" operator="containsText" text="了機">
      <formula>NOT(ISERROR(SEARCH("了機",L11)))</formula>
    </cfRule>
    <cfRule type="containsText" dxfId="9957" priority="11244" operator="containsText" text="改紡">
      <formula>NOT(ISERROR(SEARCH("改紡",L11)))</formula>
    </cfRule>
    <cfRule type="containsText" dxfId="9956" priority="11243" operator="containsText" text="清車">
      <formula>NOT(ISERROR(SEARCH("清車",L11)))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7" operator="containsText" text="改紡">
      <formula>NOT(ISERROR(SEARCH("改紡",L37)))</formula>
    </cfRule>
    <cfRule type="containsText" dxfId="9953" priority="11246" operator="containsText" text="清車">
      <formula>NOT(ISERROR(SEARCH("清車",L37)))</formula>
    </cfRule>
  </conditionalFormatting>
  <conditionalFormatting sqref="L47:M55 M77:M79">
    <cfRule type="containsText" dxfId="9952" priority="11221" operator="containsText" text="了機">
      <formula>NOT(ISERROR(SEARCH("了機",L47)))</formula>
    </cfRule>
    <cfRule type="containsText" dxfId="9951" priority="11219" operator="containsText" text="清車">
      <formula>NOT(ISERROR(SEARCH("清車",L47)))</formula>
    </cfRule>
    <cfRule type="containsText" dxfId="9950" priority="11220" operator="containsText" text="改紡">
      <formula>NOT(ISERROR(SEARCH("改紡",L47)))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5" operator="containsText" text="了機">
      <formula>NOT(ISERROR(SEARCH("了機",L80)))</formula>
    </cfRule>
    <cfRule type="containsText" dxfId="9945" priority="11213" operator="containsText" text="清車">
      <formula>NOT(ISERROR(SEARCH("清車",L80)))</formula>
    </cfRule>
    <cfRule type="containsText" dxfId="9944" priority="11214" operator="containsText" text="改紡">
      <formula>NOT(ISERROR(SEARCH("改紡",L80)))</formula>
    </cfRule>
  </conditionalFormatting>
  <conditionalFormatting sqref="L90:M98 M120:M122">
    <cfRule type="containsText" dxfId="9943" priority="11172" operator="containsText" text="改紡">
      <formula>NOT(ISERROR(SEARCH("改紡",L90)))</formula>
    </cfRule>
    <cfRule type="containsText" dxfId="9942" priority="11171" operator="containsText" text="清車">
      <formula>NOT(ISERROR(SEARCH("清車",L90)))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3" operator="containsText" text="改紡">
      <formula>NOT(ISERROR(SEARCH("改紡",L99)))</formula>
    </cfRule>
    <cfRule type="containsText" dxfId="9939" priority="11162" operator="containsText" text="清車">
      <formula>NOT(ISERROR(SEARCH("清車",L99)))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6" operator="containsText" text="改紡">
      <formula>NOT(ISERROR(SEARCH("改紡",L123)))</formula>
    </cfRule>
    <cfRule type="containsText" dxfId="9936" priority="11165" operator="containsText" text="清車">
      <formula>NOT(ISERROR(SEARCH("清車",L123)))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2" operator="containsText" text="改紡">
      <formula>NOT(ISERROR(SEARCH("改紡",L133)))</formula>
    </cfRule>
    <cfRule type="containsText" dxfId="9932" priority="11111" operator="containsText" text="清車">
      <formula>NOT(ISERROR(SEARCH("清車",L133)))</formula>
    </cfRule>
  </conditionalFormatting>
  <conditionalFormatting sqref="L137:M137">
    <cfRule type="containsText" dxfId="9931" priority="11020" operator="containsText" text="了機">
      <formula>NOT(ISERROR(SEARCH("了機",L137)))</formula>
    </cfRule>
    <cfRule type="containsText" dxfId="9930" priority="11019" operator="containsText" text="改紡">
      <formula>NOT(ISERROR(SEARCH("改紡",L137)))</formula>
    </cfRule>
    <cfRule type="containsText" dxfId="9929" priority="11018" operator="containsText" text="清車">
      <formula>NOT(ISERROR(SEARCH("清車",L137)))</formula>
    </cfRule>
  </conditionalFormatting>
  <conditionalFormatting sqref="L142:M145">
    <cfRule type="containsText" dxfId="9928" priority="11103" operator="containsText" text="改紡">
      <formula>NOT(ISERROR(SEARCH("改紡",L142)))</formula>
    </cfRule>
    <cfRule type="containsText" dxfId="9927" priority="11102" operator="containsText" text="清車">
      <formula>NOT(ISERROR(SEARCH("清車",L142)))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2" operator="containsText" text="了機">
      <formula>NOT(ISERROR(SEARCH("了機",L149)))</formula>
    </cfRule>
    <cfRule type="containsText" dxfId="9924" priority="11031" operator="containsText" text="改紡">
      <formula>NOT(ISERROR(SEARCH("改紡",L149)))</formula>
    </cfRule>
    <cfRule type="containsText" dxfId="9923" priority="11030" operator="containsText" text="清車">
      <formula>NOT(ISERROR(SEARCH("清車",L149)))</formula>
    </cfRule>
  </conditionalFormatting>
  <conditionalFormatting sqref="L166:M166">
    <cfRule type="containsText" dxfId="9922" priority="11107" operator="containsText" text="了機">
      <formula>NOT(ISERROR(SEARCH("了機",L166)))</formula>
    </cfRule>
    <cfRule type="containsText" dxfId="9921" priority="11106" operator="containsText" text="改紡">
      <formula>NOT(ISERROR(SEARCH("改紡",L166)))</formula>
    </cfRule>
    <cfRule type="containsText" dxfId="9920" priority="11105" operator="containsText" text="清車">
      <formula>NOT(ISERROR(SEARCH("清車",L166)))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5" operator="containsText" text="了機">
      <formula>NOT(ISERROR(SEARCH("了機",L180)))</formula>
    </cfRule>
    <cfRule type="containsText" dxfId="9915" priority="10914" operator="containsText" text="改紡">
      <formula>NOT(ISERROR(SEARCH("改紡",L180)))</formula>
    </cfRule>
    <cfRule type="containsText" dxfId="9914" priority="10913" operator="containsText" text="清車">
      <formula>NOT(ISERROR(SEARCH("清車",L180)))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8" operator="containsText" text="了機">
      <formula>NOT(ISERROR(SEARCH("了機",L185)))</formula>
    </cfRule>
    <cfRule type="containsText" dxfId="9911" priority="10977" operator="containsText" text="改紡">
      <formula>NOT(ISERROR(SEARCH("改紡",L185)))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7" operator="containsText" text="了機">
      <formula>NOT(ISERROR(SEARCH("了機",L193)))</formula>
    </cfRule>
    <cfRule type="containsText" dxfId="9908" priority="10926" operator="containsText" text="改紡">
      <formula>NOT(ISERROR(SEARCH("改紡",L193)))</formula>
    </cfRule>
    <cfRule type="containsText" dxfId="9907" priority="10925" operator="containsText" text="清車">
      <formula>NOT(ISERROR(SEARCH("清車",L193)))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1" operator="containsText" text="了機">
      <formula>NOT(ISERROR(SEARCH("了機",L209)))</formula>
    </cfRule>
    <cfRule type="containsText" dxfId="9904" priority="10980" operator="containsText" text="改紡">
      <formula>NOT(ISERROR(SEARCH("改紡",L209)))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1" operator="containsText" text="改紡">
      <formula>NOT(ISERROR(SEARCH("改紡",L219)))</formula>
    </cfRule>
    <cfRule type="containsText" dxfId="9901" priority="10820" operator="containsText" text="清車">
      <formula>NOT(ISERROR(SEARCH("清車",L219)))</formula>
    </cfRule>
  </conditionalFormatting>
  <conditionalFormatting sqref="L223:M223">
    <cfRule type="containsText" dxfId="9900" priority="10753" operator="containsText" text="了機">
      <formula>NOT(ISERROR(SEARCH("了機",L223)))</formula>
    </cfRule>
    <cfRule type="containsText" dxfId="9899" priority="10752" operator="containsText" text="改紡">
      <formula>NOT(ISERROR(SEARCH("改紡",L223)))</formula>
    </cfRule>
    <cfRule type="containsText" dxfId="9898" priority="10751" operator="containsText" text="清車">
      <formula>NOT(ISERROR(SEARCH("清車",L223)))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3" operator="containsText" text="了機">
      <formula>NOT(ISERROR(SEARCH("了機",L228)))</formula>
    </cfRule>
    <cfRule type="containsText" dxfId="9895" priority="10812" operator="containsText" text="改紡">
      <formula>NOT(ISERROR(SEARCH("改紡",L228)))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5" operator="containsText" text="了機">
      <formula>NOT(ISERROR(SEARCH("了機",L236)))</formula>
    </cfRule>
    <cfRule type="containsText" dxfId="9892" priority="10764" operator="containsText" text="改紡">
      <formula>NOT(ISERROR(SEARCH("改紡",L236)))</formula>
    </cfRule>
    <cfRule type="containsText" dxfId="9891" priority="10763" operator="containsText" text="清車">
      <formula>NOT(ISERROR(SEARCH("清車",L236)))</formula>
    </cfRule>
  </conditionalFormatting>
  <conditionalFormatting sqref="L237:M237">
    <cfRule type="containsText" dxfId="9890" priority="10684" operator="containsText" text="了機">
      <formula>NOT(ISERROR(SEARCH("了機",L237)))</formula>
    </cfRule>
    <cfRule type="containsText" dxfId="9889" priority="10683" operator="containsText" text="改紡">
      <formula>NOT(ISERROR(SEARCH("改紡",L237)))</formula>
    </cfRule>
    <cfRule type="containsText" dxfId="9888" priority="10682" operator="containsText" text="清車">
      <formula>NOT(ISERROR(SEARCH("清車",L237)))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6" operator="containsText" text="了機">
      <formula>NOT(ISERROR(SEARCH("了機",L252)))</formula>
    </cfRule>
    <cfRule type="containsText" dxfId="9885" priority="10815" operator="containsText" text="改紡">
      <formula>NOT(ISERROR(SEARCH("改紡",L252)))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70" operator="containsText" text="了機">
      <formula>NOT(ISERROR(SEARCH("了機",L266)))</formula>
    </cfRule>
    <cfRule type="containsText" dxfId="9879" priority="10569" operator="containsText" text="改紡">
      <formula>NOT(ISERROR(SEARCH("改紡",L266)))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9" operator="containsText" text="改紡">
      <formula>NOT(ISERROR(SEARCH("改紡",L272)))</formula>
    </cfRule>
    <cfRule type="containsText" dxfId="9874" priority="10630" operator="containsText" text="了機">
      <formula>NOT(ISERROR(SEARCH("了機",L272)))</formula>
    </cfRule>
    <cfRule type="containsText" dxfId="9873" priority="10628" operator="containsText" text="清車">
      <formula>NOT(ISERROR(SEARCH("清車",L272)))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2" operator="containsText" text="了機">
      <formula>NOT(ISERROR(SEARCH("了機",L280)))</formula>
    </cfRule>
    <cfRule type="containsText" dxfId="9870" priority="10580" operator="containsText" text="清車">
      <formula>NOT(ISERROR(SEARCH("清車",L280)))</formula>
    </cfRule>
    <cfRule type="containsText" dxfId="9869" priority="10581" operator="containsText" text="改紡">
      <formula>NOT(ISERROR(SEARCH("改紡",L280)))</formula>
    </cfRule>
  </conditionalFormatting>
  <conditionalFormatting sqref="L281:M281">
    <cfRule type="containsText" dxfId="9868" priority="10500" operator="containsText" text="改紡">
      <formula>NOT(ISERROR(SEARCH("改紡",L281)))</formula>
    </cfRule>
    <cfRule type="containsText" dxfId="9867" priority="10499" operator="containsText" text="清車">
      <formula>NOT(ISERROR(SEARCH("清車",L281)))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2" operator="containsText" text="改紡">
      <formula>NOT(ISERROR(SEARCH("改紡",L296)))</formula>
    </cfRule>
    <cfRule type="containsText" dxfId="9864" priority="10633" operator="containsText" text="了機">
      <formula>NOT(ISERROR(SEARCH("了機",L296)))</formula>
    </cfRule>
    <cfRule type="containsText" dxfId="9863" priority="10631" operator="containsText" text="清車">
      <formula>NOT(ISERROR(SEARCH("清車",L296)))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4" operator="containsText" text="改紡">
      <formula>NOT(ISERROR(SEARCH("改紡",L306)))</formula>
    </cfRule>
    <cfRule type="containsText" dxfId="9860" priority="10433" operator="containsText" text="清車">
      <formula>NOT(ISERROR(SEARCH("清車",L306)))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2" operator="containsText" text="了機">
      <formula>NOT(ISERROR(SEARCH("了機",L309)))</formula>
    </cfRule>
    <cfRule type="containsText" dxfId="9857" priority="10311" operator="containsText" text="改紡">
      <formula>NOT(ISERROR(SEARCH("改紡",L309)))</formula>
    </cfRule>
  </conditionalFormatting>
  <conditionalFormatting sqref="L314:M317">
    <cfRule type="containsText" dxfId="9856" priority="10426" operator="containsText" text="了機">
      <formula>NOT(ISERROR(SEARCH("了機",L314)))</formula>
    </cfRule>
    <cfRule type="containsText" dxfId="9855" priority="10424" operator="containsText" text="清車">
      <formula>NOT(ISERROR(SEARCH("清車",L314)))</formula>
    </cfRule>
    <cfRule type="containsText" dxfId="9854" priority="10425" operator="containsText" text="改紡">
      <formula>NOT(ISERROR(SEARCH("改紡",L314)))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30" operator="containsText" text="了機">
      <formula>NOT(ISERROR(SEARCH("了機",L322)))</formula>
    </cfRule>
    <cfRule type="containsText" dxfId="9851" priority="10328" operator="containsText" text="清車">
      <formula>NOT(ISERROR(SEARCH("清車",L322)))</formula>
    </cfRule>
    <cfRule type="containsText" dxfId="9850" priority="10329" operator="containsText" text="改紡">
      <formula>NOT(ISERROR(SEARCH("改紡",L322)))</formula>
    </cfRule>
  </conditionalFormatting>
  <conditionalFormatting sqref="L337:M337">
    <cfRule type="containsText" dxfId="9849" priority="10428" operator="containsText" text="改紡">
      <formula>NOT(ISERROR(SEARCH("改紡",L337)))</formula>
    </cfRule>
    <cfRule type="containsText" dxfId="9848" priority="10427" operator="containsText" text="清車">
      <formula>NOT(ISERROR(SEARCH("清車",L337)))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8" operator="containsText" text="改紡">
      <formula>NOT(ISERROR(SEARCH("改紡",L354)))</formula>
    </cfRule>
    <cfRule type="containsText" dxfId="9839" priority="10249" operator="containsText" text="了機">
      <formula>NOT(ISERROR(SEARCH("了機",L354)))</formula>
    </cfRule>
    <cfRule type="containsText" dxfId="9838" priority="10247" operator="containsText" text="清車">
      <formula>NOT(ISERROR(SEARCH("清車",L354)))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1" operator="containsText" text="改紡">
      <formula>NOT(ISERROR(SEARCH("改紡",L387)))</formula>
    </cfRule>
    <cfRule type="containsText" dxfId="9831" priority="10070" operator="containsText" text="清車">
      <formula>NOT(ISERROR(SEARCH("清車",L387)))</formula>
    </cfRule>
  </conditionalFormatting>
  <conditionalFormatting sqref="L390:M390">
    <cfRule type="containsText" dxfId="9830" priority="9961" operator="containsText" text="了機">
      <formula>NOT(ISERROR(SEARCH("了機",L390)))</formula>
    </cfRule>
    <cfRule type="containsText" dxfId="9829" priority="9960" operator="containsText" text="改紡">
      <formula>NOT(ISERROR(SEARCH("改紡",L390)))</formula>
    </cfRule>
    <cfRule type="containsText" dxfId="9828" priority="9959" operator="containsText" text="清車">
      <formula>NOT(ISERROR(SEARCH("清車",L390)))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5" operator="containsText" text="改紡">
      <formula>NOT(ISERROR(SEARCH("改紡",L427)))</formula>
    </cfRule>
    <cfRule type="containsText" dxfId="9818" priority="9884" operator="containsText" text="清車">
      <formula>NOT(ISERROR(SEARCH("清車",L427)))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5" operator="containsText" text="了機">
      <formula>NOT(ISERROR(SEARCH("了機",L430)))</formula>
    </cfRule>
    <cfRule type="containsText" dxfId="9815" priority="9774" operator="containsText" text="改紡">
      <formula>NOT(ISERROR(SEARCH("改紡",L430)))</formula>
    </cfRule>
  </conditionalFormatting>
  <conditionalFormatting sqref="L434:M437">
    <cfRule type="containsText" dxfId="9814" priority="9877" operator="containsText" text="了機">
      <formula>NOT(ISERROR(SEARCH("了機",L434)))</formula>
    </cfRule>
    <cfRule type="containsText" dxfId="9813" priority="9876" operator="containsText" text="改紡">
      <formula>NOT(ISERROR(SEARCH("改紡",L434)))</formula>
    </cfRule>
    <cfRule type="containsText" dxfId="9812" priority="9875" operator="containsText" text="清車">
      <formula>NOT(ISERROR(SEARCH("清車",L434)))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7" operator="containsText" text="了機">
      <formula>NOT(ISERROR(SEARCH("了機",L442)))</formula>
    </cfRule>
    <cfRule type="containsText" dxfId="9809" priority="9786" operator="containsText" text="改紡">
      <formula>NOT(ISERROR(SEARCH("改紡",L442)))</formula>
    </cfRule>
    <cfRule type="containsText" dxfId="9808" priority="9785" operator="containsText" text="清車">
      <formula>NOT(ISERROR(SEARCH("清車",L442)))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3" operator="containsText" text="改紡">
      <formula>NOT(ISERROR(SEARCH("改紡",L507)))</formula>
    </cfRule>
    <cfRule type="containsText" dxfId="9799" priority="9392" operator="containsText" text="清車">
      <formula>NOT(ISERROR(SEARCH("清車",L507)))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9" operator="containsText" text="改紡">
      <formula>NOT(ISERROR(SEARCH("改紡",L554)))</formula>
    </cfRule>
    <cfRule type="containsText" dxfId="9791" priority="9128" operator="containsText" text="清車">
      <formula>NOT(ISERROR(SEARCH("清車",L554)))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5" operator="containsText" text="改紡">
      <formula>NOT(ISERROR(SEARCH("改紡",L594)))</formula>
    </cfRule>
    <cfRule type="containsText" dxfId="9785" priority="8864" operator="containsText" text="清車">
      <formula>NOT(ISERROR(SEARCH("清車",L594)))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1" operator="containsText" text="改紡">
      <formula>NOT(ISERROR(SEARCH("改紡",L634)))</formula>
    </cfRule>
    <cfRule type="containsText" dxfId="9779" priority="8600" operator="containsText" text="清車">
      <formula>NOT(ISERROR(SEARCH("清車",L634)))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1" operator="containsText" text="改紡">
      <formula>NOT(ISERROR(SEARCH("改紡",L709)))</formula>
    </cfRule>
    <cfRule type="containsText" dxfId="9769" priority="8030" operator="containsText" text="清車">
      <formula>NOT(ISERROR(SEARCH("清車",L709)))</formula>
    </cfRule>
  </conditionalFormatting>
  <conditionalFormatting sqref="L716:M716 L718:M719 M717">
    <cfRule type="containsText" dxfId="9768" priority="8025" operator="containsText" text="改紡">
      <formula>NOT(ISERROR(SEARCH("改紡",L716)))</formula>
    </cfRule>
    <cfRule type="containsText" dxfId="9767" priority="8024" operator="containsText" text="清車">
      <formula>NOT(ISERROR(SEARCH("清車",L716)))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1" operator="containsText" text="改紡">
      <formula>NOT(ISERROR(SEARCH("改紡",L757)))</formula>
    </cfRule>
    <cfRule type="containsText" dxfId="9761" priority="7730" operator="containsText" text="清車">
      <formula>NOT(ISERROR(SEARCH("清車",L757)))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6" operator="containsText" text="改紡">
      <formula>NOT(ISERROR(SEARCH("改紡",L798)))</formula>
    </cfRule>
    <cfRule type="containsText" dxfId="9757" priority="7385" operator="containsText" text="清車">
      <formula>NOT(ISERROR(SEARCH("清車",L798)))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3" operator="containsText" text="了機">
      <formula>NOT(ISERROR(SEARCH("了機",L838)))</formula>
    </cfRule>
    <cfRule type="containsText" dxfId="9749" priority="7092" operator="containsText" text="改紡">
      <formula>NOT(ISERROR(SEARCH("改紡",L838)))</formula>
    </cfRule>
  </conditionalFormatting>
  <conditionalFormatting sqref="L860:M860">
    <cfRule type="containsText" dxfId="9748" priority="7096" operator="containsText" text="了機">
      <formula>NOT(ISERROR(SEARCH("了機",L860)))</formula>
    </cfRule>
    <cfRule type="containsText" dxfId="9747" priority="7095" operator="containsText" text="改紡">
      <formula>NOT(ISERROR(SEARCH("改紡",L860)))</formula>
    </cfRule>
    <cfRule type="containsText" dxfId="9746" priority="7094" operator="containsText" text="清車">
      <formula>NOT(ISERROR(SEARCH("清車",L860)))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7" operator="containsText" text="了機">
      <formula>NOT(ISERROR(SEARCH("了機",L916)))</formula>
    </cfRule>
    <cfRule type="containsText" dxfId="9736" priority="6335" operator="containsText" text="清車">
      <formula>NOT(ISERROR(SEARCH("清車",L916)))</formula>
    </cfRule>
    <cfRule type="containsText" dxfId="9735" priority="6336" operator="containsText" text="改紡">
      <formula>NOT(ISERROR(SEARCH("改紡",L916)))</formula>
    </cfRule>
  </conditionalFormatting>
  <conditionalFormatting sqref="L938:M938">
    <cfRule type="containsText" dxfId="9734" priority="6340" operator="containsText" text="了機">
      <formula>NOT(ISERROR(SEARCH("了機",L938)))</formula>
    </cfRule>
    <cfRule type="containsText" dxfId="9733" priority="6339" operator="containsText" text="改紡">
      <formula>NOT(ISERROR(SEARCH("改紡",L938)))</formula>
    </cfRule>
    <cfRule type="containsText" dxfId="9732" priority="6338" operator="containsText" text="清車">
      <formula>NOT(ISERROR(SEARCH("清車",L938)))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8" operator="containsText" text="了機">
      <formula>NOT(ISERROR(SEARCH("了機",L977)))</formula>
    </cfRule>
    <cfRule type="containsText" dxfId="9726" priority="5996" operator="containsText" text="清車">
      <formula>NOT(ISERROR(SEARCH("清車",L977)))</formula>
    </cfRule>
    <cfRule type="containsText" dxfId="9725" priority="5997" operator="containsText" text="改紡">
      <formula>NOT(ISERROR(SEARCH("改紡",L977)))</formula>
    </cfRule>
  </conditionalFormatting>
  <conditionalFormatting sqref="L994:M994 L996:M997">
    <cfRule type="containsText" dxfId="9724" priority="5653" operator="containsText" text="了機">
      <formula>NOT(ISERROR(SEARCH("了機",L994)))</formula>
    </cfRule>
    <cfRule type="containsText" dxfId="9723" priority="5652" operator="containsText" text="改紡">
      <formula>NOT(ISERROR(SEARCH("改紡",L994)))</formula>
    </cfRule>
    <cfRule type="containsText" dxfId="9722" priority="5651" operator="containsText" text="清車">
      <formula>NOT(ISERROR(SEARCH("清車",L994)))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6" operator="containsText" text="了機">
      <formula>NOT(ISERROR(SEARCH("了機",L1016)))</formula>
    </cfRule>
    <cfRule type="containsText" dxfId="9719" priority="5655" operator="containsText" text="改紡">
      <formula>NOT(ISERROR(SEARCH("改紡",L1016)))</formula>
    </cfRule>
  </conditionalFormatting>
  <conditionalFormatting sqref="L1026:M1026 L1032:M1032 M1028 L1030:L1031 M1031 M1056:M1065 L1056:L1057 M1052:M1054">
    <cfRule type="containsText" dxfId="9718" priority="5329" operator="containsText" text="了機">
      <formula>NOT(ISERROR(SEARCH("了機",L1026)))</formula>
    </cfRule>
    <cfRule type="containsText" dxfId="9717" priority="5328" operator="containsText" text="改紡">
      <formula>NOT(ISERROR(SEARCH("改紡",L1026)))</formula>
    </cfRule>
    <cfRule type="containsText" dxfId="9716" priority="5327" operator="containsText" text="清車">
      <formula>NOT(ISERROR(SEARCH("清車",L1026)))</formula>
    </cfRule>
  </conditionalFormatting>
  <conditionalFormatting sqref="L1033:M1037">
    <cfRule type="containsText" dxfId="9715" priority="5316" operator="containsText" text="改紡">
      <formula>NOT(ISERROR(SEARCH("改紡",L1033)))</formula>
    </cfRule>
    <cfRule type="containsText" dxfId="9714" priority="5317" operator="containsText" text="了機">
      <formula>NOT(ISERROR(SEARCH("了機",L1033)))</formula>
    </cfRule>
    <cfRule type="containsText" dxfId="9713" priority="5315" operator="containsText" text="清車">
      <formula>NOT(ISERROR(SEARCH("清車",L1033)))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9" operator="containsText" text="了機">
      <formula>NOT(ISERROR(SEARCH("了機",L1056)))</formula>
    </cfRule>
    <cfRule type="containsText" dxfId="9708" priority="5027" operator="containsText" text="清車">
      <formula>NOT(ISERROR(SEARCH("清車",L1056)))</formula>
    </cfRule>
    <cfRule type="containsText" dxfId="9707" priority="5028" operator="containsText" text="改紡">
      <formula>NOT(ISERROR(SEARCH("改紡",L1056)))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1" operator="containsText" text="了機">
      <formula>NOT(ISERROR(SEARCH("了機",L1066)))</formula>
    </cfRule>
    <cfRule type="containsText" dxfId="9704" priority="4760" operator="containsText" text="改紡">
      <formula>NOT(ISERROR(SEARCH("改紡",L1066)))</formula>
    </cfRule>
  </conditionalFormatting>
  <conditionalFormatting sqref="L1073:M1074 L1076:M1078 M1075">
    <cfRule type="containsText" dxfId="9703" priority="4748" operator="containsText" text="改紡">
      <formula>NOT(ISERROR(SEARCH("改紡",L1073)))</formula>
    </cfRule>
    <cfRule type="containsText" dxfId="9702" priority="4749" operator="containsText" text="了機">
      <formula>NOT(ISERROR(SEARCH("了機",L1073)))</formula>
    </cfRule>
    <cfRule type="containsText" dxfId="9701" priority="4747" operator="containsText" text="清車">
      <formula>NOT(ISERROR(SEARCH("清車",L1073)))</formula>
    </cfRule>
  </conditionalFormatting>
  <conditionalFormatting sqref="L1095:M1095">
    <cfRule type="containsText" dxfId="9700" priority="4751" operator="containsText" text="改紡">
      <formula>NOT(ISERROR(SEARCH("改紡",L1095)))</formula>
    </cfRule>
    <cfRule type="containsText" dxfId="9699" priority="4752" operator="containsText" text="了機">
      <formula>NOT(ISERROR(SEARCH("了機",L1095)))</formula>
    </cfRule>
    <cfRule type="containsText" dxfId="9698" priority="4750" operator="containsText" text="清車">
      <formula>NOT(ISERROR(SEARCH("清車",L1095)))</formula>
    </cfRule>
  </conditionalFormatting>
  <conditionalFormatting sqref="L1096:M1096">
    <cfRule type="containsText" dxfId="9697" priority="4241" operator="containsText" text="了機">
      <formula>NOT(ISERROR(SEARCH("了機",L1096)))</formula>
    </cfRule>
    <cfRule type="containsText" dxfId="9696" priority="4469" operator="containsText" text="改紡">
      <formula>NOT(ISERROR(SEARCH("改紡",L1096)))</formula>
    </cfRule>
    <cfRule type="containsText" dxfId="9695" priority="4468" operator="containsText" text="清車">
      <formula>NOT(ISERROR(SEARCH("清車",L1096)))</formula>
    </cfRule>
    <cfRule type="containsText" dxfId="9694" priority="4470" operator="containsText" text="了機">
      <formula>NOT(ISERROR(SEARCH("了機",L1096)))</formula>
    </cfRule>
    <cfRule type="containsText" dxfId="9693" priority="4240" operator="containsText" text="改紡">
      <formula>NOT(ISERROR(SEARCH("改紡",L1096)))</formula>
    </cfRule>
    <cfRule type="containsText" dxfId="9692" priority="4239" operator="containsText" text="清車">
      <formula>NOT(ISERROR(SEARCH("清車",L1096)))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5" operator="containsText" text="了機">
      <formula>NOT(ISERROR(SEARCH("了機",L1097)))</formula>
    </cfRule>
    <cfRule type="containsText" dxfId="9689" priority="4024" operator="containsText" text="改紡">
      <formula>NOT(ISERROR(SEARCH("改紡",L1097)))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4" operator="containsText" text="了機">
      <formula>NOT(ISERROR(SEARCH("了機",L1113)))</formula>
    </cfRule>
    <cfRule type="containsText" dxfId="9683" priority="3713" operator="containsText" text="改紡">
      <formula>NOT(ISERROR(SEARCH("改紡",L1113)))</formula>
    </cfRule>
  </conditionalFormatting>
  <conditionalFormatting sqref="L1134:M1134">
    <cfRule type="containsText" dxfId="9682" priority="3716" operator="containsText" text="改紡">
      <formula>NOT(ISERROR(SEARCH("改紡",L1134)))</formula>
    </cfRule>
    <cfRule type="containsText" dxfId="9681" priority="3717" operator="containsText" text="了機">
      <formula>NOT(ISERROR(SEARCH("了機",L1134)))</formula>
    </cfRule>
    <cfRule type="containsText" dxfId="9680" priority="3715" operator="containsText" text="清車">
      <formula>NOT(ISERROR(SEARCH("清車",L1134)))</formula>
    </cfRule>
  </conditionalFormatting>
  <conditionalFormatting sqref="L1135:M1135">
    <cfRule type="containsText" dxfId="9679" priority="3260" operator="containsText" text="了機">
      <formula>NOT(ISERROR(SEARCH("了機",L1135)))</formula>
    </cfRule>
    <cfRule type="containsText" dxfId="9678" priority="3454" operator="containsText" text="清車">
      <formula>NOT(ISERROR(SEARCH("清車",L1135)))</formula>
    </cfRule>
    <cfRule type="containsText" dxfId="9677" priority="3455" operator="containsText" text="改紡">
      <formula>NOT(ISERROR(SEARCH("改紡",L1135)))</formula>
    </cfRule>
    <cfRule type="containsText" dxfId="9676" priority="3456" operator="containsText" text="了機">
      <formula>NOT(ISERROR(SEARCH("了機",L1135)))</formula>
    </cfRule>
    <cfRule type="containsText" dxfId="9675" priority="3259" operator="containsText" text="改紡">
      <formula>NOT(ISERROR(SEARCH("改紡",L1135)))</formula>
    </cfRule>
    <cfRule type="containsText" dxfId="9674" priority="3258" operator="containsText" text="清車">
      <formula>NOT(ISERROR(SEARCH("清車",L1135)))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81" operator="containsText" text="了機">
      <formula>NOT(ISERROR(SEARCH("了機",L1146)))</formula>
    </cfRule>
    <cfRule type="containsText" dxfId="9669" priority="2780" operator="containsText" text="改紡">
      <formula>NOT(ISERROR(SEARCH("改紡",L1146)))</formula>
    </cfRule>
    <cfRule type="containsText" dxfId="9668" priority="2779" operator="containsText" text="清車">
      <formula>NOT(ISERROR(SEARCH("清車",L1146)))</formula>
    </cfRule>
  </conditionalFormatting>
  <conditionalFormatting sqref="L1152:M1156">
    <cfRule type="containsText" dxfId="9667" priority="2769" operator="containsText" text="了機">
      <formula>NOT(ISERROR(SEARCH("了機",L1152)))</formula>
    </cfRule>
    <cfRule type="containsText" dxfId="9666" priority="2767" operator="containsText" text="清車">
      <formula>NOT(ISERROR(SEARCH("清車",L1152)))</formula>
    </cfRule>
    <cfRule type="containsText" dxfId="9665" priority="2768" operator="containsText" text="改紡">
      <formula>NOT(ISERROR(SEARCH("改紡",L1152)))</formula>
    </cfRule>
  </conditionalFormatting>
  <conditionalFormatting sqref="L1173:M1173">
    <cfRule type="containsText" dxfId="9664" priority="2772" operator="containsText" text="了機">
      <formula>NOT(ISERROR(SEARCH("了機",L1173)))</formula>
    </cfRule>
    <cfRule type="containsText" dxfId="9663" priority="2771" operator="containsText" text="改紡">
      <formula>NOT(ISERROR(SEARCH("改紡",L1173)))</formula>
    </cfRule>
    <cfRule type="containsText" dxfId="9662" priority="2770" operator="containsText" text="清車">
      <formula>NOT(ISERROR(SEARCH("清車",L1173)))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509" operator="containsText" text="清車">
      <formula>NOT(ISERROR(SEARCH("清車",L1174)))</formula>
    </cfRule>
    <cfRule type="containsText" dxfId="9659" priority="2510" operator="containsText" text="改紡">
      <formula>NOT(ISERROR(SEARCH("改紡",L1174)))</formula>
    </cfRule>
    <cfRule type="containsText" dxfId="9658" priority="2511" operator="containsText" text="了機">
      <formula>NOT(ISERROR(SEARCH("了機",L1174)))</formula>
    </cfRule>
    <cfRule type="containsText" dxfId="9657" priority="2315" operator="containsText" text="了機">
      <formula>NOT(ISERROR(SEARCH("了機",L1174)))</formula>
    </cfRule>
    <cfRule type="containsText" dxfId="9656" priority="2314" operator="containsText" text="改紡">
      <formula>NOT(ISERROR(SEARCH("改紡",L1174)))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2" operator="containsText" text="了機">
      <formula>NOT(ISERROR(SEARCH("了機",L1175)))</formula>
    </cfRule>
    <cfRule type="containsText" dxfId="9653" priority="2131" operator="containsText" text="改紡">
      <formula>NOT(ISERROR(SEARCH("改紡",L1175)))</formula>
    </cfRule>
  </conditionalFormatting>
  <conditionalFormatting sqref="L1185:M1185 M1187 L1189 L1213:L1215 M1209:M1223 L1190:M1191">
    <cfRule type="containsText" dxfId="9652" priority="1836" operator="containsText" text="了機">
      <formula>NOT(ISERROR(SEARCH("了機",L1185)))</formula>
    </cfRule>
    <cfRule type="containsText" dxfId="9651" priority="1834" operator="containsText" text="清車">
      <formula>NOT(ISERROR(SEARCH("清車",L1185)))</formula>
    </cfRule>
    <cfRule type="containsText" dxfId="9650" priority="1835" operator="containsText" text="改紡">
      <formula>NOT(ISERROR(SEARCH("改紡",L1185)))</formula>
    </cfRule>
  </conditionalFormatting>
  <conditionalFormatting sqref="L1191:M1195">
    <cfRule type="containsText" dxfId="9649" priority="1823" operator="containsText" text="改紡">
      <formula>NOT(ISERROR(SEARCH("改紡",L1191)))</formula>
    </cfRule>
    <cfRule type="containsText" dxfId="9648" priority="1824" operator="containsText" text="了機">
      <formula>NOT(ISERROR(SEARCH("了機",L1191)))</formula>
    </cfRule>
    <cfRule type="containsText" dxfId="9647" priority="1822" operator="containsText" text="清車">
      <formula>NOT(ISERROR(SEARCH("清車",L1191)))</formula>
    </cfRule>
  </conditionalFormatting>
  <conditionalFormatting sqref="L1212:M1212">
    <cfRule type="containsText" dxfId="9646" priority="1827" operator="containsText" text="了機">
      <formula>NOT(ISERROR(SEARCH("了機",L1212)))</formula>
    </cfRule>
    <cfRule type="containsText" dxfId="9645" priority="1825" operator="containsText" text="清車">
      <formula>NOT(ISERROR(SEARCH("清車",L1212)))</formula>
    </cfRule>
    <cfRule type="containsText" dxfId="9644" priority="1826" operator="containsText" text="改紡">
      <formula>NOT(ISERROR(SEARCH("改紡",L1212)))</formula>
    </cfRule>
  </conditionalFormatting>
  <conditionalFormatting sqref="L1213:M1213">
    <cfRule type="containsText" dxfId="9643" priority="1564" operator="containsText" text="清車">
      <formula>NOT(ISERROR(SEARCH("清車",L1213)))</formula>
    </cfRule>
    <cfRule type="containsText" dxfId="9642" priority="1565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369" operator="containsText" text="改紡">
      <formula>NOT(ISERROR(SEARCH("改紡",L1213)))</formula>
    </cfRule>
    <cfRule type="containsText" dxfId="9639" priority="1566" operator="containsText" text="了機">
      <formula>NOT(ISERROR(SEARCH("了機",L1213)))</formula>
    </cfRule>
    <cfRule type="containsText" dxfId="9638" priority="1368" operator="containsText" text="清車">
      <formula>NOT(ISERROR(SEARCH("清車",L1213)))</formula>
    </cfRule>
  </conditionalFormatting>
  <conditionalFormatting sqref="L1214:M1214">
    <cfRule type="containsText" dxfId="9637" priority="1187" operator="containsText" text="了機">
      <formula>NOT(ISERROR(SEARCH("了機",L1214)))</formula>
    </cfRule>
    <cfRule type="containsText" dxfId="9636" priority="1185" operator="containsText" text="清車">
      <formula>NOT(ISERROR(SEARCH("清車",L1214)))</formula>
    </cfRule>
    <cfRule type="containsText" dxfId="9635" priority="1186" operator="containsText" text="改紡">
      <formula>NOT(ISERROR(SEARCH("改紡",L1214)))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80" operator="containsText" text="改紡">
      <formula>NOT(ISERROR(SEARCH("改紡",L1230)))</formula>
    </cfRule>
    <cfRule type="containsText" dxfId="9630" priority="879" operator="containsText" text="清車">
      <formula>NOT(ISERROR(SEARCH("清車",L1230)))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619" operator="containsText" text="清車">
      <formula>NOT(ISERROR(SEARCH("清車",L1252)))</formula>
    </cfRule>
    <cfRule type="containsText" dxfId="9623" priority="621" operator="containsText" text="了機">
      <formula>NOT(ISERROR(SEARCH("了機",L1252)))</formula>
    </cfRule>
    <cfRule type="containsText" dxfId="9622" priority="620" operator="containsText" text="改紡">
      <formula>NOT(ISERROR(SEARCH("改紡",L1252)))</formula>
    </cfRule>
    <cfRule type="containsText" dxfId="9621" priority="419" operator="containsText" text="了機">
      <formula>NOT(ISERROR(SEARCH("了機",L1252)))</formula>
    </cfRule>
    <cfRule type="containsText" dxfId="9620" priority="418" operator="containsText" text="改紡">
      <formula>NOT(ISERROR(SEARCH("改紡",L1252)))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1" operator="containsText" text="了機">
      <formula>NOT(ISERROR(SEARCH("了機",L1253)))</formula>
    </cfRule>
    <cfRule type="containsText" dxfId="9617" priority="230" operator="containsText" text="改紡">
      <formula>NOT(ISERROR(SEARCH("改紡",L1253)))</formula>
    </cfRule>
  </conditionalFormatting>
  <conditionalFormatting sqref="M76">
    <cfRule type="containsText" dxfId="9616" priority="11217" operator="containsText" text="改紡">
      <formula>NOT(ISERROR(SEARCH("改紡",M76)))</formula>
    </cfRule>
    <cfRule type="containsText" dxfId="9615" priority="11218" operator="containsText" text="了機">
      <formula>NOT(ISERROR(SEARCH("了機",M76)))</formula>
    </cfRule>
    <cfRule type="containsText" dxfId="9614" priority="11216" operator="containsText" text="清車">
      <formula>NOT(ISERROR(SEARCH("清車",M76)))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9" operator="containsText" text="改紡">
      <formula>NOT(ISERROR(SEARCH("改紡",M119)))</formula>
    </cfRule>
    <cfRule type="containsText" dxfId="9609" priority="11170" operator="containsText" text="了機">
      <formula>NOT(ISERROR(SEARCH("了機",M119)))</formula>
    </cfRule>
    <cfRule type="containsText" dxfId="9608" priority="11168" operator="containsText" text="清車">
      <formula>NOT(ISERROR(SEARCH("清車",M119)))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3" operator="containsText" text="了機">
      <formula>NOT(ISERROR(SEARCH("了機",M139)))</formula>
    </cfRule>
    <cfRule type="containsText" dxfId="9605" priority="11052" operator="containsText" text="改紡">
      <formula>NOT(ISERROR(SEARCH("改紡",M139)))</formula>
    </cfRule>
  </conditionalFormatting>
  <conditionalFormatting sqref="M162">
    <cfRule type="containsText" dxfId="9604" priority="11110" operator="containsText" text="了機">
      <formula>NOT(ISERROR(SEARCH("了機",M162)))</formula>
    </cfRule>
    <cfRule type="containsText" dxfId="9603" priority="11108" operator="containsText" text="清車">
      <formula>NOT(ISERROR(SEARCH("清車",M162)))</formula>
    </cfRule>
    <cfRule type="containsText" dxfId="9602" priority="11109" operator="containsText" text="改紡">
      <formula>NOT(ISERROR(SEARCH("改紡",M162)))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5" operator="containsText" text="了機">
      <formula>NOT(ISERROR(SEARCH("了機",M182)))</formula>
    </cfRule>
    <cfRule type="containsText" dxfId="9596" priority="10944" operator="containsText" text="改紡">
      <formula>NOT(ISERROR(SEARCH("改紡",M182)))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4" operator="containsText" text="改紡">
      <formula>NOT(ISERROR(SEARCH("改紡",M221)))</formula>
    </cfRule>
    <cfRule type="containsText" dxfId="9588" priority="10703" operator="containsText" text="清車">
      <formula>NOT(ISERROR(SEARCH("清車",M221)))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80" operator="containsText" text="了機">
      <formula>NOT(ISERROR(SEARCH("了機",M225)))</formula>
    </cfRule>
    <cfRule type="containsText" dxfId="9585" priority="10779" operator="containsText" text="改紡">
      <formula>NOT(ISERROR(SEARCH("改紡",M225)))</formula>
    </cfRule>
    <cfRule type="containsText" dxfId="9584" priority="10778" operator="containsText" text="清車">
      <formula>NOT(ISERROR(SEARCH("清車",M225)))</formula>
    </cfRule>
  </conditionalFormatting>
  <conditionalFormatting sqref="M233 Q233">
    <cfRule type="containsText" dxfId="9583" priority="10726" operator="containsText" text="了機">
      <formula>NOT(ISERROR(SEARCH("了機",M233)))</formula>
    </cfRule>
    <cfRule type="containsText" dxfId="9582" priority="10724" operator="containsText" text="清車">
      <formula>NOT(ISERROR(SEARCH("清車",M233)))</formula>
    </cfRule>
    <cfRule type="containsText" dxfId="9581" priority="10725" operator="containsText" text="改紡">
      <formula>NOT(ISERROR(SEARCH("改紡",M233)))</formula>
    </cfRule>
  </conditionalFormatting>
  <conditionalFormatting sqref="M248">
    <cfRule type="containsText" dxfId="9580" priority="10818" operator="containsText" text="改紡">
      <formula>NOT(ISERROR(SEARCH("改紡",M248)))</formula>
    </cfRule>
    <cfRule type="containsText" dxfId="9579" priority="10817" operator="containsText" text="清車">
      <formula>NOT(ISERROR(SEARCH("清車",M248)))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2" operator="containsText" text="了機">
      <formula>NOT(ISERROR(SEARCH("了機",M264)))</formula>
    </cfRule>
    <cfRule type="containsText" dxfId="9576" priority="10520" operator="containsText" text="清車">
      <formula>NOT(ISERROR(SEARCH("清車",M264)))</formula>
    </cfRule>
    <cfRule type="containsText" dxfId="9575" priority="10521" operator="containsText" text="改紡">
      <formula>NOT(ISERROR(SEARCH("改紡",M264)))</formula>
    </cfRule>
  </conditionalFormatting>
  <conditionalFormatting sqref="M269">
    <cfRule type="containsText" dxfId="9574" priority="10597" operator="containsText" text="了機">
      <formula>NOT(ISERROR(SEARCH("了機",M269)))</formula>
    </cfRule>
    <cfRule type="containsText" dxfId="9573" priority="10595" operator="containsText" text="清車">
      <formula>NOT(ISERROR(SEARCH("清車",M269)))</formula>
    </cfRule>
    <cfRule type="containsText" dxfId="9572" priority="10596" operator="containsText" text="改紡">
      <formula>NOT(ISERROR(SEARCH("改紡",M269)))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8" operator="containsText" text="了機">
      <formula>NOT(ISERROR(SEARCH("了機",M307)))</formula>
    </cfRule>
    <cfRule type="containsText" dxfId="9564" priority="10347" operator="containsText" text="改紡">
      <formula>NOT(ISERROR(SEARCH("改紡",M307)))</formula>
    </cfRule>
    <cfRule type="containsText" dxfId="9563" priority="10346" operator="containsText" text="清車">
      <formula>NOT(ISERROR(SEARCH("清車",M307)))</formula>
    </cfRule>
  </conditionalFormatting>
  <conditionalFormatting sqref="M311">
    <cfRule type="containsText" dxfId="9562" priority="10393" operator="containsText" text="了機">
      <formula>NOT(ISERROR(SEARCH("了機",M311)))</formula>
    </cfRule>
    <cfRule type="containsText" dxfId="9561" priority="10392" operator="containsText" text="改紡">
      <formula>NOT(ISERROR(SEARCH("改紡",M311)))</formula>
    </cfRule>
    <cfRule type="containsText" dxfId="9560" priority="10391" operator="containsText" text="清車">
      <formula>NOT(ISERROR(SEARCH("清車",M311)))</formula>
    </cfRule>
  </conditionalFormatting>
  <conditionalFormatting sqref="M319 Q319">
    <cfRule type="containsText" dxfId="9559" priority="10362" operator="containsText" text="改紡">
      <formula>NOT(ISERROR(SEARCH("改紡",M319)))</formula>
    </cfRule>
    <cfRule type="containsText" dxfId="9558" priority="10363" operator="containsText" text="了機">
      <formula>NOT(ISERROR(SEARCH("了機",M319)))</formula>
    </cfRule>
    <cfRule type="containsText" dxfId="9557" priority="10361" operator="containsText" text="清車">
      <formula>NOT(ISERROR(SEARCH("清車",M319)))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7" operator="containsText" text="了機">
      <formula>NOT(ISERROR(SEARCH("了機",M348)))</formula>
    </cfRule>
    <cfRule type="containsText" dxfId="9552" priority="10176" operator="containsText" text="改紡">
      <formula>NOT(ISERROR(SEARCH("改紡",M348)))</formula>
    </cfRule>
    <cfRule type="containsText" dxfId="9551" priority="10175" operator="containsText" text="清車">
      <formula>NOT(ISERROR(SEARCH("清車",M348)))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6" operator="containsText" text="了機">
      <formula>NOT(ISERROR(SEARCH("了機",M351)))</formula>
    </cfRule>
    <cfRule type="containsText" dxfId="9548" priority="10215" operator="containsText" text="改紡">
      <formula>NOT(ISERROR(SEARCH("改紡",M351)))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2" operator="containsText" text="了機">
      <formula>NOT(ISERROR(SEARCH("了機",M359)))</formula>
    </cfRule>
    <cfRule type="containsText" dxfId="9545" priority="10191" operator="containsText" text="改紡">
      <formula>NOT(ISERROR(SEARCH("改紡",M359)))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90" operator="containsText" text="改紡">
      <formula>NOT(ISERROR(SEARCH("改紡",M388)))</formula>
    </cfRule>
    <cfRule type="containsText" dxfId="9537" priority="9991" operator="containsText" text="了機">
      <formula>NOT(ISERROR(SEARCH("了機",M388)))</formula>
    </cfRule>
    <cfRule type="containsText" dxfId="9536" priority="9989" operator="containsText" text="清車">
      <formula>NOT(ISERROR(SEARCH("清車",M388)))</formula>
    </cfRule>
  </conditionalFormatting>
  <conditionalFormatting sqref="M391">
    <cfRule type="containsText" dxfId="9535" priority="10030" operator="containsText" text="了機">
      <formula>NOT(ISERROR(SEARCH("了機",M391)))</formula>
    </cfRule>
    <cfRule type="containsText" dxfId="9534" priority="10028" operator="containsText" text="清車">
      <formula>NOT(ISERROR(SEARCH("清車",M391)))</formula>
    </cfRule>
    <cfRule type="containsText" dxfId="9533" priority="10029" operator="containsText" text="改紡">
      <formula>NOT(ISERROR(SEARCH("改紡",M391)))</formula>
    </cfRule>
  </conditionalFormatting>
  <conditionalFormatting sqref="M399 Q399">
    <cfRule type="containsText" dxfId="9532" priority="10005" operator="containsText" text="改紡">
      <formula>NOT(ISERROR(SEARCH("改紡",M399)))</formula>
    </cfRule>
    <cfRule type="containsText" dxfId="9531" priority="10004" operator="containsText" text="清車">
      <formula>NOT(ISERROR(SEARCH("清車",M399)))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6" operator="containsText" text="了機">
      <formula>NOT(ISERROR(SEARCH("了機",M417)))</formula>
    </cfRule>
    <cfRule type="containsText" dxfId="9525" priority="10065" operator="containsText" text="改紡">
      <formula>NOT(ISERROR(SEARCH("改紡",M417)))</formula>
    </cfRule>
    <cfRule type="containsText" dxfId="9524" priority="10064" operator="containsText" text="清車">
      <formula>NOT(ISERROR(SEARCH("清車",M417)))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5" operator="containsText" text="了機">
      <formula>NOT(ISERROR(SEARCH("了機",M428)))</formula>
    </cfRule>
    <cfRule type="containsText" dxfId="9521" priority="9804" operator="containsText" text="改紡">
      <formula>NOT(ISERROR(SEARCH("改紡",M428)))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4" operator="containsText" text="了機">
      <formula>NOT(ISERROR(SEARCH("了機",M431)))</formula>
    </cfRule>
    <cfRule type="containsText" dxfId="9518" priority="9843" operator="containsText" text="改紡">
      <formula>NOT(ISERROR(SEARCH("改紡",M431)))</formula>
    </cfRule>
  </conditionalFormatting>
  <conditionalFormatting sqref="M439 Q439">
    <cfRule type="containsText" dxfId="9517" priority="9820" operator="containsText" text="了機">
      <formula>NOT(ISERROR(SEARCH("了機",M439)))</formula>
    </cfRule>
    <cfRule type="containsText" dxfId="9516" priority="9819" operator="containsText" text="改紡">
      <formula>NOT(ISERROR(SEARCH("改紡",M439)))</formula>
    </cfRule>
    <cfRule type="containsText" dxfId="9515" priority="9818" operator="containsText" text="清車">
      <formula>NOT(ISERROR(SEARCH("清車",M439)))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80" operator="containsText" text="了機">
      <formula>NOT(ISERROR(SEARCH("了機",M457)))</formula>
    </cfRule>
    <cfRule type="containsText" dxfId="9510" priority="9879" operator="containsText" text="改紡">
      <formula>NOT(ISERROR(SEARCH("改紡",M457)))</formula>
    </cfRule>
    <cfRule type="containsText" dxfId="9509" priority="9878" operator="containsText" text="清車">
      <formula>NOT(ISERROR(SEARCH("清車",M457)))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10" operator="containsText" text="了機">
      <formula>NOT(ISERROR(SEARCH("了機",M470)))</formula>
    </cfRule>
    <cfRule type="containsText" dxfId="9503" priority="9609" operator="containsText" text="改紡">
      <formula>NOT(ISERROR(SEARCH("改紡",M470)))</formula>
    </cfRule>
  </conditionalFormatting>
  <conditionalFormatting sqref="M471">
    <cfRule type="containsText" dxfId="9502" priority="9630" operator="containsText" text="改紡">
      <formula>NOT(ISERROR(SEARCH("改紡",M471)))</formula>
    </cfRule>
    <cfRule type="containsText" dxfId="9501" priority="9629" operator="containsText" text="清車">
      <formula>NOT(ISERROR(SEARCH("清車",M471)))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7" operator="containsText" text="改紡">
      <formula>NOT(ISERROR(SEARCH("改紡",M479)))</formula>
    </cfRule>
    <cfRule type="containsText" dxfId="9495" priority="9628" operator="containsText" text="了機">
      <formula>NOT(ISERROR(SEARCH("了機",M479)))</formula>
    </cfRule>
    <cfRule type="containsText" dxfId="9494" priority="9626" operator="containsText" text="清車">
      <formula>NOT(ISERROR(SEARCH("清車",M479)))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9" operator="containsText" text="了機">
      <formula>NOT(ISERROR(SEARCH("了機",M482)))</formula>
    </cfRule>
    <cfRule type="containsText" dxfId="9488" priority="9618" operator="containsText" text="改紡">
      <formula>NOT(ISERROR(SEARCH("改紡",M482)))</formula>
    </cfRule>
  </conditionalFormatting>
  <conditionalFormatting sqref="M493">
    <cfRule type="containsText" dxfId="9487" priority="9639" operator="containsText" text="改紡">
      <formula>NOT(ISERROR(SEARCH("改紡",M493)))</formula>
    </cfRule>
    <cfRule type="containsText" dxfId="9486" priority="9640" operator="containsText" text="了機">
      <formula>NOT(ISERROR(SEARCH("了機",M493)))</formula>
    </cfRule>
    <cfRule type="containsText" dxfId="9485" priority="9638" operator="containsText" text="清車">
      <formula>NOT(ISERROR(SEARCH("清車",M493)))</formula>
    </cfRule>
  </conditionalFormatting>
  <conditionalFormatting sqref="M497">
    <cfRule type="containsText" dxfId="9484" priority="9699" operator="containsText" text="改紡">
      <formula>NOT(ISERROR(SEARCH("改紡",M497)))</formula>
    </cfRule>
    <cfRule type="containsText" dxfId="9483" priority="9700" operator="containsText" text="了機">
      <formula>NOT(ISERROR(SEARCH("了機",M497)))</formula>
    </cfRule>
    <cfRule type="containsText" dxfId="9482" priority="9698" operator="containsText" text="清車">
      <formula>NOT(ISERROR(SEARCH("清車",M497)))</formula>
    </cfRule>
  </conditionalFormatting>
  <conditionalFormatting sqref="M508">
    <cfRule type="containsText" dxfId="9481" priority="9373" operator="containsText" text="了機">
      <formula>NOT(ISERROR(SEARCH("了機",M508)))</formula>
    </cfRule>
    <cfRule type="containsText" dxfId="9480" priority="9372" operator="containsText" text="改紡">
      <formula>NOT(ISERROR(SEARCH("改紡",M508)))</formula>
    </cfRule>
    <cfRule type="containsText" dxfId="9479" priority="9371" operator="containsText" text="清車">
      <formula>NOT(ISERROR(SEARCH("清車",M508)))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2" operator="containsText" text="了機">
      <formula>NOT(ISERROR(SEARCH("了機",M511)))</formula>
    </cfRule>
    <cfRule type="containsText" dxfId="9473" priority="9381" operator="containsText" text="改紡">
      <formula>NOT(ISERROR(SEARCH("改紡",M511)))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9" operator="containsText" text="了機">
      <formula>NOT(ISERROR(SEARCH("了機",M519)))</formula>
    </cfRule>
    <cfRule type="containsText" dxfId="9468" priority="9378" operator="containsText" text="改紡">
      <formula>NOT(ISERROR(SEARCH("改紡",M519)))</formula>
    </cfRule>
    <cfRule type="containsText" dxfId="9467" priority="9377" operator="containsText" text="清車">
      <formula>NOT(ISERROR(SEARCH("清車",M519)))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70" operator="containsText" text="了機">
      <formula>NOT(ISERROR(SEARCH("了機",M522)))</formula>
    </cfRule>
    <cfRule type="containsText" dxfId="9462" priority="9369" operator="containsText" text="改紡">
      <formula>NOT(ISERROR(SEARCH("改紡",M522)))</formula>
    </cfRule>
    <cfRule type="containsText" dxfId="9461" priority="9368" operator="containsText" text="清車">
      <formula>NOT(ISERROR(SEARCH("清車",M522)))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51" operator="containsText" text="了機">
      <formula>NOT(ISERROR(SEARCH("了機",M537)))</formula>
    </cfRule>
    <cfRule type="containsText" dxfId="9456" priority="9449" operator="containsText" text="清車">
      <formula>NOT(ISERROR(SEARCH("清車",M537)))</formula>
    </cfRule>
    <cfRule type="containsText" dxfId="9455" priority="9450" operator="containsText" text="改紡">
      <formula>NOT(ISERROR(SEARCH("改紡",M537)))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2" operator="containsText" text="改紡">
      <formula>NOT(ISERROR(SEARCH("改紡",M550)))</formula>
    </cfRule>
    <cfRule type="containsText" dxfId="9450" priority="9103" operator="containsText" text="了機">
      <formula>NOT(ISERROR(SEARCH("了機",M550)))</formula>
    </cfRule>
    <cfRule type="containsText" dxfId="9449" priority="9101" operator="containsText" text="清車">
      <formula>NOT(ISERROR(SEARCH("清車",M550)))</formula>
    </cfRule>
  </conditionalFormatting>
  <conditionalFormatting sqref="M551">
    <cfRule type="containsText" dxfId="9448" priority="9123" operator="containsText" text="改紡">
      <formula>NOT(ISERROR(SEARCH("改紡",M551)))</formula>
    </cfRule>
    <cfRule type="containsText" dxfId="9447" priority="9122" operator="containsText" text="清車">
      <formula>NOT(ISERROR(SEARCH("清車",M551)))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1" operator="containsText" text="改紡">
      <formula>NOT(ISERROR(SEARCH("改紡",L558)))</formula>
    </cfRule>
    <cfRule type="containsText" dxfId="9443" priority="9140" operator="containsText" text="清車">
      <formula>NOT(ISERROR(SEARCH("清車",L558)))</formula>
    </cfRule>
  </conditionalFormatting>
  <conditionalFormatting sqref="M559">
    <cfRule type="containsText" dxfId="9442" priority="9121" operator="containsText" text="了機">
      <formula>NOT(ISERROR(SEARCH("了機",M559)))</formula>
    </cfRule>
    <cfRule type="containsText" dxfId="9441" priority="9120" operator="containsText" text="改紡">
      <formula>NOT(ISERROR(SEARCH("改紡",M559)))</formula>
    </cfRule>
    <cfRule type="containsText" dxfId="9440" priority="9119" operator="containsText" text="清車">
      <formula>NOT(ISERROR(SEARCH("清車",M559)))</formula>
    </cfRule>
  </conditionalFormatting>
  <conditionalFormatting sqref="M560:M561 M563:M572">
    <cfRule type="containsText" dxfId="9439" priority="9144" operator="containsText" text="改紡">
      <formula>NOT(ISERROR(SEARCH("改紡",M560)))</formula>
    </cfRule>
    <cfRule type="containsText" dxfId="9438" priority="9143" operator="containsText" text="清車">
      <formula>NOT(ISERROR(SEARCH("清車",M560)))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2" operator="containsText" text="了機">
      <formula>NOT(ISERROR(SEARCH("了機",M562)))</formula>
    </cfRule>
    <cfRule type="containsText" dxfId="9435" priority="9111" operator="containsText" text="改紡">
      <formula>NOT(ISERROR(SEARCH("改紡",M562)))</formula>
    </cfRule>
    <cfRule type="containsText" dxfId="9434" priority="9110" operator="containsText" text="清車">
      <formula>NOT(ISERROR(SEARCH("清車",M562)))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3" operator="containsText" text="了機">
      <formula>NOT(ISERROR(SEARCH("了機",M573)))</formula>
    </cfRule>
    <cfRule type="containsText" dxfId="9431" priority="9132" operator="containsText" text="改紡">
      <formula>NOT(ISERROR(SEARCH("改紡",M573)))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51" operator="containsText" text="了機">
      <formula>NOT(ISERROR(SEARCH("了機",M588)))</formula>
    </cfRule>
    <cfRule type="containsText" dxfId="9426" priority="8849" operator="containsText" text="清車">
      <formula>NOT(ISERROR(SEARCH("清車",M588)))</formula>
    </cfRule>
    <cfRule type="containsText" dxfId="9425" priority="8850" operator="containsText" text="改紡">
      <formula>NOT(ISERROR(SEARCH("改紡",M588)))</formula>
    </cfRule>
  </conditionalFormatting>
  <conditionalFormatting sqref="M590">
    <cfRule type="containsText" dxfId="9424" priority="8839" operator="containsText" text="了機">
      <formula>NOT(ISERROR(SEARCH("了機",M590)))</formula>
    </cfRule>
    <cfRule type="containsText" dxfId="9423" priority="8838" operator="containsText" text="改紡">
      <formula>NOT(ISERROR(SEARCH("改紡",M590)))</formula>
    </cfRule>
    <cfRule type="containsText" dxfId="9422" priority="8837" operator="containsText" text="清車">
      <formula>NOT(ISERROR(SEARCH("清車",M590)))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6" operator="containsText" text="改紡">
      <formula>NOT(ISERROR(SEARCH("改紡",M599)))</formula>
    </cfRule>
    <cfRule type="containsText" dxfId="9414" priority="8857" operator="containsText" text="了機">
      <formula>NOT(ISERROR(SEARCH("了機",M599)))</formula>
    </cfRule>
    <cfRule type="containsText" dxfId="9413" priority="8855" operator="containsText" text="清車">
      <formula>NOT(ISERROR(SEARCH("清車",M599)))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7" operator="containsText" text="改紡">
      <formula>NOT(ISERROR(SEARCH("改紡",M602)))</formula>
    </cfRule>
    <cfRule type="containsText" dxfId="9408" priority="8846" operator="containsText" text="清車">
      <formula>NOT(ISERROR(SEARCH("清車",M602)))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9" operator="containsText" text="了機">
      <formula>NOT(ISERROR(SEARCH("了機",M613)))</formula>
    </cfRule>
    <cfRule type="containsText" dxfId="9405" priority="8867" operator="containsText" text="清車">
      <formula>NOT(ISERROR(SEARCH("清車",M613)))</formula>
    </cfRule>
    <cfRule type="containsText" dxfId="9404" priority="8868" operator="containsText" text="改紡">
      <formula>NOT(ISERROR(SEARCH("改紡",M613)))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9" operator="containsText" text="了機">
      <formula>NOT(ISERROR(SEARCH("了機",M617)))</formula>
    </cfRule>
    <cfRule type="containsText" dxfId="9401" priority="8928" operator="containsText" text="改紡">
      <formula>NOT(ISERROR(SEARCH("改紡",M617)))</formula>
    </cfRule>
  </conditionalFormatting>
  <conditionalFormatting sqref="M628">
    <cfRule type="containsText" dxfId="9400" priority="8587" operator="containsText" text="了機">
      <formula>NOT(ISERROR(SEARCH("了機",M628)))</formula>
    </cfRule>
    <cfRule type="containsText" dxfId="9399" priority="8586" operator="containsText" text="改紡">
      <formula>NOT(ISERROR(SEARCH("改紡",M628)))</formula>
    </cfRule>
    <cfRule type="containsText" dxfId="9398" priority="8585" operator="containsText" text="清車">
      <formula>NOT(ISERROR(SEARCH("清車",M628)))</formula>
    </cfRule>
  </conditionalFormatting>
  <conditionalFormatting sqref="M630">
    <cfRule type="containsText" dxfId="9397" priority="8574" operator="containsText" text="改紡">
      <formula>NOT(ISERROR(SEARCH("改紡",M630)))</formula>
    </cfRule>
    <cfRule type="containsText" dxfId="9396" priority="8575" operator="containsText" text="了機">
      <formula>NOT(ISERROR(SEARCH("了機",M630)))</formula>
    </cfRule>
    <cfRule type="containsText" dxfId="9395" priority="8573" operator="containsText" text="清車">
      <formula>NOT(ISERROR(SEARCH("清車",M630)))</formula>
    </cfRule>
  </conditionalFormatting>
  <conditionalFormatting sqref="M631">
    <cfRule type="containsText" dxfId="9394" priority="8596" operator="containsText" text="了機">
      <formula>NOT(ISERROR(SEARCH("了機",M631)))</formula>
    </cfRule>
    <cfRule type="containsText" dxfId="9393" priority="8595" operator="containsText" text="改紡">
      <formula>NOT(ISERROR(SEARCH("改紡",M631)))</formula>
    </cfRule>
    <cfRule type="containsText" dxfId="9392" priority="8594" operator="containsText" text="清車">
      <formula>NOT(ISERROR(SEARCH("清車",M631)))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3" operator="containsText" text="了機">
      <formula>NOT(ISERROR(SEARCH("了機",M639)))</formula>
    </cfRule>
    <cfRule type="containsText" dxfId="9387" priority="8592" operator="containsText" text="改紡">
      <formula>NOT(ISERROR(SEARCH("改紡",M639)))</formula>
    </cfRule>
    <cfRule type="containsText" dxfId="9386" priority="8591" operator="containsText" text="清車">
      <formula>NOT(ISERROR(SEARCH("清車",M639)))</formula>
    </cfRule>
  </conditionalFormatting>
  <conditionalFormatting sqref="M640:M641 M643:M652">
    <cfRule type="containsText" dxfId="9385" priority="8617" operator="containsText" text="了機">
      <formula>NOT(ISERROR(SEARCH("了機",M640)))</formula>
    </cfRule>
    <cfRule type="containsText" dxfId="9384" priority="8615" operator="containsText" text="清車">
      <formula>NOT(ISERROR(SEARCH("清車",M640)))</formula>
    </cfRule>
    <cfRule type="containsText" dxfId="9383" priority="8616" operator="containsText" text="改紡">
      <formula>NOT(ISERROR(SEARCH("改紡",M640)))</formula>
    </cfRule>
  </conditionalFormatting>
  <conditionalFormatting sqref="M642">
    <cfRule type="containsText" dxfId="9382" priority="8584" operator="containsText" text="了機">
      <formula>NOT(ISERROR(SEARCH("了機",M642)))</formula>
    </cfRule>
    <cfRule type="containsText" dxfId="9381" priority="8583" operator="containsText" text="改紡">
      <formula>NOT(ISERROR(SEARCH("改紡",M642)))</formula>
    </cfRule>
    <cfRule type="containsText" dxfId="9380" priority="8582" operator="containsText" text="清車">
      <formula>NOT(ISERROR(SEARCH("清車",M642)))</formula>
    </cfRule>
  </conditionalFormatting>
  <conditionalFormatting sqref="M653">
    <cfRule type="containsText" dxfId="9379" priority="8604" operator="containsText" text="改紡">
      <formula>NOT(ISERROR(SEARCH("改紡",M653)))</formula>
    </cfRule>
    <cfRule type="containsText" dxfId="9378" priority="8603" operator="containsText" text="清車">
      <formula>NOT(ISERROR(SEARCH("清車",M653)))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1" operator="containsText" text="改紡">
      <formula>NOT(ISERROR(SEARCH("改紡",M657)))</formula>
    </cfRule>
    <cfRule type="containsText" dxfId="9375" priority="8422" operator="containsText" text="了機">
      <formula>NOT(ISERROR(SEARCH("了機",M657)))</formula>
    </cfRule>
    <cfRule type="containsText" dxfId="9374" priority="8420" operator="containsText" text="清車">
      <formula>NOT(ISERROR(SEARCH("清車",M657)))</formula>
    </cfRule>
  </conditionalFormatting>
  <conditionalFormatting sqref="M658">
    <cfRule type="containsText" dxfId="9373" priority="8665" operator="containsText" text="了機">
      <formula>NOT(ISERROR(SEARCH("了機",M658)))</formula>
    </cfRule>
    <cfRule type="containsText" dxfId="9372" priority="8664" operator="containsText" text="改紡">
      <formula>NOT(ISERROR(SEARCH("改紡",M658)))</formula>
    </cfRule>
    <cfRule type="containsText" dxfId="9371" priority="8663" operator="containsText" text="清車">
      <formula>NOT(ISERROR(SEARCH("清車",M658)))</formula>
    </cfRule>
  </conditionalFormatting>
  <conditionalFormatting sqref="M669">
    <cfRule type="containsText" dxfId="9370" priority="8298" operator="containsText" text="改紡">
      <formula>NOT(ISERROR(SEARCH("改紡",M669)))</formula>
    </cfRule>
    <cfRule type="containsText" dxfId="9369" priority="8297" operator="containsText" text="清車">
      <formula>NOT(ISERROR(SEARCH("清車",M669)))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7" operator="containsText" text="了機">
      <formula>NOT(ISERROR(SEARCH("了機",M671)))</formula>
    </cfRule>
    <cfRule type="containsText" dxfId="9366" priority="8285" operator="containsText" text="清車">
      <formula>NOT(ISERROR(SEARCH("清車",M671)))</formula>
    </cfRule>
    <cfRule type="containsText" dxfId="9365" priority="8286" operator="containsText" text="改紡">
      <formula>NOT(ISERROR(SEARCH("改紡",M671)))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8" operator="containsText" text="了機">
      <formula>NOT(ISERROR(SEARCH("了機",M672)))</formula>
    </cfRule>
    <cfRule type="containsText" dxfId="9362" priority="8307" operator="containsText" text="改紡">
      <formula>NOT(ISERROR(SEARCH("改紡",M672)))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5" operator="containsText" text="改紡">
      <formula>NOT(ISERROR(SEARCH("改紡",L679)))</formula>
    </cfRule>
    <cfRule type="containsText" dxfId="9359" priority="8324" operator="containsText" text="清車">
      <formula>NOT(ISERROR(SEARCH("清車",L679)))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8" operator="containsText" text="改紡">
      <formula>NOT(ISERROR(SEARCH("改紡",M681)))</formula>
    </cfRule>
    <cfRule type="containsText" dxfId="9354" priority="8327" operator="containsText" text="清車">
      <formula>NOT(ISERROR(SEARCH("清車",M681)))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6" operator="containsText" text="了機">
      <formula>NOT(ISERROR(SEARCH("了機",M683)))</formula>
    </cfRule>
    <cfRule type="containsText" dxfId="9351" priority="8295" operator="containsText" text="改紡">
      <formula>NOT(ISERROR(SEARCH("改紡",M683)))</formula>
    </cfRule>
    <cfRule type="containsText" dxfId="9350" priority="8294" operator="containsText" text="清車">
      <formula>NOT(ISERROR(SEARCH("清車",M683)))</formula>
    </cfRule>
  </conditionalFormatting>
  <conditionalFormatting sqref="M694">
    <cfRule type="containsText" dxfId="9349" priority="8316" operator="containsText" text="改紡">
      <formula>NOT(ISERROR(SEARCH("改紡",M694)))</formula>
    </cfRule>
    <cfRule type="containsText" dxfId="9348" priority="8315" operator="containsText" text="清車">
      <formula>NOT(ISERROR(SEARCH("清車",M694)))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4" operator="containsText" text="了機">
      <formula>NOT(ISERROR(SEARCH("了機",M698)))</formula>
    </cfRule>
    <cfRule type="containsText" dxfId="9345" priority="8133" operator="containsText" text="改紡">
      <formula>NOT(ISERROR(SEARCH("改紡",M698)))</formula>
    </cfRule>
    <cfRule type="containsText" dxfId="9344" priority="8132" operator="containsText" text="清車">
      <formula>NOT(ISERROR(SEARCH("清車",M698)))</formula>
    </cfRule>
  </conditionalFormatting>
  <conditionalFormatting sqref="M699">
    <cfRule type="containsText" dxfId="9343" priority="8377" operator="containsText" text="了機">
      <formula>NOT(ISERROR(SEARCH("了機",M699)))</formula>
    </cfRule>
    <cfRule type="containsText" dxfId="9342" priority="8376" operator="containsText" text="改紡">
      <formula>NOT(ISERROR(SEARCH("改紡",M699)))</formula>
    </cfRule>
    <cfRule type="containsText" dxfId="9341" priority="8375" operator="containsText" text="清車">
      <formula>NOT(ISERROR(SEARCH("清車",M699)))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8" operator="containsText" text="改紡">
      <formula>NOT(ISERROR(SEARCH("改紡",M712)))</formula>
    </cfRule>
    <cfRule type="containsText" dxfId="9336" priority="7999" operator="containsText" text="了機">
      <formula>NOT(ISERROR(SEARCH("了機",M712)))</formula>
    </cfRule>
    <cfRule type="containsText" dxfId="9335" priority="7997" operator="containsText" text="清車">
      <formula>NOT(ISERROR(SEARCH("清車",M712)))</formula>
    </cfRule>
  </conditionalFormatting>
  <conditionalFormatting sqref="M713">
    <cfRule type="containsText" dxfId="9334" priority="8019" operator="containsText" text="改紡">
      <formula>NOT(ISERROR(SEARCH("改紡",M713)))</formula>
    </cfRule>
    <cfRule type="containsText" dxfId="9333" priority="8018" operator="containsText" text="清車">
      <formula>NOT(ISERROR(SEARCH("清車",M713)))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7" operator="containsText" text="改紡">
      <formula>NOT(ISERROR(SEARCH("改紡",L720)))</formula>
    </cfRule>
    <cfRule type="containsText" dxfId="9329" priority="8036" operator="containsText" text="清車">
      <formula>NOT(ISERROR(SEARCH("清車",L720)))</formula>
    </cfRule>
  </conditionalFormatting>
  <conditionalFormatting sqref="M721">
    <cfRule type="containsText" dxfId="9328" priority="8016" operator="containsText" text="改紡">
      <formula>NOT(ISERROR(SEARCH("改紡",M721)))</formula>
    </cfRule>
    <cfRule type="containsText" dxfId="9327" priority="8017" operator="containsText" text="了機">
      <formula>NOT(ISERROR(SEARCH("了機",M721)))</formula>
    </cfRule>
    <cfRule type="containsText" dxfId="9326" priority="8015" operator="containsText" text="清車">
      <formula>NOT(ISERROR(SEARCH("清車",M721)))</formula>
    </cfRule>
  </conditionalFormatting>
  <conditionalFormatting sqref="M722:M723 M725:M734">
    <cfRule type="containsText" dxfId="9325" priority="8040" operator="containsText" text="改紡">
      <formula>NOT(ISERROR(SEARCH("改紡",M722)))</formula>
    </cfRule>
    <cfRule type="containsText" dxfId="9324" priority="8039" operator="containsText" text="清車">
      <formula>NOT(ISERROR(SEARCH("清車",M722)))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7" operator="containsText" text="改紡">
      <formula>NOT(ISERROR(SEARCH("改紡",M724)))</formula>
    </cfRule>
    <cfRule type="containsText" dxfId="9321" priority="8006" operator="containsText" text="清車">
      <formula>NOT(ISERROR(SEARCH("清車",M724)))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9" operator="containsText" text="了機">
      <formula>NOT(ISERROR(SEARCH("了機",M735)))</formula>
    </cfRule>
    <cfRule type="containsText" dxfId="9318" priority="8028" operator="containsText" text="改紡">
      <formula>NOT(ISERROR(SEARCH("改紡",M735)))</formula>
    </cfRule>
    <cfRule type="containsText" dxfId="9317" priority="8027" operator="containsText" text="清車">
      <formula>NOT(ISERROR(SEARCH("清車",M735)))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6" operator="containsText" text="了機">
      <formula>NOT(ISERROR(SEARCH("了機",M739)))</formula>
    </cfRule>
    <cfRule type="containsText" dxfId="9314" priority="7845" operator="containsText" text="改紡">
      <formula>NOT(ISERROR(SEARCH("改紡",M739)))</formula>
    </cfRule>
  </conditionalFormatting>
  <conditionalFormatting sqref="M740">
    <cfRule type="containsText" dxfId="9313" priority="8089" operator="containsText" text="了機">
      <formula>NOT(ISERROR(SEARCH("了機",M740)))</formula>
    </cfRule>
    <cfRule type="containsText" dxfId="9312" priority="8088" operator="containsText" text="改紡">
      <formula>NOT(ISERROR(SEARCH("改紡",M740)))</formula>
    </cfRule>
    <cfRule type="containsText" dxfId="9311" priority="8087" operator="containsText" text="清車">
      <formula>NOT(ISERROR(SEARCH("清車",M740)))</formula>
    </cfRule>
  </conditionalFormatting>
  <conditionalFormatting sqref="M751">
    <cfRule type="containsText" dxfId="9310" priority="7717" operator="containsText" text="了機">
      <formula>NOT(ISERROR(SEARCH("了機",M751)))</formula>
    </cfRule>
    <cfRule type="containsText" dxfId="9309" priority="7715" operator="containsText" text="清車">
      <formula>NOT(ISERROR(SEARCH("清車",M751)))</formula>
    </cfRule>
    <cfRule type="containsText" dxfId="9308" priority="7716" operator="containsText" text="改紡">
      <formula>NOT(ISERROR(SEARCH("改紡",M751)))</formula>
    </cfRule>
  </conditionalFormatting>
  <conditionalFormatting sqref="M753">
    <cfRule type="containsText" dxfId="9307" priority="7705" operator="containsText" text="了機">
      <formula>NOT(ISERROR(SEARCH("了機",M753)))</formula>
    </cfRule>
    <cfRule type="containsText" dxfId="9306" priority="7704" operator="containsText" text="改紡">
      <formula>NOT(ISERROR(SEARCH("改紡",M753)))</formula>
    </cfRule>
    <cfRule type="containsText" dxfId="9305" priority="7703" operator="containsText" text="清車">
      <formula>NOT(ISERROR(SEARCH("清車",M753)))</formula>
    </cfRule>
  </conditionalFormatting>
  <conditionalFormatting sqref="M754">
    <cfRule type="containsText" dxfId="9304" priority="7726" operator="containsText" text="了機">
      <formula>NOT(ISERROR(SEARCH("了機",M754)))</formula>
    </cfRule>
    <cfRule type="containsText" dxfId="9303" priority="7725" operator="containsText" text="改紡">
      <formula>NOT(ISERROR(SEARCH("改紡",M754)))</formula>
    </cfRule>
    <cfRule type="containsText" dxfId="9302" priority="7724" operator="containsText" text="清車">
      <formula>NOT(ISERROR(SEARCH("清車",M754)))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3" operator="containsText" text="改紡">
      <formula>NOT(ISERROR(SEARCH("改紡",L761)))</formula>
    </cfRule>
    <cfRule type="containsText" dxfId="9299" priority="7742" operator="containsText" text="清車">
      <formula>NOT(ISERROR(SEARCH("清車",L761)))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3" operator="containsText" text="改紡">
      <formula>NOT(ISERROR(SEARCH("改紡",M765)))</formula>
    </cfRule>
    <cfRule type="containsText" dxfId="9291" priority="7714" operator="containsText" text="了機">
      <formula>NOT(ISERROR(SEARCH("了機",M765)))</formula>
    </cfRule>
    <cfRule type="containsText" dxfId="9290" priority="7712" operator="containsText" text="清車">
      <formula>NOT(ISERROR(SEARCH("清車",M765)))</formula>
    </cfRule>
  </conditionalFormatting>
  <conditionalFormatting sqref="M774">
    <cfRule type="containsText" dxfId="9289" priority="7512" operator="containsText" text="改紡">
      <formula>NOT(ISERROR(SEARCH("改紡",M774)))</formula>
    </cfRule>
    <cfRule type="containsText" dxfId="9288" priority="7513" operator="containsText" text="了機">
      <formula>NOT(ISERROR(SEARCH("了機",M774)))</formula>
    </cfRule>
    <cfRule type="containsText" dxfId="9287" priority="7511" operator="containsText" text="清車">
      <formula>NOT(ISERROR(SEARCH("清車",M774)))</formula>
    </cfRule>
  </conditionalFormatting>
  <conditionalFormatting sqref="M776">
    <cfRule type="containsText" dxfId="9286" priority="7735" operator="containsText" text="了機">
      <formula>NOT(ISERROR(SEARCH("了機",M776)))</formula>
    </cfRule>
    <cfRule type="containsText" dxfId="9285" priority="7734" operator="containsText" text="改紡">
      <formula>NOT(ISERROR(SEARCH("改紡",M776)))</formula>
    </cfRule>
    <cfRule type="containsText" dxfId="9284" priority="7733" operator="containsText" text="清車">
      <formula>NOT(ISERROR(SEARCH("清車",M776)))</formula>
    </cfRule>
  </conditionalFormatting>
  <conditionalFormatting sqref="M780">
    <cfRule type="containsText" dxfId="9283" priority="7561" operator="containsText" text="了機">
      <formula>NOT(ISERROR(SEARCH("了機",M780)))</formula>
    </cfRule>
    <cfRule type="containsText" dxfId="9282" priority="7559" operator="containsText" text="清車">
      <formula>NOT(ISERROR(SEARCH("清車",M780)))</formula>
    </cfRule>
    <cfRule type="containsText" dxfId="9281" priority="7560" operator="containsText" text="改紡">
      <formula>NOT(ISERROR(SEARCH("改紡",M780)))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2" operator="containsText" text="了機">
      <formula>NOT(ISERROR(SEARCH("了機",M792)))</formula>
    </cfRule>
    <cfRule type="containsText" dxfId="9276" priority="7371" operator="containsText" text="改紡">
      <formula>NOT(ISERROR(SEARCH("改紡",M792)))</formula>
    </cfRule>
    <cfRule type="containsText" dxfId="9275" priority="7370" operator="containsText" text="清車">
      <formula>NOT(ISERROR(SEARCH("清車",M792)))</formula>
    </cfRule>
  </conditionalFormatting>
  <conditionalFormatting sqref="M794">
    <cfRule type="containsText" dxfId="9274" priority="7360" operator="containsText" text="了機">
      <formula>NOT(ISERROR(SEARCH("了機",M794)))</formula>
    </cfRule>
    <cfRule type="containsText" dxfId="9273" priority="7359" operator="containsText" text="改紡">
      <formula>NOT(ISERROR(SEARCH("改紡",M794)))</formula>
    </cfRule>
    <cfRule type="containsText" dxfId="9272" priority="7358" operator="containsText" text="清車">
      <formula>NOT(ISERROR(SEARCH("清車",M794)))</formula>
    </cfRule>
  </conditionalFormatting>
  <conditionalFormatting sqref="M795">
    <cfRule type="containsText" dxfId="9271" priority="7380" operator="containsText" text="改紡">
      <formula>NOT(ISERROR(SEARCH("改紡",M795)))</formula>
    </cfRule>
    <cfRule type="containsText" dxfId="9270" priority="7379" operator="containsText" text="清車">
      <formula>NOT(ISERROR(SEARCH("清車",M795)))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8" operator="containsText" text="了機">
      <formula>NOT(ISERROR(SEARCH("了機",M799)))</formula>
    </cfRule>
    <cfRule type="containsText" dxfId="9266" priority="7347" operator="containsText" text="改紡">
      <formula>NOT(ISERROR(SEARCH("改紡",M799)))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8" operator="containsText" text="了機">
      <formula>NOT(ISERROR(SEARCH("了機",M803)))</formula>
    </cfRule>
    <cfRule type="containsText" dxfId="9261" priority="7376" operator="containsText" text="清車">
      <formula>NOT(ISERROR(SEARCH("清車",M803)))</formula>
    </cfRule>
    <cfRule type="containsText" dxfId="9260" priority="7377" operator="containsText" text="改紡">
      <formula>NOT(ISERROR(SEARCH("改紡",M803)))</formula>
    </cfRule>
  </conditionalFormatting>
  <conditionalFormatting sqref="M804:M805 M807:M814 M816">
    <cfRule type="containsText" dxfId="9259" priority="7407" operator="containsText" text="改紡">
      <formula>NOT(ISERROR(SEARCH("改紡",M804)))</formula>
    </cfRule>
    <cfRule type="containsText" dxfId="9258" priority="7408" operator="containsText" text="了機">
      <formula>NOT(ISERROR(SEARCH("了機",M804)))</formula>
    </cfRule>
    <cfRule type="containsText" dxfId="9257" priority="7406" operator="containsText" text="清車">
      <formula>NOT(ISERROR(SEARCH("清車",M804)))</formula>
    </cfRule>
  </conditionalFormatting>
  <conditionalFormatting sqref="M806">
    <cfRule type="containsText" dxfId="9256" priority="7368" operator="containsText" text="改紡">
      <formula>NOT(ISERROR(SEARCH("改紡",M806)))</formula>
    </cfRule>
    <cfRule type="containsText" dxfId="9255" priority="7367" operator="containsText" text="清車">
      <formula>NOT(ISERROR(SEARCH("清車",M806)))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30" operator="containsText" text="了機">
      <formula>NOT(ISERROR(SEARCH("了機",M815)))</formula>
    </cfRule>
    <cfRule type="containsText" dxfId="9252" priority="7329" operator="containsText" text="改紡">
      <formula>NOT(ISERROR(SEARCH("改紡",M815)))</formula>
    </cfRule>
    <cfRule type="containsText" dxfId="9251" priority="7328" operator="containsText" text="清車">
      <formula>NOT(ISERROR(SEARCH("清車",M815)))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9" operator="containsText" text="了機">
      <formula>NOT(ISERROR(SEARCH("了機",M820)))</formula>
    </cfRule>
    <cfRule type="containsText" dxfId="9245" priority="7338" operator="containsText" text="改紡">
      <formula>NOT(ISERROR(SEARCH("改紡",M820)))</formula>
    </cfRule>
  </conditionalFormatting>
  <conditionalFormatting sqref="M822:M830 L822 L791:M791 M818:M819 L797:M797 L795 M793 M796">
    <cfRule type="containsText" dxfId="9244" priority="7398" operator="containsText" text="改紡">
      <formula>NOT(ISERROR(SEARCH("改紡",L791)))</formula>
    </cfRule>
    <cfRule type="containsText" dxfId="9243" priority="7397" operator="containsText" text="清車">
      <formula>NOT(ISERROR(SEARCH("清車",L791)))</formula>
    </cfRule>
  </conditionalFormatting>
  <conditionalFormatting sqref="M832">
    <cfRule type="containsText" dxfId="9242" priority="7081" operator="containsText" text="了機">
      <formula>NOT(ISERROR(SEARCH("了機",M832)))</formula>
    </cfRule>
    <cfRule type="containsText" dxfId="9241" priority="7079" operator="containsText" text="清車">
      <formula>NOT(ISERROR(SEARCH("清車",M832)))</formula>
    </cfRule>
    <cfRule type="containsText" dxfId="9240" priority="7080" operator="containsText" text="改紡">
      <formula>NOT(ISERROR(SEARCH("改紡",M832)))</formula>
    </cfRule>
  </conditionalFormatting>
  <conditionalFormatting sqref="M834">
    <cfRule type="containsText" dxfId="9239" priority="7068" operator="containsText" text="改紡">
      <formula>NOT(ISERROR(SEARCH("改紡",M834)))</formula>
    </cfRule>
    <cfRule type="containsText" dxfId="9238" priority="7067" operator="containsText" text="清車">
      <formula>NOT(ISERROR(SEARCH("清車",M834)))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7" operator="containsText" text="了機">
      <formula>NOT(ISERROR(SEARCH("了機",M835)))</formula>
    </cfRule>
    <cfRule type="containsText" dxfId="9235" priority="7086" operator="containsText" text="改紡">
      <formula>NOT(ISERROR(SEARCH("改紡",M835)))</formula>
    </cfRule>
    <cfRule type="containsText" dxfId="9234" priority="7085" operator="containsText" text="清車">
      <formula>NOT(ISERROR(SEARCH("清車",M835)))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4" operator="containsText" text="了機">
      <formula>NOT(ISERROR(SEARCH("了機",M843)))</formula>
    </cfRule>
    <cfRule type="containsText" dxfId="9225" priority="7083" operator="containsText" text="改紡">
      <formula>NOT(ISERROR(SEARCH("改紡",M843)))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7" operator="containsText" text="改紡">
      <formula>NOT(ISERROR(SEARCH("改紡",M846)))</formula>
    </cfRule>
    <cfRule type="containsText" dxfId="9220" priority="7078" operator="containsText" text="了機">
      <formula>NOT(ISERROR(SEARCH("了機",M846)))</formula>
    </cfRule>
    <cfRule type="containsText" dxfId="9219" priority="7076" operator="containsText" text="清車">
      <formula>NOT(ISERROR(SEARCH("清車",M846)))</formula>
    </cfRule>
  </conditionalFormatting>
  <conditionalFormatting sqref="M856">
    <cfRule type="containsText" dxfId="9218" priority="7101" operator="containsText" text="改紡">
      <formula>NOT(ISERROR(SEARCH("改紡",M856)))</formula>
    </cfRule>
    <cfRule type="containsText" dxfId="9217" priority="7100" operator="containsText" text="清車">
      <formula>NOT(ISERROR(SEARCH("清車",M856)))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4" operator="containsText" text="了機">
      <formula>NOT(ISERROR(SEARCH("了機",M859)))</formula>
    </cfRule>
    <cfRule type="containsText" dxfId="9214" priority="7053" operator="containsText" text="改紡">
      <formula>NOT(ISERROR(SEARCH("改紡",M859)))</formula>
    </cfRule>
    <cfRule type="containsText" dxfId="9213" priority="7052" operator="containsText" text="清車">
      <formula>NOT(ISERROR(SEARCH("清車",M859)))</formula>
    </cfRule>
  </conditionalFormatting>
  <conditionalFormatting sqref="M861:M869 L861 L831:M831 M857:M858 L837:M837 L835 M833 M836">
    <cfRule type="containsText" dxfId="9212" priority="7104" operator="containsText" text="改紡">
      <formula>NOT(ISERROR(SEARCH("改紡",L831)))</formula>
    </cfRule>
    <cfRule type="containsText" dxfId="9211" priority="7103" operator="containsText" text="清車">
      <formula>NOT(ISERROR(SEARCH("清車",L831)))</formula>
    </cfRule>
  </conditionalFormatting>
  <conditionalFormatting sqref="M871">
    <cfRule type="containsText" dxfId="9210" priority="6753" operator="containsText" text="改紡">
      <formula>NOT(ISERROR(SEARCH("改紡",M871)))</formula>
    </cfRule>
    <cfRule type="containsText" dxfId="9209" priority="6754" operator="containsText" text="了機">
      <formula>NOT(ISERROR(SEARCH("了機",M871)))</formula>
    </cfRule>
    <cfRule type="containsText" dxfId="9208" priority="6752" operator="containsText" text="清車">
      <formula>NOT(ISERROR(SEARCH("清車",M871)))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2" operator="containsText" text="了機">
      <formula>NOT(ISERROR(SEARCH("了機",M873)))</formula>
    </cfRule>
    <cfRule type="containsText" dxfId="9205" priority="6741" operator="containsText" text="改紡">
      <formula>NOT(ISERROR(SEARCH("改紡",M873)))</formula>
    </cfRule>
  </conditionalFormatting>
  <conditionalFormatting sqref="M874">
    <cfRule type="containsText" dxfId="9204" priority="6758" operator="containsText" text="清車">
      <formula>NOT(ISERROR(SEARCH("清車",M874)))</formula>
    </cfRule>
    <cfRule type="containsText" dxfId="9203" priority="6759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537" operator="containsText" text="改紡">
      <formula>NOT(ISERROR(SEARCH("改紡",M874)))</formula>
    </cfRule>
    <cfRule type="containsText" dxfId="9200" priority="6760" operator="containsText" text="了機">
      <formula>NOT(ISERROR(SEARCH("了機",M874)))</formula>
    </cfRule>
    <cfRule type="containsText" dxfId="9199" priority="6536" operator="containsText" text="清車">
      <formula>NOT(ISERROR(SEARCH("清車",M874)))</formula>
    </cfRule>
  </conditionalFormatting>
  <conditionalFormatting sqref="M875">
    <cfRule type="containsText" dxfId="9198" priority="6541" operator="containsText" text="了機">
      <formula>NOT(ISERROR(SEARCH("了機",M875)))</formula>
    </cfRule>
    <cfRule type="containsText" dxfId="9197" priority="6539" operator="containsText" text="清車">
      <formula>NOT(ISERROR(SEARCH("清車",M875)))</formula>
    </cfRule>
    <cfRule type="containsText" dxfId="9196" priority="6540" operator="containsText" text="改紡">
      <formula>NOT(ISERROR(SEARCH("改紡",M875)))</formula>
    </cfRule>
  </conditionalFormatting>
  <conditionalFormatting sqref="M878">
    <cfRule type="containsText" dxfId="9195" priority="6732" operator="containsText" text="改紡">
      <formula>NOT(ISERROR(SEARCH("改紡",M878)))</formula>
    </cfRule>
    <cfRule type="containsText" dxfId="9194" priority="6733" operator="containsText" text="了機">
      <formula>NOT(ISERROR(SEARCH("了機",M878)))</formula>
    </cfRule>
    <cfRule type="containsText" dxfId="9193" priority="6731" operator="containsText" text="清車">
      <formula>NOT(ISERROR(SEARCH("清車",M878)))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6" operator="containsText" text="改紡">
      <formula>NOT(ISERROR(SEARCH("改紡",M882)))</formula>
    </cfRule>
    <cfRule type="containsText" dxfId="9188" priority="6757" operator="containsText" text="了機">
      <formula>NOT(ISERROR(SEARCH("了機",M882)))</formula>
    </cfRule>
    <cfRule type="containsText" dxfId="9187" priority="6755" operator="containsText" text="清車">
      <formula>NOT(ISERROR(SEARCH("清車",M882)))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5" operator="containsText" text="了機">
      <formula>NOT(ISERROR(SEARCH("了機",M895)))</formula>
    </cfRule>
    <cfRule type="containsText" dxfId="9179" priority="6774" operator="containsText" text="改紡">
      <formula>NOT(ISERROR(SEARCH("改紡",M895)))</formula>
    </cfRule>
    <cfRule type="containsText" dxfId="9178" priority="6773" operator="containsText" text="清車">
      <formula>NOT(ISERROR(SEARCH("清車",M895)))</formula>
    </cfRule>
  </conditionalFormatting>
  <conditionalFormatting sqref="M898">
    <cfRule type="containsText" dxfId="9177" priority="6726" operator="containsText" text="改紡">
      <formula>NOT(ISERROR(SEARCH("改紡",M898)))</formula>
    </cfRule>
    <cfRule type="containsText" dxfId="9176" priority="6727" operator="containsText" text="了機">
      <formula>NOT(ISERROR(SEARCH("了機",M898)))</formula>
    </cfRule>
    <cfRule type="containsText" dxfId="9175" priority="6725" operator="containsText" text="清車">
      <formula>NOT(ISERROR(SEARCH("清車",M898)))</formula>
    </cfRule>
  </conditionalFormatting>
  <conditionalFormatting sqref="M900:M908 L900 L870:M870 M896:M897 L876:M876 M872 L874:L875 M875">
    <cfRule type="containsText" dxfId="9174" priority="6777" operator="containsText" text="改紡">
      <formula>NOT(ISERROR(SEARCH("改紡",L870)))</formula>
    </cfRule>
    <cfRule type="containsText" dxfId="9173" priority="6776" operator="containsText" text="清車">
      <formula>NOT(ISERROR(SEARCH("清車",L870)))</formula>
    </cfRule>
  </conditionalFormatting>
  <conditionalFormatting sqref="M910">
    <cfRule type="containsText" dxfId="9172" priority="6325" operator="containsText" text="了機">
      <formula>NOT(ISERROR(SEARCH("了機",M910)))</formula>
    </cfRule>
    <cfRule type="containsText" dxfId="9171" priority="6323" operator="containsText" text="清車">
      <formula>NOT(ISERROR(SEARCH("清車",M910)))</formula>
    </cfRule>
    <cfRule type="containsText" dxfId="9170" priority="6324" operator="containsText" text="改紡">
      <formula>NOT(ISERROR(SEARCH("改紡",M910)))</formula>
    </cfRule>
  </conditionalFormatting>
  <conditionalFormatting sqref="M912">
    <cfRule type="containsText" dxfId="9169" priority="6312" operator="containsText" text="改紡">
      <formula>NOT(ISERROR(SEARCH("改紡",M912)))</formula>
    </cfRule>
    <cfRule type="containsText" dxfId="9168" priority="6313" operator="containsText" text="了機">
      <formula>NOT(ISERROR(SEARCH("了機",M912)))</formula>
    </cfRule>
    <cfRule type="containsText" dxfId="9167" priority="6311" operator="containsText" text="清車">
      <formula>NOT(ISERROR(SEARCH("清車",M912)))</formula>
    </cfRule>
  </conditionalFormatting>
  <conditionalFormatting sqref="M913">
    <cfRule type="containsText" dxfId="9166" priority="6112" operator="containsText" text="了機">
      <formula>NOT(ISERROR(SEARCH("了機",M913)))</formula>
    </cfRule>
    <cfRule type="containsText" dxfId="9165" priority="6329" operator="containsText" text="清車">
      <formula>NOT(ISERROR(SEARCH("清車",M913)))</formula>
    </cfRule>
    <cfRule type="containsText" dxfId="9164" priority="6111" operator="containsText" text="改紡">
      <formula>NOT(ISERROR(SEARCH("改紡",M913)))</formula>
    </cfRule>
    <cfRule type="containsText" dxfId="9163" priority="6330" operator="containsText" text="改紡">
      <formula>NOT(ISERROR(SEARCH("改紡",M913)))</formula>
    </cfRule>
    <cfRule type="containsText" dxfId="9162" priority="6331" operator="containsText" text="了機">
      <formula>NOT(ISERROR(SEARCH("了機",M913)))</formula>
    </cfRule>
    <cfRule type="containsText" dxfId="9161" priority="6110" operator="containsText" text="清車">
      <formula>NOT(ISERROR(SEARCH("清車",M913)))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4" operator="containsText" text="了機">
      <formula>NOT(ISERROR(SEARCH("了機",M917)))</formula>
    </cfRule>
    <cfRule type="containsText" dxfId="9156" priority="6303" operator="containsText" text="改紡">
      <formula>NOT(ISERROR(SEARCH("改紡",M917)))</formula>
    </cfRule>
    <cfRule type="containsText" dxfId="9155" priority="6302" operator="containsText" text="清車">
      <formula>NOT(ISERROR(SEARCH("清車",M917)))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8" operator="containsText" text="了機">
      <formula>NOT(ISERROR(SEARCH("了機",M921)))</formula>
    </cfRule>
    <cfRule type="containsText" dxfId="9150" priority="6327" operator="containsText" text="改紡">
      <formula>NOT(ISERROR(SEARCH("改紡",M921)))</formula>
    </cfRule>
    <cfRule type="containsText" dxfId="9149" priority="6326" operator="containsText" text="清車">
      <formula>NOT(ISERROR(SEARCH("清車",M921)))</formula>
    </cfRule>
  </conditionalFormatting>
  <conditionalFormatting sqref="M922:M923 M925:M933">
    <cfRule type="containsText" dxfId="9148" priority="6358" operator="containsText" text="了機">
      <formula>NOT(ISERROR(SEARCH("了機",M922)))</formula>
    </cfRule>
    <cfRule type="containsText" dxfId="9147" priority="6357" operator="containsText" text="改紡">
      <formula>NOT(ISERROR(SEARCH("改紡",M922)))</formula>
    </cfRule>
    <cfRule type="containsText" dxfId="9146" priority="6356" operator="containsText" text="清車">
      <formula>NOT(ISERROR(SEARCH("清車",M922)))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5" operator="containsText" text="改紡">
      <formula>NOT(ISERROR(SEARCH("改紡",M934)))</formula>
    </cfRule>
    <cfRule type="containsText" dxfId="9141" priority="6344" operator="containsText" text="清車">
      <formula>NOT(ISERROR(SEARCH("清車",M934)))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8" operator="containsText" text="改紡">
      <formula>NOT(ISERROR(SEARCH("改紡",L909)))</formula>
    </cfRule>
    <cfRule type="containsText" dxfId="9135" priority="6347" operator="containsText" text="清車">
      <formula>NOT(ISERROR(SEARCH("清車",L909)))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71" operator="containsText" text="了機">
      <formula>NOT(ISERROR(SEARCH("了機",M951)))</formula>
    </cfRule>
    <cfRule type="containsText" dxfId="9130" priority="5970" operator="containsText" text="改紡">
      <formula>NOT(ISERROR(SEARCH("改紡",M951)))</formula>
    </cfRule>
    <cfRule type="containsText" dxfId="9129" priority="5969" operator="containsText" text="清車">
      <formula>NOT(ISERROR(SEARCH("清車",M951)))</formula>
    </cfRule>
  </conditionalFormatting>
  <conditionalFormatting sqref="M952">
    <cfRule type="containsText" dxfId="9128" priority="5987" operator="containsText" text="清車">
      <formula>NOT(ISERROR(SEARCH("清車",M952)))</formula>
    </cfRule>
    <cfRule type="containsText" dxfId="9127" priority="5988" operator="containsText" text="改紡">
      <formula>NOT(ISERROR(SEARCH("改紡",M952)))</formula>
    </cfRule>
    <cfRule type="containsText" dxfId="9126" priority="5989" operator="containsText" text="了機">
      <formula>NOT(ISERROR(SEARCH("了機",M952)))</formula>
    </cfRule>
    <cfRule type="containsText" dxfId="9125" priority="5769" operator="containsText" text="改紡">
      <formula>NOT(ISERROR(SEARCH("改紡",M952)))</formula>
    </cfRule>
    <cfRule type="containsText" dxfId="9124" priority="5770" operator="containsText" text="了機">
      <formula>NOT(ISERROR(SEARCH("了機",M952)))</formula>
    </cfRule>
    <cfRule type="containsText" dxfId="9123" priority="5768" operator="containsText" text="清車">
      <formula>NOT(ISERROR(SEARCH("清車",M952)))</formula>
    </cfRule>
  </conditionalFormatting>
  <conditionalFormatting sqref="M953">
    <cfRule type="containsText" dxfId="9122" priority="5772" operator="containsText" text="改紡">
      <formula>NOT(ISERROR(SEARCH("改紡",M953)))</formula>
    </cfRule>
    <cfRule type="containsText" dxfId="9121" priority="5771" operator="containsText" text="清車">
      <formula>NOT(ISERROR(SEARCH("清車",M953)))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2" operator="containsText" text="了機">
      <formula>NOT(ISERROR(SEARCH("了機",M956)))</formula>
    </cfRule>
    <cfRule type="containsText" dxfId="9118" priority="5960" operator="containsText" text="清車">
      <formula>NOT(ISERROR(SEARCH("清車",M956)))</formula>
    </cfRule>
    <cfRule type="containsText" dxfId="9117" priority="5961" operator="containsText" text="改紡">
      <formula>NOT(ISERROR(SEARCH("改紡",M956)))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6" operator="containsText" text="了機">
      <formula>NOT(ISERROR(SEARCH("了機",M960)))</formula>
    </cfRule>
    <cfRule type="containsText" dxfId="9111" priority="5985" operator="containsText" text="改紡">
      <formula>NOT(ISERROR(SEARCH("改紡",M960)))</formula>
    </cfRule>
  </conditionalFormatting>
  <conditionalFormatting sqref="M961:M962 M964:M972">
    <cfRule type="containsText" dxfId="9110" priority="6015" operator="containsText" text="改紡">
      <formula>NOT(ISERROR(SEARCH("改紡",M961)))</formula>
    </cfRule>
    <cfRule type="containsText" dxfId="9109" priority="6014" operator="containsText" text="清車">
      <formula>NOT(ISERROR(SEARCH("清車",M961)))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9" operator="containsText" text="改紡">
      <formula>NOT(ISERROR(SEARCH("改紡",M963)))</formula>
    </cfRule>
    <cfRule type="containsText" dxfId="9106" priority="5980" operator="containsText" text="了機">
      <formula>NOT(ISERROR(SEARCH("了機",M963)))</formula>
    </cfRule>
    <cfRule type="containsText" dxfId="9105" priority="5978" operator="containsText" text="清車">
      <formula>NOT(ISERROR(SEARCH("清車",M963)))</formula>
    </cfRule>
  </conditionalFormatting>
  <conditionalFormatting sqref="M973">
    <cfRule type="containsText" dxfId="9104" priority="6004" operator="containsText" text="了機">
      <formula>NOT(ISERROR(SEARCH("了機",M973)))</formula>
    </cfRule>
    <cfRule type="containsText" dxfId="9103" priority="6003" operator="containsText" text="改紡">
      <formula>NOT(ISERROR(SEARCH("改紡",M973)))</formula>
    </cfRule>
    <cfRule type="containsText" dxfId="9102" priority="6002" operator="containsText" text="清車">
      <formula>NOT(ISERROR(SEARCH("清車",M973)))</formula>
    </cfRule>
  </conditionalFormatting>
  <conditionalFormatting sqref="M976">
    <cfRule type="containsText" dxfId="9101" priority="5956" operator="containsText" text="了機">
      <formula>NOT(ISERROR(SEARCH("了機",M976)))</formula>
    </cfRule>
    <cfRule type="containsText" dxfId="9100" priority="5955" operator="containsText" text="改紡">
      <formula>NOT(ISERROR(SEARCH("改紡",M976)))</formula>
    </cfRule>
    <cfRule type="containsText" dxfId="9099" priority="5954" operator="containsText" text="清車">
      <formula>NOT(ISERROR(SEARCH("清車",M976)))</formula>
    </cfRule>
  </conditionalFormatting>
  <conditionalFormatting sqref="M978:M986 L978 L948:M948 M974:M975 L954:M954 M950 L952:L953 M953">
    <cfRule type="containsText" dxfId="9098" priority="6006" operator="containsText" text="改紡">
      <formula>NOT(ISERROR(SEARCH("改紡",L948)))</formula>
    </cfRule>
    <cfRule type="containsText" dxfId="9097" priority="6005" operator="containsText" text="清車">
      <formula>NOT(ISERROR(SEARCH("清車",L948)))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4" operator="containsText" text="了機">
      <formula>NOT(ISERROR(SEARCH("了機",M988)))</formula>
    </cfRule>
    <cfRule type="containsText" dxfId="9094" priority="5643" operator="containsText" text="改紡">
      <formula>NOT(ISERROR(SEARCH("改紡",M988)))</formula>
    </cfRule>
    <cfRule type="containsText" dxfId="9093" priority="5642" operator="containsText" text="清車">
      <formula>NOT(ISERROR(SEARCH("清車",M988)))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31" operator="containsText" text="了機">
      <formula>NOT(ISERROR(SEARCH("了機",M991)))</formula>
    </cfRule>
    <cfRule type="containsText" dxfId="9088" priority="5430" operator="containsText" text="改紡">
      <formula>NOT(ISERROR(SEARCH("改紡",M991)))</formula>
    </cfRule>
    <cfRule type="containsText" dxfId="9087" priority="5429" operator="containsText" text="清車">
      <formula>NOT(ISERROR(SEARCH("清車",M991)))</formula>
    </cfRule>
    <cfRule type="containsText" dxfId="9086" priority="5649" operator="containsText" text="改紡">
      <formula>NOT(ISERROR(SEARCH("改紡",M991)))</formula>
    </cfRule>
    <cfRule type="containsText" dxfId="9085" priority="5650" operator="containsText" text="了機">
      <formula>NOT(ISERROR(SEARCH("了機",M991)))</formula>
    </cfRule>
    <cfRule type="containsText" dxfId="9084" priority="5648" operator="containsText" text="清車">
      <formula>NOT(ISERROR(SEARCH("清車",M991)))</formula>
    </cfRule>
  </conditionalFormatting>
  <conditionalFormatting sqref="M992">
    <cfRule type="containsText" dxfId="9083" priority="5433" operator="containsText" text="改紡">
      <formula>NOT(ISERROR(SEARCH("改紡",M992)))</formula>
    </cfRule>
    <cfRule type="containsText" dxfId="9082" priority="5434" operator="containsText" text="了機">
      <formula>NOT(ISERROR(SEARCH("了機",M992)))</formula>
    </cfRule>
    <cfRule type="containsText" dxfId="9081" priority="5432" operator="containsText" text="清車">
      <formula>NOT(ISERROR(SEARCH("清車",M992)))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3" operator="containsText" text="了機">
      <formula>NOT(ISERROR(SEARCH("了機",M995)))</formula>
    </cfRule>
    <cfRule type="containsText" dxfId="9078" priority="5622" operator="containsText" text="改紡">
      <formula>NOT(ISERROR(SEARCH("改紡",M995)))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6" operator="containsText" text="改紡">
      <formula>NOT(ISERROR(SEARCH("改紡",M999)))</formula>
    </cfRule>
    <cfRule type="containsText" dxfId="9073" priority="5647" operator="containsText" text="了機">
      <formula>NOT(ISERROR(SEARCH("了機",M999)))</formula>
    </cfRule>
    <cfRule type="containsText" dxfId="9072" priority="5645" operator="containsText" text="清車">
      <formula>NOT(ISERROR(SEARCH("清車",M999)))</formula>
    </cfRule>
  </conditionalFormatting>
  <conditionalFormatting sqref="M1000:M1001 M1003:M1011">
    <cfRule type="containsText" dxfId="9071" priority="5673" operator="containsText" text="改紡">
      <formula>NOT(ISERROR(SEARCH("改紡",M1000)))</formula>
    </cfRule>
    <cfRule type="containsText" dxfId="9070" priority="5674" operator="containsText" text="了機">
      <formula>NOT(ISERROR(SEARCH("了機",M1000)))</formula>
    </cfRule>
    <cfRule type="containsText" dxfId="9069" priority="5672" operator="containsText" text="清車">
      <formula>NOT(ISERROR(SEARCH("清車",M1000)))</formula>
    </cfRule>
  </conditionalFormatting>
  <conditionalFormatting sqref="M1002">
    <cfRule type="containsText" dxfId="9068" priority="5640" operator="containsText" text="改紡">
      <formula>NOT(ISERROR(SEARCH("改紡",M1002)))</formula>
    </cfRule>
    <cfRule type="containsText" dxfId="9067" priority="5641" operator="containsText" text="了機">
      <formula>NOT(ISERROR(SEARCH("了機",M1002)))</formula>
    </cfRule>
    <cfRule type="containsText" dxfId="9066" priority="5639" operator="containsText" text="清車">
      <formula>NOT(ISERROR(SEARCH("清車",M1002)))</formula>
    </cfRule>
  </conditionalFormatting>
  <conditionalFormatting sqref="M1012">
    <cfRule type="containsText" dxfId="9065" priority="5662" operator="containsText" text="了機">
      <formula>NOT(ISERROR(SEARCH("了機",M1012)))</formula>
    </cfRule>
    <cfRule type="containsText" dxfId="9064" priority="5661" operator="containsText" text="改紡">
      <formula>NOT(ISERROR(SEARCH("改紡",M1012)))</formula>
    </cfRule>
    <cfRule type="containsText" dxfId="9063" priority="5660" operator="containsText" text="清車">
      <formula>NOT(ISERROR(SEARCH("清車",M1012)))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4" operator="containsText" text="改紡">
      <formula>NOT(ISERROR(SEARCH("改紡",L987)))</formula>
    </cfRule>
    <cfRule type="containsText" dxfId="9058" priority="5663" operator="containsText" text="清車">
      <formula>NOT(ISERROR(SEARCH("清車",L987)))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5" operator="containsText" text="改紡">
      <formula>NOT(ISERROR(SEARCH("改紡",M1029)))</formula>
    </cfRule>
    <cfRule type="containsText" dxfId="9053" priority="5296" operator="containsText" text="了機">
      <formula>NOT(ISERROR(SEARCH("了機",M1029)))</formula>
    </cfRule>
    <cfRule type="containsText" dxfId="9052" priority="5294" operator="containsText" text="清車">
      <formula>NOT(ISERROR(SEARCH("清車",M1029)))</formula>
    </cfRule>
  </conditionalFormatting>
  <conditionalFormatting sqref="M1030">
    <cfRule type="containsText" dxfId="9051" priority="5313" operator="containsText" text="改紡">
      <formula>NOT(ISERROR(SEARCH("改紡",M1030)))</formula>
    </cfRule>
    <cfRule type="containsText" dxfId="9050" priority="5314" operator="containsText" text="了機">
      <formula>NOT(ISERROR(SEARCH("了機",M1030)))</formula>
    </cfRule>
    <cfRule type="containsText" dxfId="9049" priority="5101" operator="containsText" text="了機">
      <formula>NOT(ISERROR(SEARCH("了機",M1030)))</formula>
    </cfRule>
    <cfRule type="containsText" dxfId="9048" priority="5099" operator="containsText" text="清車">
      <formula>NOT(ISERROR(SEARCH("清車",M1030)))</formula>
    </cfRule>
    <cfRule type="containsText" dxfId="9047" priority="5100" operator="containsText" text="改紡">
      <formula>NOT(ISERROR(SEARCH("改紡",M1030)))</formula>
    </cfRule>
    <cfRule type="containsText" dxfId="9046" priority="5312" operator="containsText" text="清車">
      <formula>NOT(ISERROR(SEARCH("清車",M1030)))</formula>
    </cfRule>
  </conditionalFormatting>
  <conditionalFormatting sqref="M1031">
    <cfRule type="containsText" dxfId="9045" priority="5103" operator="containsText" text="改紡">
      <formula>NOT(ISERROR(SEARCH("改紡",M1031)))</formula>
    </cfRule>
    <cfRule type="containsText" dxfId="9044" priority="5102" operator="containsText" text="清車">
      <formula>NOT(ISERROR(SEARCH("清車",M1031)))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7" operator="containsText" text="了機">
      <formula>NOT(ISERROR(SEARCH("了機",M1034)))</formula>
    </cfRule>
    <cfRule type="containsText" dxfId="9041" priority="5285" operator="containsText" text="清車">
      <formula>NOT(ISERROR(SEARCH("清車",M1034)))</formula>
    </cfRule>
    <cfRule type="containsText" dxfId="9040" priority="5286" operator="containsText" text="改紡">
      <formula>NOT(ISERROR(SEARCH("改紡",M1034)))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1" operator="containsText" text="改紡">
      <formula>NOT(ISERROR(SEARCH("改紡",L1037)))</formula>
    </cfRule>
    <cfRule type="containsText" dxfId="9035" priority="5332" operator="containsText" text="了機">
      <formula>NOT(ISERROR(SEARCH("了機",L1037)))</formula>
    </cfRule>
    <cfRule type="containsText" dxfId="9034" priority="5330" operator="containsText" text="清車">
      <formula>NOT(ISERROR(SEARCH("清車",L1037)))</formula>
    </cfRule>
  </conditionalFormatting>
  <conditionalFormatting sqref="M1038">
    <cfRule type="containsText" dxfId="9033" priority="5310" operator="containsText" text="改紡">
      <formula>NOT(ISERROR(SEARCH("改紡",M1038)))</formula>
    </cfRule>
    <cfRule type="containsText" dxfId="9032" priority="5309" operator="containsText" text="清車">
      <formula>NOT(ISERROR(SEARCH("清車",M1038)))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6" operator="containsText" text="了機">
      <formula>NOT(ISERROR(SEARCH("了機",M1039)))</formula>
    </cfRule>
    <cfRule type="containsText" dxfId="9029" priority="5025" operator="containsText" text="改紡">
      <formula>NOT(ISERROR(SEARCH("改紡",M1039)))</formula>
    </cfRule>
    <cfRule type="containsText" dxfId="9028" priority="5024" operator="containsText" text="清車">
      <formula>NOT(ISERROR(SEARCH("清車",M1039)))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5" operator="containsText" text="了機">
      <formula>NOT(ISERROR(SEARCH("了機",M1041)))</formula>
    </cfRule>
    <cfRule type="containsText" dxfId="9022" priority="5304" operator="containsText" text="改紡">
      <formula>NOT(ISERROR(SEARCH("改紡",M1041)))</formula>
    </cfRule>
  </conditionalFormatting>
  <conditionalFormatting sqref="M1042">
    <cfRule type="containsText" dxfId="9021" priority="5023" operator="containsText" text="了機">
      <formula>NOT(ISERROR(SEARCH("了機",M1042)))</formula>
    </cfRule>
    <cfRule type="containsText" dxfId="9020" priority="5021" operator="containsText" text="清車">
      <formula>NOT(ISERROR(SEARCH("清車",M1042)))</formula>
    </cfRule>
    <cfRule type="containsText" dxfId="9019" priority="5022" operator="containsText" text="改紡">
      <formula>NOT(ISERROR(SEARCH("改紡",M1042)))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2" operator="containsText" text="了機">
      <formula>NOT(ISERROR(SEARCH("了機",M1052)))</formula>
    </cfRule>
    <cfRule type="containsText" dxfId="9014" priority="5030" operator="containsText" text="清車">
      <formula>NOT(ISERROR(SEARCH("清車",M1052)))</formula>
    </cfRule>
    <cfRule type="containsText" dxfId="9013" priority="5031" operator="containsText" text="改紡">
      <formula>NOT(ISERROR(SEARCH("改紡",M1052)))</formula>
    </cfRule>
  </conditionalFormatting>
  <conditionalFormatting sqref="M1054">
    <cfRule type="containsText" dxfId="9012" priority="5281" operator="containsText" text="了機">
      <formula>NOT(ISERROR(SEARCH("了機",M1054)))</formula>
    </cfRule>
    <cfRule type="containsText" dxfId="9011" priority="5280" operator="containsText" text="改紡">
      <formula>NOT(ISERROR(SEARCH("改紡",M1054)))</formula>
    </cfRule>
    <cfRule type="containsText" dxfId="9010" priority="5279" operator="containsText" text="清車">
      <formula>NOT(ISERROR(SEARCH("清車",M1054)))</formula>
    </cfRule>
  </conditionalFormatting>
  <conditionalFormatting sqref="M1055">
    <cfRule type="containsText" dxfId="9009" priority="5008" operator="containsText" text="了機">
      <formula>NOT(ISERROR(SEARCH("了機",M1055)))</formula>
    </cfRule>
    <cfRule type="containsText" dxfId="9008" priority="5007" operator="containsText" text="改紡">
      <formula>NOT(ISERROR(SEARCH("改紡",M1055)))</formula>
    </cfRule>
    <cfRule type="containsText" dxfId="9007" priority="5006" operator="containsText" text="清車">
      <formula>NOT(ISERROR(SEARCH("清車",M1055)))</formula>
    </cfRule>
  </conditionalFormatting>
  <conditionalFormatting sqref="M1067">
    <cfRule type="containsText" dxfId="9006" priority="4740" operator="containsText" text="了機">
      <formula>NOT(ISERROR(SEARCH("了機",M1067)))</formula>
    </cfRule>
    <cfRule type="containsText" dxfId="9005" priority="4739" operator="containsText" text="改紡">
      <formula>NOT(ISERROR(SEARCH("改紡",M1067)))</formula>
    </cfRule>
    <cfRule type="containsText" dxfId="9004" priority="4738" operator="containsText" text="清車">
      <formula>NOT(ISERROR(SEARCH("清車",M1067)))</formula>
    </cfRule>
  </conditionalFormatting>
  <conditionalFormatting sqref="M1069">
    <cfRule type="containsText" dxfId="9003" priority="4731" operator="containsText" text="了機">
      <formula>NOT(ISERROR(SEARCH("了機",M1069)))</formula>
    </cfRule>
    <cfRule type="containsText" dxfId="9002" priority="4730" operator="containsText" text="改紡">
      <formula>NOT(ISERROR(SEARCH("改紡",M1069)))</formula>
    </cfRule>
    <cfRule type="containsText" dxfId="9001" priority="4729" operator="containsText" text="清車">
      <formula>NOT(ISERROR(SEARCH("清車",M1069)))</formula>
    </cfRule>
  </conditionalFormatting>
  <conditionalFormatting sqref="M1070">
    <cfRule type="containsText" dxfId="9000" priority="4538" operator="containsText" text="改紡">
      <formula>NOT(ISERROR(SEARCH("改紡",M1070)))</formula>
    </cfRule>
    <cfRule type="containsText" dxfId="8999" priority="4744" operator="containsText" text="清車">
      <formula>NOT(ISERROR(SEARCH("清車",M1070)))</formula>
    </cfRule>
    <cfRule type="containsText" dxfId="8998" priority="4539" operator="containsText" text="了機">
      <formula>NOT(ISERROR(SEARCH("了機",M1070)))</formula>
    </cfRule>
    <cfRule type="containsText" dxfId="8997" priority="4746" operator="containsText" text="了機">
      <formula>NOT(ISERROR(SEARCH("了機",M1070)))</formula>
    </cfRule>
    <cfRule type="containsText" dxfId="8996" priority="4745" operator="containsText" text="改紡">
      <formula>NOT(ISERROR(SEARCH("改紡",M1070)))</formula>
    </cfRule>
    <cfRule type="containsText" dxfId="8995" priority="4537" operator="containsText" text="清車">
      <formula>NOT(ISERROR(SEARCH("清車",M1070)))</formula>
    </cfRule>
  </conditionalFormatting>
  <conditionalFormatting sqref="M1071">
    <cfRule type="containsText" dxfId="8994" priority="4093" operator="containsText" text="改紡">
      <formula>NOT(ISERROR(SEARCH("改紡",M1071)))</formula>
    </cfRule>
    <cfRule type="containsText" dxfId="8993" priority="4094" operator="containsText" text="了機">
      <formula>NOT(ISERROR(SEARCH("了機",M1071)))</formula>
    </cfRule>
    <cfRule type="containsText" dxfId="8992" priority="4540" operator="containsText" text="清車">
      <formula>NOT(ISERROR(SEARCH("清車",M1071)))</formula>
    </cfRule>
    <cfRule type="containsText" dxfId="8991" priority="4092" operator="containsText" text="清車">
      <formula>NOT(ISERROR(SEARCH("清車",M1071)))</formula>
    </cfRule>
    <cfRule type="containsText" dxfId="8990" priority="4541" operator="containsText" text="改紡">
      <formula>NOT(ISERROR(SEARCH("改紡",M1071)))</formula>
    </cfRule>
    <cfRule type="containsText" dxfId="8989" priority="4542" operator="containsText" text="了機">
      <formula>NOT(ISERROR(SEARCH("了機",M1071)))</formula>
    </cfRule>
    <cfRule type="containsText" dxfId="8988" priority="4236" operator="containsText" text="清車">
      <formula>NOT(ISERROR(SEARCH("清車",M1071)))</formula>
    </cfRule>
    <cfRule type="containsText" dxfId="8987" priority="4237" operator="containsText" text="改紡">
      <formula>NOT(ISERROR(SEARCH("改紡",M1071)))</formula>
    </cfRule>
    <cfRule type="containsText" dxfId="8986" priority="4238" operator="containsText" text="了機">
      <formula>NOT(ISERROR(SEARCH("了機",M1071)))</formula>
    </cfRule>
  </conditionalFormatting>
  <conditionalFormatting sqref="M1072">
    <cfRule type="containsText" dxfId="8985" priority="4096" operator="containsText" text="改紡">
      <formula>NOT(ISERROR(SEARCH("改紡",M1072)))</formula>
    </cfRule>
    <cfRule type="containsText" dxfId="8984" priority="4095" operator="containsText" text="清車">
      <formula>NOT(ISERROR(SEARCH("清車",M1072)))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2" operator="containsText" text="改紡">
      <formula>NOT(ISERROR(SEARCH("改紡",M1073)))</formula>
    </cfRule>
    <cfRule type="containsText" dxfId="8981" priority="3801" operator="containsText" text="清車">
      <formula>NOT(ISERROR(SEARCH("清車",M1073)))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455" operator="containsText" text="了機">
      <formula>NOT(ISERROR(SEARCH("了機",M1075)))</formula>
    </cfRule>
    <cfRule type="containsText" dxfId="8975" priority="4454" operator="containsText" text="改紡">
      <formula>NOT(ISERROR(SEARCH("改紡",M1075)))</formula>
    </cfRule>
    <cfRule type="containsText" dxfId="8974" priority="4453" operator="containsText" text="清車">
      <formula>NOT(ISERROR(SEARCH("清車",M1075)))</formula>
    </cfRule>
    <cfRule type="containsText" dxfId="8973" priority="4223" operator="containsText" text="了機">
      <formula>NOT(ISERROR(SEARCH("了機",M1075)))</formula>
    </cfRule>
    <cfRule type="containsText" dxfId="8972" priority="4222" operator="containsText" text="改紡">
      <formula>NOT(ISERROR(SEARCH("改紡",M1075)))</formula>
    </cfRule>
    <cfRule type="containsText" dxfId="8971" priority="4221" operator="containsText" text="清車">
      <formula>NOT(ISERROR(SEARCH("清車",M1075)))</formula>
    </cfRule>
  </conditionalFormatting>
  <conditionalFormatting sqref="M1076">
    <cfRule type="containsText" dxfId="8970" priority="4010" operator="containsText" text="了機">
      <formula>NOT(ISERROR(SEARCH("了機",M1076)))</formula>
    </cfRule>
    <cfRule type="containsText" dxfId="8969" priority="4008" operator="containsText" text="清車">
      <formula>NOT(ISERROR(SEARCH("清車",M1076)))</formula>
    </cfRule>
    <cfRule type="containsText" dxfId="8968" priority="4009" operator="containsText" text="改紡">
      <formula>NOT(ISERROR(SEARCH("改紡",M1076)))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7" operator="containsText" text="了機">
      <formula>NOT(ISERROR(SEARCH("了機",L1077)))</formula>
    </cfRule>
    <cfRule type="containsText" dxfId="8965" priority="4766" operator="containsText" text="改紡">
      <formula>NOT(ISERROR(SEARCH("改紡",L1077)))</formula>
    </cfRule>
  </conditionalFormatting>
  <conditionalFormatting sqref="M1078">
    <cfRule type="containsText" dxfId="8964" priority="4742" operator="containsText" text="改紡">
      <formula>NOT(ISERROR(SEARCH("改紡",M1078)))</formula>
    </cfRule>
    <cfRule type="containsText" dxfId="8963" priority="4741" operator="containsText" text="清車">
      <formula>NOT(ISERROR(SEARCH("清車",M1078)))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465" operator="containsText" text="清車">
      <formula>NOT(ISERROR(SEARCH("清車",M1079)))</formula>
    </cfRule>
    <cfRule type="containsText" dxfId="8960" priority="4233" operator="containsText" text="清車">
      <formula>NOT(ISERROR(SEARCH("清車",M1079)))</formula>
    </cfRule>
    <cfRule type="containsText" dxfId="8959" priority="4467" operator="containsText" text="了機">
      <formula>NOT(ISERROR(SEARCH("了機",M1079)))</formula>
    </cfRule>
    <cfRule type="containsText" dxfId="8958" priority="4235" operator="containsText" text="了機">
      <formula>NOT(ISERROR(SEARCH("了機",M1079)))</formula>
    </cfRule>
    <cfRule type="containsText" dxfId="8957" priority="4466" operator="containsText" text="改紡">
      <formula>NOT(ISERROR(SEARCH("改紡",M1079)))</formula>
    </cfRule>
    <cfRule type="containsText" dxfId="8956" priority="4234" operator="containsText" text="改紡">
      <formula>NOT(ISERROR(SEARCH("改紡",M1079)))</formula>
    </cfRule>
  </conditionalFormatting>
  <conditionalFormatting sqref="M1079:M1092">
    <cfRule type="containsText" dxfId="8955" priority="4770" operator="containsText" text="了機">
      <formula>NOT(ISERROR(SEARCH("了機",M1079)))</formula>
    </cfRule>
    <cfRule type="containsText" dxfId="8954" priority="4769" operator="containsText" text="改紡">
      <formula>NOT(ISERROR(SEARCH("改紡",M1079)))</formula>
    </cfRule>
    <cfRule type="containsText" dxfId="8953" priority="4768" operator="containsText" text="清車">
      <formula>NOT(ISERROR(SEARCH("清車",M1079)))</formula>
    </cfRule>
  </conditionalFormatting>
  <conditionalFormatting sqref="M1080">
    <cfRule type="containsText" dxfId="8952" priority="4021" operator="containsText" text="改紡">
      <formula>NOT(ISERROR(SEARCH("改紡",M1080)))</formula>
    </cfRule>
    <cfRule type="containsText" dxfId="8951" priority="4020" operator="containsText" text="清車">
      <formula>NOT(ISERROR(SEARCH("清車",M1080)))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462" operator="containsText" text="清車">
      <formula>NOT(ISERROR(SEARCH("清車",M1082)))</formula>
    </cfRule>
    <cfRule type="containsText" dxfId="8945" priority="4232" operator="containsText" text="了機">
      <formula>NOT(ISERROR(SEARCH("了機",M1082)))</formula>
    </cfRule>
    <cfRule type="containsText" dxfId="8944" priority="4231" operator="containsText" text="改紡">
      <formula>NOT(ISERROR(SEARCH("改紡",M1082)))</formula>
    </cfRule>
    <cfRule type="containsText" dxfId="8943" priority="4230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9" operator="containsText" text="了機">
      <formula>NOT(ISERROR(SEARCH("了機",M1083)))</formula>
    </cfRule>
    <cfRule type="containsText" dxfId="8939" priority="4018" operator="containsText" text="改紡">
      <formula>NOT(ISERROR(SEARCH("改紡",M1083)))</formula>
    </cfRule>
    <cfRule type="containsText" dxfId="8938" priority="4017" operator="containsText" text="清車">
      <formula>NOT(ISERROR(SEARCH("清車",M1083)))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471" operator="containsText" text="清車">
      <formula>NOT(ISERROR(SEARCH("清車",M1092)))</formula>
    </cfRule>
    <cfRule type="containsText" dxfId="8932" priority="4472" operator="containsText" text="改紡">
      <formula>NOT(ISERROR(SEARCH("改紡",M1092)))</formula>
    </cfRule>
    <cfRule type="containsText" dxfId="8931" priority="4473" operator="containsText" text="了機">
      <formula>NOT(ISERROR(SEARCH("了機",M1092)))</formula>
    </cfRule>
    <cfRule type="containsText" dxfId="8930" priority="4244" operator="containsText" text="了機">
      <formula>NOT(ISERROR(SEARCH("了機",M1092)))</formula>
    </cfRule>
    <cfRule type="containsText" dxfId="8929" priority="4243" operator="containsText" text="改紡">
      <formula>NOT(ISERROR(SEARCH("改紡",M1092)))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449" operator="containsText" text="了機">
      <formula>NOT(ISERROR(SEARCH("了機",M1095)))</formula>
    </cfRule>
    <cfRule type="containsText" dxfId="8921" priority="4448" operator="containsText" text="改紡">
      <formula>NOT(ISERROR(SEARCH("改紡",M1095)))</formula>
    </cfRule>
    <cfRule type="containsText" dxfId="8920" priority="4447" operator="containsText" text="清車">
      <formula>NOT(ISERROR(SEARCH("清車",M1095)))</formula>
    </cfRule>
    <cfRule type="containsText" dxfId="8919" priority="4217" operator="containsText" text="了機">
      <formula>NOT(ISERROR(SEARCH("了機",M1095)))</formula>
    </cfRule>
    <cfRule type="containsText" dxfId="8918" priority="4215" operator="containsText" text="清車">
      <formula>NOT(ISERROR(SEARCH("清車",M1095)))</formula>
    </cfRule>
    <cfRule type="containsText" dxfId="8917" priority="4216" operator="containsText" text="改紡">
      <formula>NOT(ISERROR(SEARCH("改紡",M1095)))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4" operator="containsText" text="了機">
      <formula>NOT(ISERROR(SEARCH("了機",M1096)))</formula>
    </cfRule>
    <cfRule type="containsText" dxfId="8914" priority="4003" operator="containsText" text="改紡">
      <formula>NOT(ISERROR(SEARCH("改紡",M1096)))</formula>
    </cfRule>
  </conditionalFormatting>
  <conditionalFormatting sqref="M1108">
    <cfRule type="containsText" dxfId="8913" priority="3704" operator="containsText" text="改紡">
      <formula>NOT(ISERROR(SEARCH("改紡",M1108)))</formula>
    </cfRule>
    <cfRule type="containsText" dxfId="8912" priority="3703" operator="containsText" text="清車">
      <formula>NOT(ISERROR(SEARCH("清車",M1108)))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709" operator="containsText" text="清車">
      <formula>NOT(ISERROR(SEARCH("清車",M1111)))</formula>
    </cfRule>
    <cfRule type="containsText" dxfId="8905" priority="3515" operator="containsText" text="改紡">
      <formula>NOT(ISERROR(SEARCH("改紡",M1111)))</formula>
    </cfRule>
    <cfRule type="containsText" dxfId="8904" priority="3711" operator="containsText" text="了機">
      <formula>NOT(ISERROR(SEARCH("了機",M1111)))</formula>
    </cfRule>
    <cfRule type="containsText" dxfId="8903" priority="3710" operator="containsText" text="改紡">
      <formula>NOT(ISERROR(SEARCH("改紡",M1111)))</formula>
    </cfRule>
    <cfRule type="containsText" dxfId="8902" priority="3516" operator="containsText" text="了機">
      <formula>NOT(ISERROR(SEARCH("了機",M1111)))</formula>
    </cfRule>
  </conditionalFormatting>
  <conditionalFormatting sqref="M1112">
    <cfRule type="containsText" dxfId="8901" priority="3145" operator="containsText" text="改紡">
      <formula>NOT(ISERROR(SEARCH("改紡",M1112)))</formula>
    </cfRule>
    <cfRule type="containsText" dxfId="8900" priority="3144" operator="containsText" text="清車">
      <formula>NOT(ISERROR(SEARCH("清車",M1112)))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7" operator="containsText" text="了機">
      <formula>NOT(ISERROR(SEARCH("了機",M1113)))</formula>
    </cfRule>
    <cfRule type="containsText" dxfId="8897" priority="2895" operator="containsText" text="清車">
      <formula>NOT(ISERROR(SEARCH("清車",M1113)))</formula>
    </cfRule>
    <cfRule type="containsText" dxfId="8896" priority="2896" operator="containsText" text="改紡">
      <formula>NOT(ISERROR(SEARCH("改紡",M1113)))</formula>
    </cfRule>
  </conditionalFormatting>
  <conditionalFormatting sqref="M1114">
    <cfRule type="containsText" dxfId="8895" priority="3686" operator="containsText" text="改紡">
      <formula>NOT(ISERROR(SEARCH("改紡",M1114)))</formula>
    </cfRule>
    <cfRule type="containsText" dxfId="8894" priority="3687" operator="containsText" text="了機">
      <formula>NOT(ISERROR(SEARCH("了機",M1114)))</formula>
    </cfRule>
    <cfRule type="containsText" dxfId="8893" priority="3685" operator="containsText" text="清車">
      <formula>NOT(ISERROR(SEARCH("清車",M1114)))</formula>
    </cfRule>
  </conditionalFormatting>
  <conditionalFormatting sqref="M1115">
    <cfRule type="containsText" dxfId="8892" priority="3062" operator="containsText" text="了機">
      <formula>NOT(ISERROR(SEARCH("了機",M1115)))</formula>
    </cfRule>
    <cfRule type="containsText" dxfId="8891" priority="3061" operator="containsText" text="改紡">
      <formula>NOT(ISERROR(SEARCH("改紡",M1115)))</formula>
    </cfRule>
    <cfRule type="containsText" dxfId="8890" priority="3060" operator="containsText" text="清車">
      <formula>NOT(ISERROR(SEARCH("清車",M1115)))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8" operator="containsText" text="了機">
      <formula>NOT(ISERROR(SEARCH("了機",M1117)))</formula>
    </cfRule>
    <cfRule type="containsText" dxfId="8885" priority="3706" operator="containsText" text="清車">
      <formula>NOT(ISERROR(SEARCH("清車",M1117)))</formula>
    </cfRule>
    <cfRule type="containsText" dxfId="8884" priority="3707" operator="containsText" text="改紡">
      <formula>NOT(ISERROR(SEARCH("改紡",M1117)))</formula>
    </cfRule>
  </conditionalFormatting>
  <conditionalFormatting sqref="M1118">
    <cfRule type="containsText" dxfId="8883" priority="3451" operator="containsText" text="清車">
      <formula>NOT(ISERROR(SEARCH("清車",M1118)))</formula>
    </cfRule>
    <cfRule type="containsText" dxfId="8882" priority="3452" operator="containsText" text="改紡">
      <formula>NOT(ISERROR(SEARCH("改紡",M1118)))</formula>
    </cfRule>
    <cfRule type="containsText" dxfId="8881" priority="3453" operator="containsText" text="了機">
      <formula>NOT(ISERROR(SEARCH("了機",M1118)))</formula>
    </cfRule>
    <cfRule type="containsText" dxfId="8880" priority="3255" operator="containsText" text="清車">
      <formula>NOT(ISERROR(SEARCH("清車",M1118)))</formula>
    </cfRule>
    <cfRule type="containsText" dxfId="8879" priority="3256" operator="containsText" text="改紡">
      <formula>NOT(ISERROR(SEARCH("改紡",M1118)))</formula>
    </cfRule>
    <cfRule type="containsText" dxfId="8878" priority="3257" operator="containsText" text="了機">
      <formula>NOT(ISERROR(SEARCH("了機",M1118)))</formula>
    </cfRule>
  </conditionalFormatting>
  <conditionalFormatting sqref="M1118:M1131">
    <cfRule type="containsText" dxfId="8877" priority="3734" operator="containsText" text="改紡">
      <formula>NOT(ISERROR(SEARCH("改紡",M1118)))</formula>
    </cfRule>
    <cfRule type="containsText" dxfId="8876" priority="3735" operator="containsText" text="了機">
      <formula>NOT(ISERROR(SEARCH("了機",M1118)))</formula>
    </cfRule>
    <cfRule type="containsText" dxfId="8875" priority="3733" operator="containsText" text="清車">
      <formula>NOT(ISERROR(SEARCH("清車",M1118)))</formula>
    </cfRule>
  </conditionalFormatting>
  <conditionalFormatting sqref="M1119">
    <cfRule type="containsText" dxfId="8874" priority="3073" operator="containsText" text="改紡">
      <formula>NOT(ISERROR(SEARCH("改紡",M1119)))</formula>
    </cfRule>
    <cfRule type="containsText" dxfId="8873" priority="3074" operator="containsText" text="了機">
      <formula>NOT(ISERROR(SEARCH("了機",M1119)))</formula>
    </cfRule>
    <cfRule type="containsText" dxfId="8872" priority="3072" operator="containsText" text="清車">
      <formula>NOT(ISERROR(SEARCH("清車",M1119)))</formula>
    </cfRule>
  </conditionalFormatting>
  <conditionalFormatting sqref="M1120">
    <cfRule type="containsText" dxfId="8871" priority="3701" operator="containsText" text="改紡">
      <formula>NOT(ISERROR(SEARCH("改紡",M1120)))</formula>
    </cfRule>
    <cfRule type="containsText" dxfId="8870" priority="3700" operator="containsText" text="清車">
      <formula>NOT(ISERROR(SEARCH("清車",M1120)))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4" operator="containsText" text="了機">
      <formula>NOT(ISERROR(SEARCH("了機",M1121)))</formula>
    </cfRule>
    <cfRule type="containsText" dxfId="8867" priority="3253" operator="containsText" text="改紡">
      <formula>NOT(ISERROR(SEARCH("改紡",M1121)))</formula>
    </cfRule>
    <cfRule type="containsText" dxfId="8866" priority="3252" operator="containsText" text="清車">
      <formula>NOT(ISERROR(SEARCH("清車",M1121)))</formula>
    </cfRule>
    <cfRule type="containsText" dxfId="8865" priority="3448" operator="containsText" text="清車">
      <formula>NOT(ISERROR(SEARCH("清車",M1121)))</formula>
    </cfRule>
    <cfRule type="containsText" dxfId="8864" priority="3450" operator="containsText" text="了機">
      <formula>NOT(ISERROR(SEARCH("了機",M1121)))</formula>
    </cfRule>
    <cfRule type="containsText" dxfId="8863" priority="3449" operator="containsText" text="改紡">
      <formula>NOT(ISERROR(SEARCH("改紡",M1121)))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3" operator="containsText" text="了機">
      <formula>NOT(ISERROR(SEARCH("了機",M1131)))</formula>
    </cfRule>
    <cfRule type="containsText" dxfId="8854" priority="3457" operator="containsText" text="清車">
      <formula>NOT(ISERROR(SEARCH("清車",M1131)))</formula>
    </cfRule>
    <cfRule type="containsText" dxfId="8853" priority="3458" operator="containsText" text="改紡">
      <formula>NOT(ISERROR(SEARCH("改紡",M1131)))</formula>
    </cfRule>
    <cfRule type="containsText" dxfId="8852" priority="3459" operator="containsText" text="了機">
      <formula>NOT(ISERROR(SEARCH("了機",M1131)))</formula>
    </cfRule>
    <cfRule type="containsText" dxfId="8851" priority="3262" operator="containsText" text="改紡">
      <formula>NOT(ISERROR(SEARCH("改紡",M1131)))</formula>
    </cfRule>
  </conditionalFormatting>
  <conditionalFormatting sqref="M1132">
    <cfRule type="containsText" dxfId="8850" priority="3079" operator="containsText" text="改紡">
      <formula>NOT(ISERROR(SEARCH("改紡",M1132)))</formula>
    </cfRule>
    <cfRule type="containsText" dxfId="8849" priority="3078" operator="containsText" text="清車">
      <formula>NOT(ISERROR(SEARCH("清車",M1132)))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80" operator="containsText" text="改紡">
      <formula>NOT(ISERROR(SEARCH("改紡",M1133)))</formula>
    </cfRule>
    <cfRule type="containsText" dxfId="8846" priority="3681" operator="containsText" text="了機">
      <formula>NOT(ISERROR(SEARCH("了機",M1133)))</formula>
    </cfRule>
    <cfRule type="containsText" dxfId="8845" priority="3679" operator="containsText" text="清車">
      <formula>NOT(ISERROR(SEARCH("清車",M1133)))</formula>
    </cfRule>
  </conditionalFormatting>
  <conditionalFormatting sqref="M1134">
    <cfRule type="containsText" dxfId="8844" priority="3242" operator="containsText" text="了機">
      <formula>NOT(ISERROR(SEARCH("了機",M1134)))</formula>
    </cfRule>
    <cfRule type="containsText" dxfId="8843" priority="3436" operator="containsText" text="清車">
      <formula>NOT(ISERROR(SEARCH("清車",M1134)))</formula>
    </cfRule>
    <cfRule type="containsText" dxfId="8842" priority="3438" operator="containsText" text="了機">
      <formula>NOT(ISERROR(SEARCH("了機",M1134)))</formula>
    </cfRule>
    <cfRule type="containsText" dxfId="8841" priority="3240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241" operator="containsText" text="改紡">
      <formula>NOT(ISERROR(SEARCH("改紡",M1134)))</formula>
    </cfRule>
  </conditionalFormatting>
  <conditionalFormatting sqref="M1135">
    <cfRule type="containsText" dxfId="8838" priority="3056" operator="containsText" text="了機">
      <formula>NOT(ISERROR(SEARCH("了機",M1135)))</formula>
    </cfRule>
    <cfRule type="containsText" dxfId="8837" priority="3054" operator="containsText" text="清車">
      <formula>NOT(ISERROR(SEARCH("清車",M1135)))</formula>
    </cfRule>
    <cfRule type="containsText" dxfId="8836" priority="3055" operator="containsText" text="改紡">
      <formula>NOT(ISERROR(SEARCH("改紡",M1135)))</formula>
    </cfRule>
  </conditionalFormatting>
  <conditionalFormatting sqref="M1147">
    <cfRule type="containsText" dxfId="8835" priority="2760" operator="containsText" text="了機">
      <formula>NOT(ISERROR(SEARCH("了機",M1147)))</formula>
    </cfRule>
    <cfRule type="containsText" dxfId="8834" priority="2758" operator="containsText" text="清車">
      <formula>NOT(ISERROR(SEARCH("清車",M1147)))</formula>
    </cfRule>
    <cfRule type="containsText" dxfId="8833" priority="2759" operator="containsText" text="改紡">
      <formula>NOT(ISERROR(SEARCH("改紡",M1147)))</formula>
    </cfRule>
  </conditionalFormatting>
  <conditionalFormatting sqref="M1149">
    <cfRule type="containsText" dxfId="8832" priority="2751" operator="containsText" text="了機">
      <formula>NOT(ISERROR(SEARCH("了機",M1149)))</formula>
    </cfRule>
    <cfRule type="containsText" dxfId="8831" priority="2749" operator="containsText" text="清車">
      <formula>NOT(ISERROR(SEARCH("清車",M1149)))</formula>
    </cfRule>
    <cfRule type="containsText" dxfId="8830" priority="2750" operator="containsText" text="改紡">
      <formula>NOT(ISERROR(SEARCH("改紡",M1149)))</formula>
    </cfRule>
  </conditionalFormatting>
  <conditionalFormatting sqref="M1150">
    <cfRule type="containsText" dxfId="8829" priority="2765" operator="containsText" text="改紡">
      <formula>NOT(ISERROR(SEARCH("改紡",M1150)))</formula>
    </cfRule>
    <cfRule type="containsText" dxfId="8828" priority="2571" operator="containsText" text="了機">
      <formula>NOT(ISERROR(SEARCH("了機",M1150)))</formula>
    </cfRule>
    <cfRule type="containsText" dxfId="8827" priority="2570" operator="containsText" text="改紡">
      <formula>NOT(ISERROR(SEARCH("改紡",M1150)))</formula>
    </cfRule>
    <cfRule type="containsText" dxfId="8826" priority="2569" operator="containsText" text="清車">
      <formula>NOT(ISERROR(SEARCH("清車",M1150)))</formula>
    </cfRule>
    <cfRule type="containsText" dxfId="8825" priority="2766" operator="containsText" text="了機">
      <formula>NOT(ISERROR(SEARCH("了機",M1150)))</formula>
    </cfRule>
    <cfRule type="containsText" dxfId="8824" priority="2764" operator="containsText" text="清車">
      <formula>NOT(ISERROR(SEARCH("清車",M1150)))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1" operator="containsText" text="改紡">
      <formula>NOT(ISERROR(SEARCH("改紡",M1152)))</formula>
    </cfRule>
    <cfRule type="containsText" dxfId="8819" priority="1952" operator="containsText" text="了機">
      <formula>NOT(ISERROR(SEARCH("了機",M1152)))</formula>
    </cfRule>
    <cfRule type="containsText" dxfId="8818" priority="1950" operator="containsText" text="清車">
      <formula>NOT(ISERROR(SEARCH("清車",M1152)))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7" operator="containsText" text="了機">
      <formula>NOT(ISERROR(SEARCH("了機",M1154)))</formula>
    </cfRule>
    <cfRule type="containsText" dxfId="8813" priority="2116" operator="containsText" text="改紡">
      <formula>NOT(ISERROR(SEARCH("改紡",M1154)))</formula>
    </cfRule>
    <cfRule type="containsText" dxfId="8812" priority="2115" operator="containsText" text="清車">
      <formula>NOT(ISERROR(SEARCH("清車",M1154)))</formula>
    </cfRule>
  </conditionalFormatting>
  <conditionalFormatting sqref="M1155:M1157 L1160:L1173">
    <cfRule type="containsText" dxfId="8811" priority="2786" operator="containsText" text="改紡">
      <formula>NOT(ISERROR(SEARCH("改紡",L1155)))</formula>
    </cfRule>
    <cfRule type="containsText" dxfId="8810" priority="2787" operator="containsText" text="了機">
      <formula>NOT(ISERROR(SEARCH("了機",L1155)))</formula>
    </cfRule>
    <cfRule type="containsText" dxfId="8809" priority="2785" operator="containsText" text="清車">
      <formula>NOT(ISERROR(SEARCH("清車",L1155)))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3" operator="containsText" text="了機">
      <formula>NOT(ISERROR(SEARCH("了機",M1156)))</formula>
    </cfRule>
    <cfRule type="containsText" dxfId="8806" priority="2762" operator="containsText" text="改紡">
      <formula>NOT(ISERROR(SEARCH("改紡",M1156)))</formula>
    </cfRule>
  </conditionalFormatting>
  <conditionalFormatting sqref="M1157">
    <cfRule type="containsText" dxfId="8805" priority="2506" operator="containsText" text="清車">
      <formula>NOT(ISERROR(SEARCH("清車",M1157)))</formula>
    </cfRule>
    <cfRule type="containsText" dxfId="8804" priority="2507" operator="containsText" text="改紡">
      <formula>NOT(ISERROR(SEARCH("改紡",M1157)))</formula>
    </cfRule>
    <cfRule type="containsText" dxfId="8803" priority="2508" operator="containsText" text="了機">
      <formula>NOT(ISERROR(SEARCH("了機",M1157)))</formula>
    </cfRule>
    <cfRule type="containsText" dxfId="8802" priority="2312" operator="containsText" text="了機">
      <formula>NOT(ISERROR(SEARCH("了機",M1157)))</formula>
    </cfRule>
    <cfRule type="containsText" dxfId="8801" priority="2311" operator="containsText" text="改紡">
      <formula>NOT(ISERROR(SEARCH("改紡",M1157)))</formula>
    </cfRule>
    <cfRule type="containsText" dxfId="8800" priority="2310" operator="containsText" text="清車">
      <formula>NOT(ISERROR(SEARCH("清車",M1157)))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7" operator="containsText" text="了機">
      <formula>NOT(ISERROR(SEARCH("了機",M1159)))</formula>
    </cfRule>
    <cfRule type="containsText" dxfId="8792" priority="2756" operator="containsText" text="改紡">
      <formula>NOT(ISERROR(SEARCH("改紡",M1159)))</formula>
    </cfRule>
    <cfRule type="containsText" dxfId="8791" priority="2755" operator="containsText" text="清車">
      <formula>NOT(ISERROR(SEARCH("清車",M1159)))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5" operator="containsText" text="改紡">
      <formula>NOT(ISERROR(SEARCH("改紡",M1161)))</formula>
    </cfRule>
    <cfRule type="containsText" dxfId="8783" priority="2126" operator="containsText" text="了機">
      <formula>NOT(ISERROR(SEARCH("了機",M1161)))</formula>
    </cfRule>
    <cfRule type="containsText" dxfId="8782" priority="2124" operator="containsText" text="清車">
      <formula>NOT(ISERROR(SEARCH("清車",M1161)))</formula>
    </cfRule>
  </conditionalFormatting>
  <conditionalFormatting sqref="M1169">
    <cfRule type="containsText" dxfId="8781" priority="2777" operator="containsText" text="改紡">
      <formula>NOT(ISERROR(SEARCH("改紡",M1169)))</formula>
    </cfRule>
    <cfRule type="containsText" dxfId="8780" priority="2778" operator="containsText" text="了機">
      <formula>NOT(ISERROR(SEARCH("了機",M1169)))</formula>
    </cfRule>
    <cfRule type="containsText" dxfId="8779" priority="2776" operator="containsText" text="清車">
      <formula>NOT(ISERROR(SEARCH("清車",M1169)))</formula>
    </cfRule>
  </conditionalFormatting>
  <conditionalFormatting sqref="M1170">
    <cfRule type="containsText" dxfId="8778" priority="2317" operator="containsText" text="改紡">
      <formula>NOT(ISERROR(SEARCH("改紡",M1170)))</formula>
    </cfRule>
    <cfRule type="containsText" dxfId="8777" priority="2316" operator="containsText" text="清車">
      <formula>NOT(ISERROR(SEARCH("清車",M1170)))</formula>
    </cfRule>
    <cfRule type="containsText" dxfId="8776" priority="2514" operator="containsText" text="了機">
      <formula>NOT(ISERROR(SEARCH("了機",M1170)))</formula>
    </cfRule>
    <cfRule type="containsText" dxfId="8775" priority="2318" operator="containsText" text="了機">
      <formula>NOT(ISERROR(SEARCH("了機",M1170)))</formula>
    </cfRule>
    <cfRule type="containsText" dxfId="8774" priority="2512" operator="containsText" text="清車">
      <formula>NOT(ISERROR(SEARCH("清車",M1170)))</formula>
    </cfRule>
    <cfRule type="containsText" dxfId="8773" priority="2513" operator="containsText" text="改紡">
      <formula>NOT(ISERROR(SEARCH("改紡",M1170)))</formula>
    </cfRule>
  </conditionalFormatting>
  <conditionalFormatting sqref="M1171">
    <cfRule type="containsText" dxfId="8772" priority="2135" operator="containsText" text="了機">
      <formula>NOT(ISERROR(SEARCH("了機",M1171)))</formula>
    </cfRule>
    <cfRule type="containsText" dxfId="8771" priority="2134" operator="containsText" text="改紡">
      <formula>NOT(ISERROR(SEARCH("改紡",M1171)))</formula>
    </cfRule>
    <cfRule type="containsText" dxfId="8770" priority="2133" operator="containsText" text="清車">
      <formula>NOT(ISERROR(SEARCH("清車",M1171)))</formula>
    </cfRule>
  </conditionalFormatting>
  <conditionalFormatting sqref="M1172">
    <cfRule type="containsText" dxfId="8769" priority="2735" operator="containsText" text="改紡">
      <formula>NOT(ISERROR(SEARCH("改紡",M1172)))</formula>
    </cfRule>
    <cfRule type="containsText" dxfId="8768" priority="2736" operator="containsText" text="了機">
      <formula>NOT(ISERROR(SEARCH("了機",M1172)))</formula>
    </cfRule>
    <cfRule type="containsText" dxfId="8767" priority="2734" operator="containsText" text="清車">
      <formula>NOT(ISERROR(SEARCH("清車",M1172)))</formula>
    </cfRule>
  </conditionalFormatting>
  <conditionalFormatting sqref="M1173">
    <cfRule type="containsText" dxfId="8766" priority="2297" operator="containsText" text="了機">
      <formula>NOT(ISERROR(SEARCH("了機",M1173)))</formula>
    </cfRule>
    <cfRule type="containsText" dxfId="8765" priority="2296" operator="containsText" text="改紡">
      <formula>NOT(ISERROR(SEARCH("改紡",M1173)))</formula>
    </cfRule>
    <cfRule type="containsText" dxfId="8764" priority="2493" operator="containsText" text="了機">
      <formula>NOT(ISERROR(SEARCH("了機",M1173)))</formula>
    </cfRule>
    <cfRule type="containsText" dxfId="8763" priority="2492" operator="containsText" text="改紡">
      <formula>NOT(ISERROR(SEARCH("改紡",M1173)))</formula>
    </cfRule>
    <cfRule type="containsText" dxfId="8762" priority="2295" operator="containsText" text="清車">
      <formula>NOT(ISERROR(SEARCH("清車",M1173)))</formula>
    </cfRule>
    <cfRule type="containsText" dxfId="8761" priority="2491" operator="containsText" text="清車">
      <formula>NOT(ISERROR(SEARCH("清車",M1173)))</formula>
    </cfRule>
  </conditionalFormatting>
  <conditionalFormatting sqref="M1174">
    <cfRule type="containsText" dxfId="8760" priority="2111" operator="containsText" text="了機">
      <formula>NOT(ISERROR(SEARCH("了機",M1174)))</formula>
    </cfRule>
    <cfRule type="containsText" dxfId="8759" priority="2109" operator="containsText" text="清車">
      <formula>NOT(ISERROR(SEARCH("清車",M1174)))</formula>
    </cfRule>
    <cfRule type="containsText" dxfId="8758" priority="2110" operator="containsText" text="改紡">
      <formula>NOT(ISERROR(SEARCH("改紡",M1174)))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6" operator="containsText" text="了機">
      <formula>NOT(ISERROR(SEARCH("了機",M1188)))</formula>
    </cfRule>
    <cfRule type="containsText" dxfId="8753" priority="1804" operator="containsText" text="清車">
      <formula>NOT(ISERROR(SEARCH("清車",M1188)))</formula>
    </cfRule>
    <cfRule type="containsText" dxfId="8752" priority="1805" operator="containsText" text="改紡">
      <formula>NOT(ISERROR(SEARCH("改紡",M1188)))</formula>
    </cfRule>
  </conditionalFormatting>
  <conditionalFormatting sqref="M1189">
    <cfRule type="containsText" dxfId="8751" priority="1819" operator="containsText" text="清車">
      <formula>NOT(ISERROR(SEARCH("清車",M1189)))</formula>
    </cfRule>
    <cfRule type="containsText" dxfId="8750" priority="1820" operator="containsText" text="改紡">
      <formula>NOT(ISERROR(SEARCH("改紡",M1189)))</formula>
    </cfRule>
    <cfRule type="containsText" dxfId="8749" priority="1821" operator="containsText" text="了機">
      <formula>NOT(ISERROR(SEARCH("了機",M1189)))</formula>
    </cfRule>
    <cfRule type="containsText" dxfId="8748" priority="1625" operator="containsText" text="改紡">
      <formula>NOT(ISERROR(SEARCH("改紡",M1189)))</formula>
    </cfRule>
    <cfRule type="containsText" dxfId="8747" priority="1624" operator="containsText" text="清車">
      <formula>NOT(ISERROR(SEARCH("清車",M1189)))</formula>
    </cfRule>
    <cfRule type="containsText" dxfId="8746" priority="1626" operator="containsText" text="了機">
      <formula>NOT(ISERROR(SEARCH("了機",M1189)))</formula>
    </cfRule>
  </conditionalFormatting>
  <conditionalFormatting sqref="M1190">
    <cfRule type="containsText" dxfId="8745" priority="1255" operator="containsText" text="改紡">
      <formula>NOT(ISERROR(SEARCH("改紡",M1190)))</formula>
    </cfRule>
    <cfRule type="containsText" dxfId="8744" priority="1256" operator="containsText" text="了機">
      <formula>NOT(ISERROR(SEARCH("了機",M1190)))</formula>
    </cfRule>
    <cfRule type="containsText" dxfId="8743" priority="1254" operator="containsText" text="清車">
      <formula>NOT(ISERROR(SEARCH("清車",M1190)))</formula>
    </cfRule>
  </conditionalFormatting>
  <conditionalFormatting sqref="M1191">
    <cfRule type="containsText" dxfId="8742" priority="1007" operator="containsText" text="了機">
      <formula>NOT(ISERROR(SEARCH("了機",M1191)))</formula>
    </cfRule>
    <cfRule type="containsText" dxfId="8741" priority="1005" operator="containsText" text="清車">
      <formula>NOT(ISERROR(SEARCH("清車",M1191)))</formula>
    </cfRule>
    <cfRule type="containsText" dxfId="8740" priority="1006" operator="containsText" text="改紡">
      <formula>NOT(ISERROR(SEARCH("改紡",M1191)))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2" operator="containsText" text="了機">
      <formula>NOT(ISERROR(SEARCH("了機",M1193)))</formula>
    </cfRule>
    <cfRule type="containsText" dxfId="8735" priority="1170" operator="containsText" text="清車">
      <formula>NOT(ISERROR(SEARCH("清車",M1193)))</formula>
    </cfRule>
    <cfRule type="containsText" dxfId="8734" priority="1171" operator="containsText" text="改紡">
      <formula>NOT(ISERROR(SEARCH("改紡",M1193)))</formula>
    </cfRule>
  </conditionalFormatting>
  <conditionalFormatting sqref="M1194:M1196 L1199:L1212">
    <cfRule type="containsText" dxfId="8733" priority="1842" operator="containsText" text="了機">
      <formula>NOT(ISERROR(SEARCH("了機",L1194)))</formula>
    </cfRule>
    <cfRule type="containsText" dxfId="8732" priority="1840" operator="containsText" text="清車">
      <formula>NOT(ISERROR(SEARCH("清車",L1194)))</formula>
    </cfRule>
    <cfRule type="containsText" dxfId="8731" priority="1841" operator="containsText" text="改紡">
      <formula>NOT(ISERROR(SEARCH("改紡",L1194)))</formula>
    </cfRule>
  </conditionalFormatting>
  <conditionalFormatting sqref="M1195">
    <cfRule type="containsText" dxfId="8730" priority="1817" operator="containsText" text="改紡">
      <formula>NOT(ISERROR(SEARCH("改紡",M1195)))</formula>
    </cfRule>
    <cfRule type="containsText" dxfId="8729" priority="1816" operator="containsText" text="清車">
      <formula>NOT(ISERROR(SEARCH("清車",M1195)))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561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2" operator="containsText" text="改紡">
      <formula>NOT(ISERROR(SEARCH("改紡",M1196)))</formula>
    </cfRule>
    <cfRule type="containsText" dxfId="8723" priority="1563" operator="containsText" text="了機">
      <formula>NOT(ISERROR(SEARCH("了機",M1196)))</formula>
    </cfRule>
    <cfRule type="containsText" dxfId="8722" priority="1365" operator="containsText" text="清車">
      <formula>NOT(ISERROR(SEARCH("清車",M1196)))</formula>
    </cfRule>
  </conditionalFormatting>
  <conditionalFormatting sqref="M1196:M1209">
    <cfRule type="containsText" dxfId="8721" priority="1845" operator="containsText" text="了機">
      <formula>NOT(ISERROR(SEARCH("了機",M1196)))</formula>
    </cfRule>
    <cfRule type="containsText" dxfId="8720" priority="1844" operator="containsText" text="改紡">
      <formula>NOT(ISERROR(SEARCH("改紡",M1196)))</formula>
    </cfRule>
    <cfRule type="containsText" dxfId="8719" priority="1843" operator="containsText" text="清車">
      <formula>NOT(ISERROR(SEARCH("清車",M1196)))</formula>
    </cfRule>
  </conditionalFormatting>
  <conditionalFormatting sqref="M1197">
    <cfRule type="containsText" dxfId="8718" priority="1184" operator="containsText" text="了機">
      <formula>NOT(ISERROR(SEARCH("了機",M1197)))</formula>
    </cfRule>
    <cfRule type="containsText" dxfId="8717" priority="1183" operator="containsText" text="改紡">
      <formula>NOT(ISERROR(SEARCH("改紡",M1197)))</formula>
    </cfRule>
    <cfRule type="containsText" dxfId="8716" priority="1182" operator="containsText" text="清車">
      <formula>NOT(ISERROR(SEARCH("清車",M1197)))</formula>
    </cfRule>
  </conditionalFormatting>
  <conditionalFormatting sqref="M1198">
    <cfRule type="containsText" dxfId="8715" priority="1812" operator="containsText" text="了機">
      <formula>NOT(ISERROR(SEARCH("了機",M1198)))</formula>
    </cfRule>
    <cfRule type="containsText" dxfId="8714" priority="1811" operator="containsText" text="改紡">
      <formula>NOT(ISERROR(SEARCH("改紡",M1198)))</formula>
    </cfRule>
    <cfRule type="containsText" dxfId="8713" priority="1810" operator="containsText" text="清車">
      <formula>NOT(ISERROR(SEARCH("清車",M1198)))</formula>
    </cfRule>
  </conditionalFormatting>
  <conditionalFormatting sqref="M1199">
    <cfRule type="containsText" dxfId="8712" priority="1558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9" operator="containsText" text="改紡">
      <formula>NOT(ISERROR(SEARCH("改紡",M1199)))</formula>
    </cfRule>
    <cfRule type="containsText" dxfId="8708" priority="1560" operator="containsText" text="了機">
      <formula>NOT(ISERROR(SEARCH("了機",M1199)))</formula>
    </cfRule>
    <cfRule type="containsText" dxfId="8707" priority="1362" operator="containsText" text="清車">
      <formula>NOT(ISERROR(SEARCH("清車",M1199)))</formula>
    </cfRule>
  </conditionalFormatting>
  <conditionalFormatting sqref="M1200">
    <cfRule type="containsText" dxfId="8706" priority="1181" operator="containsText" text="了機">
      <formula>NOT(ISERROR(SEARCH("了機",M1200)))</formula>
    </cfRule>
    <cfRule type="containsText" dxfId="8705" priority="1180" operator="containsText" text="改紡">
      <formula>NOT(ISERROR(SEARCH("改紡",M1200)))</formula>
    </cfRule>
    <cfRule type="containsText" dxfId="8704" priority="1179" operator="containsText" text="清車">
      <formula>NOT(ISERROR(SEARCH("清車",M1200)))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568" operator="containsText" text="改紡">
      <formula>NOT(ISERROR(SEARCH("改紡",M1209)))</formula>
    </cfRule>
    <cfRule type="containsText" dxfId="8699" priority="1569" operator="containsText" text="了機">
      <formula>NOT(ISERROR(SEARCH("了機",M1209)))</formula>
    </cfRule>
    <cfRule type="containsText" dxfId="8698" priority="1372" operator="containsText" text="改紡">
      <formula>NOT(ISERROR(SEARCH("改紡",M1209)))</formula>
    </cfRule>
    <cfRule type="containsText" dxfId="8697" priority="1371" operator="containsText" text="清車">
      <formula>NOT(ISERROR(SEARCH("清車",M1209)))</formula>
    </cfRule>
    <cfRule type="containsText" dxfId="8696" priority="1567" operator="containsText" text="清車">
      <formula>NOT(ISERROR(SEARCH("清車",M1209)))</formula>
    </cfRule>
    <cfRule type="containsText" dxfId="8695" priority="1373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90" operator="containsText" text="改紡">
      <formula>NOT(ISERROR(SEARCH("改紡",M1211)))</formula>
    </cfRule>
    <cfRule type="containsText" dxfId="8690" priority="1789" operator="containsText" text="清車">
      <formula>NOT(ISERROR(SEARCH("清車",M1211)))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2" operator="containsText" text="了機">
      <formula>NOT(ISERROR(SEARCH("了機",M1212)))</formula>
    </cfRule>
    <cfRule type="containsText" dxfId="8687" priority="1351" operator="containsText" text="改紡">
      <formula>NOT(ISERROR(SEARCH("改紡",M1212)))</formula>
    </cfRule>
    <cfRule type="containsText" dxfId="8686" priority="1548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350" operator="containsText" text="清車">
      <formula>NOT(ISERROR(SEARCH("清車",M1212)))</formula>
    </cfRule>
  </conditionalFormatting>
  <conditionalFormatting sqref="M1213">
    <cfRule type="containsText" dxfId="8682" priority="1166" operator="containsText" text="了機">
      <formula>NOT(ISERROR(SEARCH("了機",M1213)))</formula>
    </cfRule>
    <cfRule type="containsText" dxfId="8681" priority="1165" operator="containsText" text="改紡">
      <formula>NOT(ISERROR(SEARCH("改紡",M1213)))</formula>
    </cfRule>
    <cfRule type="containsText" dxfId="8680" priority="1164" operator="containsText" text="清車">
      <formula>NOT(ISERROR(SEARCH("清車",M1213)))</formula>
    </cfRule>
  </conditionalFormatting>
  <conditionalFormatting sqref="M1225">
    <cfRule type="containsText" dxfId="8679" priority="872" operator="containsText" text="了機">
      <formula>NOT(ISERROR(SEARCH("了機",M1225)))</formula>
    </cfRule>
    <cfRule type="containsText" dxfId="8678" priority="870" operator="containsText" text="清車">
      <formula>NOT(ISERROR(SEARCH("清車",M1225)))</formula>
    </cfRule>
    <cfRule type="containsText" dxfId="8677" priority="871" operator="containsText" text="改紡">
      <formula>NOT(ISERROR(SEARCH("改紡",M1225)))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3" operator="containsText" text="了機">
      <formula>NOT(ISERROR(SEARCH("了機",M1227)))</formula>
    </cfRule>
    <cfRule type="containsText" dxfId="8674" priority="862" operator="containsText" text="改紡">
      <formula>NOT(ISERROR(SEARCH("改紡",M1227)))</formula>
    </cfRule>
  </conditionalFormatting>
  <conditionalFormatting sqref="M1228">
    <cfRule type="containsText" dxfId="8673" priority="685" operator="containsText" text="改紡">
      <formula>NOT(ISERROR(SEARCH("改紡",M1228)))</formula>
    </cfRule>
    <cfRule type="containsText" dxfId="8672" priority="876" operator="containsText" text="清車">
      <formula>NOT(ISERROR(SEARCH("清車",M1228)))</formula>
    </cfRule>
    <cfRule type="containsText" dxfId="8671" priority="686" operator="containsText" text="了機">
      <formula>NOT(ISERROR(SEARCH("了機",M1228)))</formula>
    </cfRule>
    <cfRule type="containsText" dxfId="8670" priority="684" operator="containsText" text="清車">
      <formula>NOT(ISERROR(SEARCH("清車",M1228)))</formula>
    </cfRule>
    <cfRule type="containsText" dxfId="8669" priority="878" operator="containsText" text="了機">
      <formula>NOT(ISERROR(SEARCH("了機",M1228)))</formula>
    </cfRule>
    <cfRule type="containsText" dxfId="8668" priority="877" operator="containsText" text="改紡">
      <formula>NOT(ISERROR(SEARCH("改紡",M1228)))</formula>
    </cfRule>
  </conditionalFormatting>
  <conditionalFormatting sqref="M1229">
    <cfRule type="containsText" dxfId="8667" priority="305" operator="containsText" text="了機">
      <formula>NOT(ISERROR(SEARCH("了機",M1229)))</formula>
    </cfRule>
    <cfRule type="containsText" dxfId="8666" priority="304" operator="containsText" text="改紡">
      <formula>NOT(ISERROR(SEARCH("改紡",M1229)))</formula>
    </cfRule>
    <cfRule type="containsText" dxfId="8665" priority="303" operator="containsText" text="清車">
      <formula>NOT(ISERROR(SEARCH("清車",M1229)))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4" operator="containsText" text="了機">
      <formula>NOT(ISERROR(SEARCH("了機",M1231)))</formula>
    </cfRule>
    <cfRule type="containsText" dxfId="8660" priority="852" operator="containsText" text="清車">
      <formula>NOT(ISERROR(SEARCH("清車",M1231)))</formula>
    </cfRule>
    <cfRule type="containsText" dxfId="8659" priority="853" operator="containsText" text="改紡">
      <formula>NOT(ISERROR(SEARCH("改紡",M1231)))</formula>
    </cfRule>
  </conditionalFormatting>
  <conditionalFormatting sqref="M1232">
    <cfRule type="containsText" dxfId="8658" priority="216" operator="containsText" text="了機">
      <formula>NOT(ISERROR(SEARCH("了機",M1232)))</formula>
    </cfRule>
    <cfRule type="containsText" dxfId="8657" priority="214" operator="containsText" text="清車">
      <formula>NOT(ISERROR(SEARCH("清車",M1232)))</formula>
    </cfRule>
    <cfRule type="containsText" dxfId="8656" priority="215" operator="containsText" text="改紡">
      <formula>NOT(ISERROR(SEARCH("改紡",M1232)))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5" operator="containsText" text="了機">
      <formula>NOT(ISERROR(SEARCH("了機",M1234)))</formula>
    </cfRule>
    <cfRule type="containsText" dxfId="8650" priority="874" operator="containsText" text="改紡">
      <formula>NOT(ISERROR(SEARCH("改紡",M1234)))</formula>
    </cfRule>
  </conditionalFormatting>
  <conditionalFormatting sqref="M1235">
    <cfRule type="containsText" dxfId="8649" priority="618" operator="containsText" text="了機">
      <formula>NOT(ISERROR(SEARCH("了機",M1235)))</formula>
    </cfRule>
    <cfRule type="containsText" dxfId="8648" priority="617" operator="containsText" text="改紡">
      <formula>NOT(ISERROR(SEARCH("改紡",M1235)))</formula>
    </cfRule>
    <cfRule type="containsText" dxfId="8647" priority="616" operator="containsText" text="清車">
      <formula>NOT(ISERROR(SEARCH("清車",M1235)))</formula>
    </cfRule>
    <cfRule type="containsText" dxfId="8646" priority="414" operator="containsText" text="清車">
      <formula>NOT(ISERROR(SEARCH("清車",M1235)))</formula>
    </cfRule>
    <cfRule type="containsText" dxfId="8645" priority="415" operator="containsText" text="改紡">
      <formula>NOT(ISERROR(SEARCH("改紡",M1235)))</formula>
    </cfRule>
    <cfRule type="containsText" dxfId="8644" priority="416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7" operator="containsText" text="改紡">
      <formula>NOT(ISERROR(SEARCH("改紡",M1236)))</formula>
    </cfRule>
    <cfRule type="containsText" dxfId="8639" priority="228" operator="containsText" text="了機">
      <formula>NOT(ISERROR(SEARCH("了機",M1236)))</formula>
    </cfRule>
    <cfRule type="containsText" dxfId="8638" priority="226" operator="containsText" text="清車">
      <formula>NOT(ISERROR(SEARCH("清車",M1236)))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615" operator="containsText" text="了機">
      <formula>NOT(ISERROR(SEARCH("了機",M1238)))</formula>
    </cfRule>
    <cfRule type="containsText" dxfId="8633" priority="614" operator="containsText" text="改紡">
      <formula>NOT(ISERROR(SEARCH("改紡",M1238)))</formula>
    </cfRule>
    <cfRule type="containsText" dxfId="8632" priority="613" operator="containsText" text="清車">
      <formula>NOT(ISERROR(SEARCH("清車",M1238)))</formula>
    </cfRule>
    <cfRule type="containsText" dxfId="8631" priority="411" operator="containsText" text="清車">
      <formula>NOT(ISERROR(SEARCH("清車",M1238)))</formula>
    </cfRule>
    <cfRule type="containsText" dxfId="8630" priority="412" operator="containsText" text="改紡">
      <formula>NOT(ISERROR(SEARCH("改紡",M1238)))</formula>
    </cfRule>
    <cfRule type="containsText" dxfId="8629" priority="413" operator="containsText" text="了機">
      <formula>NOT(ISERROR(SEARCH("了機",M1238)))</formula>
    </cfRule>
  </conditionalFormatting>
  <conditionalFormatting sqref="M1239">
    <cfRule type="containsText" dxfId="8628" priority="225" operator="containsText" text="了機">
      <formula>NOT(ISERROR(SEARCH("了機",M1239)))</formula>
    </cfRule>
    <cfRule type="containsText" dxfId="8627" priority="224" operator="containsText" text="改紡">
      <formula>NOT(ISERROR(SEARCH("改紡",M1239)))</formula>
    </cfRule>
    <cfRule type="containsText" dxfId="8626" priority="223" operator="containsText" text="清車">
      <formula>NOT(ISERROR(SEARCH("清車",M1239)))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623" operator="containsText" text="改紡">
      <formula>NOT(ISERROR(SEARCH("改紡",M1248)))</formula>
    </cfRule>
    <cfRule type="containsText" dxfId="8621" priority="624" operator="containsText" text="了機">
      <formula>NOT(ISERROR(SEARCH("了機",M1248)))</formula>
    </cfRule>
    <cfRule type="containsText" dxfId="8620" priority="622" operator="containsText" text="清車">
      <formula>NOT(ISERROR(SEARCH("清車",M1248)))</formula>
    </cfRule>
    <cfRule type="containsText" dxfId="8619" priority="422" operator="containsText" text="了機">
      <formula>NOT(ISERROR(SEARCH("了機",M1248)))</formula>
    </cfRule>
    <cfRule type="containsText" dxfId="8618" priority="421" operator="containsText" text="改紡">
      <formula>NOT(ISERROR(SEARCH("改紡",M1248)))</formula>
    </cfRule>
    <cfRule type="containsText" dxfId="8617" priority="420" operator="containsText" text="清車">
      <formula>NOT(ISERROR(SEARCH("清車",M1248)))</formula>
    </cfRule>
  </conditionalFormatting>
  <conditionalFormatting sqref="M1249">
    <cfRule type="containsText" dxfId="8616" priority="233" operator="containsText" text="改紡">
      <formula>NOT(ISERROR(SEARCH("改紡",M1249)))</formula>
    </cfRule>
    <cfRule type="containsText" dxfId="8615" priority="232" operator="containsText" text="清車">
      <formula>NOT(ISERROR(SEARCH("清車",M1249)))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8" operator="containsText" text="了機">
      <formula>NOT(ISERROR(SEARCH("了機",M1250)))</formula>
    </cfRule>
    <cfRule type="containsText" dxfId="8612" priority="846" operator="containsText" text="清車">
      <formula>NOT(ISERROR(SEARCH("清車",M1250)))</formula>
    </cfRule>
    <cfRule type="containsText" dxfId="8611" priority="847" operator="containsText" text="改紡">
      <formula>NOT(ISERROR(SEARCH("改紡",M1250)))</formula>
    </cfRule>
  </conditionalFormatting>
  <conditionalFormatting sqref="M1251">
    <cfRule type="containsText" dxfId="8610" priority="603" operator="containsText" text="了機">
      <formula>NOT(ISERROR(SEARCH("了機",M1251)))</formula>
    </cfRule>
    <cfRule type="containsText" dxfId="8609" priority="602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399" operator="containsText" text="清車">
      <formula>NOT(ISERROR(SEARCH("清車",M1251)))</formula>
    </cfRule>
    <cfRule type="containsText" dxfId="8606" priority="400" operator="containsText" text="改紡">
      <formula>NOT(ISERROR(SEARCH("改紡",M1251)))</formula>
    </cfRule>
    <cfRule type="containsText" dxfId="8605" priority="601" operator="containsText" text="清車">
      <formula>NOT(ISERROR(SEARCH("清車",M1251)))</formula>
    </cfRule>
  </conditionalFormatting>
  <conditionalFormatting sqref="M1252">
    <cfRule type="containsText" dxfId="8604" priority="210" operator="containsText" text="了機">
      <formula>NOT(ISERROR(SEARCH("了機",M1252)))</formula>
    </cfRule>
    <cfRule type="containsText" dxfId="8603" priority="209" operator="containsText" text="改紡">
      <formula>NOT(ISERROR(SEARCH("改紡",M1252)))</formula>
    </cfRule>
    <cfRule type="containsText" dxfId="8602" priority="208" operator="containsText" text="清車">
      <formula>NOT(ISERROR(SEARCH("清車",M1252)))</formula>
    </cfRule>
  </conditionalFormatting>
  <conditionalFormatting sqref="P23">
    <cfRule type="containsText" dxfId="8601" priority="11272" operator="containsText" text="了機">
      <formula>NOT(ISERROR(SEARCH("了機",P23)))</formula>
    </cfRule>
    <cfRule type="containsText" dxfId="8600" priority="11271" operator="containsText" text="改紡">
      <formula>NOT(ISERROR(SEARCH("改紡",P23)))</formula>
    </cfRule>
    <cfRule type="containsText" dxfId="8599" priority="11270" operator="containsText" text="清車">
      <formula>NOT(ISERROR(SEARCH("清車",P23)))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51" operator="containsText" text="了機">
      <formula>NOT(ISERROR(SEARCH("了機",P27)))</formula>
    </cfRule>
    <cfRule type="containsText" dxfId="8596" priority="11250" operator="containsText" text="改紡">
      <formula>NOT(ISERROR(SEARCH("改紡",P27)))</formula>
    </cfRule>
    <cfRule type="containsText" dxfId="8595" priority="11249" operator="containsText" text="清車">
      <formula>NOT(ISERROR(SEARCH("清車",P27)))</formula>
    </cfRule>
  </conditionalFormatting>
  <conditionalFormatting sqref="P29">
    <cfRule type="containsText" dxfId="8594" priority="11277" operator="containsText" text="改紡">
      <formula>NOT(ISERROR(SEARCH("改紡",P29)))</formula>
    </cfRule>
    <cfRule type="containsText" dxfId="8593" priority="11278" operator="containsText" text="了機">
      <formula>NOT(ISERROR(SEARCH("了機",P29)))</formula>
    </cfRule>
    <cfRule type="containsText" dxfId="8592" priority="11276" operator="containsText" text="清車">
      <formula>NOT(ISERROR(SEARCH("清車",P29)))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4" operator="containsText" text="了機">
      <formula>NOT(ISERROR(SEARCH("了機",P32)))</formula>
    </cfRule>
    <cfRule type="containsText" dxfId="8588" priority="11283" operator="containsText" text="改紡">
      <formula>NOT(ISERROR(SEARCH("改紡",P32)))</formula>
    </cfRule>
    <cfRule type="containsText" dxfId="8587" priority="11282" operator="containsText" text="清車">
      <formula>NOT(ISERROR(SEARCH("清車",P32)))</formula>
    </cfRule>
  </conditionalFormatting>
  <conditionalFormatting sqref="P33">
    <cfRule type="containsText" dxfId="8586" priority="11254" operator="containsText" text="了機">
      <formula>NOT(ISERROR(SEARCH("了機",P33)))</formula>
    </cfRule>
    <cfRule type="containsText" dxfId="8585" priority="11253" operator="containsText" text="改紡">
      <formula>NOT(ISERROR(SEARCH("改紡",P33)))</formula>
    </cfRule>
    <cfRule type="containsText" dxfId="8584" priority="11252" operator="containsText" text="清車">
      <formula>NOT(ISERROR(SEARCH("清車",P33)))</formula>
    </cfRule>
  </conditionalFormatting>
  <conditionalFormatting sqref="P39:P46">
    <cfRule type="containsText" dxfId="8583" priority="11269" operator="containsText" text="了機">
      <formula>NOT(ISERROR(SEARCH("了機",P39)))</formula>
    </cfRule>
    <cfRule type="containsText" dxfId="8582" priority="11268" operator="containsText" text="改紡">
      <formula>NOT(ISERROR(SEARCH("改紡",P39)))</formula>
    </cfRule>
    <cfRule type="containsText" dxfId="8581" priority="11267" operator="containsText" text="清車">
      <formula>NOT(ISERROR(SEARCH("清車",P39)))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6" operator="containsText" text="了機">
      <formula>NOT(ISERROR(SEARCH("了機",P82)))</formula>
    </cfRule>
    <cfRule type="containsText" dxfId="8578" priority="11235" operator="containsText" text="改紡">
      <formula>NOT(ISERROR(SEARCH("改紡",P82)))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7" operator="containsText" text="改紡">
      <formula>NOT(ISERROR(SEARCH("改紡",P168)))</formula>
    </cfRule>
    <cfRule type="containsText" dxfId="8572" priority="11128" operator="containsText" text="了機">
      <formula>NOT(ISERROR(SEARCH("了機",P168)))</formula>
    </cfRule>
    <cfRule type="containsText" dxfId="8571" priority="11126" operator="containsText" text="清車">
      <formula>NOT(ISERROR(SEARCH("清車",P168)))</formula>
    </cfRule>
  </conditionalFormatting>
  <conditionalFormatting sqref="P180">
    <cfRule type="containsText" dxfId="8570" priority="10911" operator="containsText" text="改紡">
      <formula>NOT(ISERROR(SEARCH("改紡",P180)))</formula>
    </cfRule>
    <cfRule type="containsText" dxfId="8569" priority="10912" operator="containsText" text="了機">
      <formula>NOT(ISERROR(SEARCH("了機",P180)))</formula>
    </cfRule>
    <cfRule type="containsText" dxfId="8568" priority="10910" operator="containsText" text="清車">
      <formula>NOT(ISERROR(SEARCH("清車",P180)))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5" operator="containsText" text="改紡">
      <formula>NOT(ISERROR(SEARCH("改紡",P190)))</formula>
    </cfRule>
    <cfRule type="containsText" dxfId="8563" priority="10874" operator="containsText" text="清車">
      <formula>NOT(ISERROR(SEARCH("清車",P190)))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3" operator="containsText" text="改紡">
      <formula>NOT(ISERROR(SEARCH("改紡",P191)))</formula>
    </cfRule>
    <cfRule type="containsText" dxfId="8560" priority="10894" operator="containsText" text="了機">
      <formula>NOT(ISERROR(SEARCH("了機",P191)))</formula>
    </cfRule>
    <cfRule type="containsText" dxfId="8559" priority="10892" operator="containsText" text="清車">
      <formula>NOT(ISERROR(SEARCH("清車",P191)))</formula>
    </cfRule>
  </conditionalFormatting>
  <conditionalFormatting sqref="P211:P218">
    <cfRule type="containsText" dxfId="8558" priority="11002" operator="containsText" text="了機">
      <formula>NOT(ISERROR(SEARCH("了機",P211)))</formula>
    </cfRule>
    <cfRule type="containsText" dxfId="8557" priority="11001" operator="containsText" text="改紡">
      <formula>NOT(ISERROR(SEARCH("改紡",P211)))</formula>
    </cfRule>
    <cfRule type="containsText" dxfId="8556" priority="11000" operator="containsText" text="清車">
      <formula>NOT(ISERROR(SEARCH("清車",P211)))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50" operator="containsText" text="了機">
      <formula>NOT(ISERROR(SEARCH("了機",P223)))</formula>
    </cfRule>
    <cfRule type="containsText" dxfId="8553" priority="10749" operator="containsText" text="改紡">
      <formula>NOT(ISERROR(SEARCH("改紡",P223)))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1" operator="containsText" text="了機">
      <formula>NOT(ISERROR(SEARCH("了機",P225)))</formula>
    </cfRule>
    <cfRule type="containsText" dxfId="8550" priority="10740" operator="containsText" text="改紡">
      <formula>NOT(ISERROR(SEARCH("改紡",P225)))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4" operator="containsText" text="了機">
      <formula>NOT(ISERROR(SEARCH("了機",P233)))</formula>
    </cfRule>
    <cfRule type="containsText" dxfId="8547" priority="10713" operator="containsText" text="改紡">
      <formula>NOT(ISERROR(SEARCH("改紡",P233)))</formula>
    </cfRule>
  </conditionalFormatting>
  <conditionalFormatting sqref="P234">
    <cfRule type="containsText" dxfId="8546" priority="10732" operator="containsText" text="了機">
      <formula>NOT(ISERROR(SEARCH("了機",P234)))</formula>
    </cfRule>
    <cfRule type="containsText" dxfId="8545" priority="10730" operator="containsText" text="清車">
      <formula>NOT(ISERROR(SEARCH("清車",P234)))</formula>
    </cfRule>
    <cfRule type="containsText" dxfId="8544" priority="10731" operator="containsText" text="改紡">
      <formula>NOT(ISERROR(SEARCH("改紡",P234)))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7" operator="containsText" text="了機">
      <formula>NOT(ISERROR(SEARCH("了機",P266)))</formula>
    </cfRule>
    <cfRule type="containsText" dxfId="8539" priority="10566" operator="containsText" text="改紡">
      <formula>NOT(ISERROR(SEARCH("改紡",P266)))</formula>
    </cfRule>
    <cfRule type="containsText" dxfId="8538" priority="10565" operator="containsText" text="清車">
      <formula>NOT(ISERROR(SEARCH("清車",P266)))</formula>
    </cfRule>
  </conditionalFormatting>
  <conditionalFormatting sqref="P267">
    <cfRule type="containsText" dxfId="8537" priority="10479" operator="containsText" text="改紡">
      <formula>NOT(ISERROR(SEARCH("改紡",P267)))</formula>
    </cfRule>
    <cfRule type="containsText" dxfId="8536" priority="10478" operator="containsText" text="清車">
      <formula>NOT(ISERROR(SEARCH("清車",P267)))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7" operator="containsText" text="改紡">
      <formula>NOT(ISERROR(SEARCH("改紡",P269)))</formula>
    </cfRule>
    <cfRule type="containsText" dxfId="8533" priority="10556" operator="containsText" text="清車">
      <formula>NOT(ISERROR(SEARCH("清車",P269)))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31" operator="containsText" text="了機">
      <formula>NOT(ISERROR(SEARCH("了機",P277)))</formula>
    </cfRule>
    <cfRule type="containsText" dxfId="8530" priority="10530" operator="containsText" text="改紡">
      <formula>NOT(ISERROR(SEARCH("改紡",P277)))</formula>
    </cfRule>
    <cfRule type="containsText" dxfId="8529" priority="10529" operator="containsText" text="清車">
      <formula>NOT(ISERROR(SEARCH("清車",P277)))</formula>
    </cfRule>
  </conditionalFormatting>
  <conditionalFormatting sqref="P278">
    <cfRule type="containsText" dxfId="8528" priority="10549" operator="containsText" text="了機">
      <formula>NOT(ISERROR(SEARCH("了機",P278)))</formula>
    </cfRule>
    <cfRule type="containsText" dxfId="8527" priority="10548" operator="containsText" text="改紡">
      <formula>NOT(ISERROR(SEARCH("改紡",P278)))</formula>
    </cfRule>
    <cfRule type="containsText" dxfId="8526" priority="10547" operator="containsText" text="清車">
      <formula>NOT(ISERROR(SEARCH("清車",P278)))</formula>
    </cfRule>
  </conditionalFormatting>
  <conditionalFormatting sqref="P298:P305">
    <cfRule type="containsText" dxfId="8525" priority="10654" operator="containsText" text="了機">
      <formula>NOT(ISERROR(SEARCH("了機",P298)))</formula>
    </cfRule>
    <cfRule type="containsText" dxfId="8524" priority="10653" operator="containsText" text="改紡">
      <formula>NOT(ISERROR(SEARCH("改紡",P298)))</formula>
    </cfRule>
    <cfRule type="containsText" dxfId="8523" priority="10652" operator="containsText" text="清車">
      <formula>NOT(ISERROR(SEARCH("清車",P298)))</formula>
    </cfRule>
  </conditionalFormatting>
  <conditionalFormatting sqref="P309">
    <cfRule type="containsText" dxfId="8522" priority="10308" operator="containsText" text="改紡">
      <formula>NOT(ISERROR(SEARCH("改紡",P309)))</formula>
    </cfRule>
    <cfRule type="containsText" dxfId="8521" priority="10309" operator="containsText" text="了機">
      <formula>NOT(ISERROR(SEARCH("了機",P309)))</formula>
    </cfRule>
    <cfRule type="containsText" dxfId="8520" priority="10307" operator="containsText" text="清車">
      <formula>NOT(ISERROR(SEARCH("清車",P309)))</formula>
    </cfRule>
  </conditionalFormatting>
  <conditionalFormatting sqref="P311">
    <cfRule type="containsText" dxfId="8519" priority="10377" operator="containsText" text="改紡">
      <formula>NOT(ISERROR(SEARCH("改紡",P311)))</formula>
    </cfRule>
    <cfRule type="containsText" dxfId="8518" priority="10376" operator="containsText" text="清車">
      <formula>NOT(ISERROR(SEARCH("清車",P311)))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51" operator="containsText" text="了機">
      <formula>NOT(ISERROR(SEARCH("了機",P319)))</formula>
    </cfRule>
    <cfRule type="containsText" dxfId="8515" priority="10349" operator="containsText" text="清車">
      <formula>NOT(ISERROR(SEARCH("清車",P319)))</formula>
    </cfRule>
    <cfRule type="containsText" dxfId="8514" priority="10350" operator="containsText" text="改紡">
      <formula>NOT(ISERROR(SEARCH("改紡",P319)))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5" operator="containsText" text="改紡">
      <formula>NOT(ISERROR(SEARCH("改紡",P351)))</formula>
    </cfRule>
    <cfRule type="containsText" dxfId="8500" priority="10124" operator="containsText" text="清車">
      <formula>NOT(ISERROR(SEARCH("清車",P351)))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7" operator="containsText" text="改紡">
      <formula>NOT(ISERROR(SEARCH("改紡",P360)))</formula>
    </cfRule>
    <cfRule type="containsText" dxfId="8494" priority="10198" operator="containsText" text="了機">
      <formula>NOT(ISERROR(SEARCH("了機",P360)))</formula>
    </cfRule>
    <cfRule type="containsText" dxfId="8493" priority="10196" operator="containsText" text="清車">
      <formula>NOT(ISERROR(SEARCH("清車",P360)))</formula>
    </cfRule>
  </conditionalFormatting>
  <conditionalFormatting sqref="P362">
    <cfRule type="containsText" dxfId="8492" priority="10128" operator="containsText" text="改紡">
      <formula>NOT(ISERROR(SEARCH("改紡",P362)))</formula>
    </cfRule>
    <cfRule type="containsText" dxfId="8491" priority="10129" operator="containsText" text="了機">
      <formula>NOT(ISERROR(SEARCH("了機",P362)))</formula>
    </cfRule>
    <cfRule type="containsText" dxfId="8490" priority="10127" operator="containsText" text="清車">
      <formula>NOT(ISERROR(SEARCH("清車",P362)))</formula>
    </cfRule>
  </conditionalFormatting>
  <conditionalFormatting sqref="P379:P386">
    <cfRule type="containsText" dxfId="8489" priority="10272" operator="containsText" text="改紡">
      <formula>NOT(ISERROR(SEARCH("改紡",P379)))</formula>
    </cfRule>
    <cfRule type="containsText" dxfId="8488" priority="10273" operator="containsText" text="了機">
      <formula>NOT(ISERROR(SEARCH("了機",P379)))</formula>
    </cfRule>
    <cfRule type="containsText" dxfId="8487" priority="10271" operator="containsText" text="清車">
      <formula>NOT(ISERROR(SEARCH("清車",P379)))</formula>
    </cfRule>
  </conditionalFormatting>
  <conditionalFormatting sqref="P390">
    <cfRule type="containsText" dxfId="8486" priority="9958" operator="containsText" text="了機">
      <formula>NOT(ISERROR(SEARCH("了機",P390)))</formula>
    </cfRule>
    <cfRule type="containsText" dxfId="8485" priority="9957" operator="containsText" text="改紡">
      <formula>NOT(ISERROR(SEARCH("改紡",P390)))</formula>
    </cfRule>
    <cfRule type="containsText" dxfId="8484" priority="9956" operator="containsText" text="清車">
      <formula>NOT(ISERROR(SEARCH("清車",P390)))</formula>
    </cfRule>
  </conditionalFormatting>
  <conditionalFormatting sqref="P391">
    <cfRule type="containsText" dxfId="8483" priority="9940" operator="containsText" text="了機">
      <formula>NOT(ISERROR(SEARCH("了機",P391)))</formula>
    </cfRule>
    <cfRule type="containsText" dxfId="8482" priority="9939" operator="containsText" text="改紡">
      <formula>NOT(ISERROR(SEARCH("改紡",P391)))</formula>
    </cfRule>
    <cfRule type="containsText" dxfId="8481" priority="9938" operator="containsText" text="清車">
      <formula>NOT(ISERROR(SEARCH("清車",P391)))</formula>
    </cfRule>
  </conditionalFormatting>
  <conditionalFormatting sqref="P399">
    <cfRule type="containsText" dxfId="8480" priority="9994" operator="containsText" text="了機">
      <formula>NOT(ISERROR(SEARCH("了機",P399)))</formula>
    </cfRule>
    <cfRule type="containsText" dxfId="8479" priority="9992" operator="containsText" text="清車">
      <formula>NOT(ISERROR(SEARCH("清車",P399)))</formula>
    </cfRule>
    <cfRule type="containsText" dxfId="8478" priority="9993" operator="containsText" text="改紡">
      <formula>NOT(ISERROR(SEARCH("改紡",P399)))</formula>
    </cfRule>
  </conditionalFormatting>
  <conditionalFormatting sqref="P400">
    <cfRule type="containsText" dxfId="8477" priority="10012" operator="containsText" text="了機">
      <formula>NOT(ISERROR(SEARCH("了機",P400)))</formula>
    </cfRule>
    <cfRule type="containsText" dxfId="8476" priority="10011" operator="containsText" text="改紡">
      <formula>NOT(ISERROR(SEARCH("改紡",P400)))</formula>
    </cfRule>
    <cfRule type="containsText" dxfId="8475" priority="10010" operator="containsText" text="清車">
      <formula>NOT(ISERROR(SEARCH("清車",P400)))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3" operator="containsText" text="了機">
      <formula>NOT(ISERROR(SEARCH("了機",P402)))</formula>
    </cfRule>
    <cfRule type="containsText" dxfId="8472" priority="9942" operator="containsText" text="改紡">
      <formula>NOT(ISERROR(SEARCH("改紡",P402)))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2" operator="containsText" text="了機">
      <formula>NOT(ISERROR(SEARCH("了機",P430)))</formula>
    </cfRule>
    <cfRule type="containsText" dxfId="8467" priority="9771" operator="containsText" text="改紡">
      <formula>NOT(ISERROR(SEARCH("改紡",P430)))</formula>
    </cfRule>
    <cfRule type="containsText" dxfId="8466" priority="9770" operator="containsText" text="清車">
      <formula>NOT(ISERROR(SEARCH("清車",P430)))</formula>
    </cfRule>
  </conditionalFormatting>
  <conditionalFormatting sqref="P431">
    <cfRule type="containsText" dxfId="8465" priority="9754" operator="containsText" text="了機">
      <formula>NOT(ISERROR(SEARCH("了機",P431)))</formula>
    </cfRule>
    <cfRule type="containsText" dxfId="8464" priority="9752" operator="containsText" text="清車">
      <formula>NOT(ISERROR(SEARCH("清車",P431)))</formula>
    </cfRule>
    <cfRule type="containsText" dxfId="8463" priority="9753" operator="containsText" text="改紡">
      <formula>NOT(ISERROR(SEARCH("改紡",P431)))</formula>
    </cfRule>
  </conditionalFormatting>
  <conditionalFormatting sqref="P439">
    <cfRule type="containsText" dxfId="8462" priority="9808" operator="containsText" text="了機">
      <formula>NOT(ISERROR(SEARCH("了機",P439)))</formula>
    </cfRule>
    <cfRule type="containsText" dxfId="8461" priority="9806" operator="containsText" text="清車">
      <formula>NOT(ISERROR(SEARCH("清車",P439)))</formula>
    </cfRule>
    <cfRule type="containsText" dxfId="8460" priority="9807" operator="containsText" text="改紡">
      <formula>NOT(ISERROR(SEARCH("改紡",P439)))</formula>
    </cfRule>
  </conditionalFormatting>
  <conditionalFormatting sqref="P440">
    <cfRule type="containsText" dxfId="8459" priority="9826" operator="containsText" text="了機">
      <formula>NOT(ISERROR(SEARCH("了機",P440)))</formula>
    </cfRule>
    <cfRule type="containsText" dxfId="8458" priority="9824" operator="containsText" text="清車">
      <formula>NOT(ISERROR(SEARCH("清車",P440)))</formula>
    </cfRule>
    <cfRule type="containsText" dxfId="8457" priority="9825" operator="containsText" text="改紡">
      <formula>NOT(ISERROR(SEARCH("改紡",P440)))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7" operator="containsText" text="了機">
      <formula>NOT(ISERROR(SEARCH("了機",P442)))</formula>
    </cfRule>
    <cfRule type="containsText" dxfId="8454" priority="9756" operator="containsText" text="改紡">
      <formula>NOT(ISERROR(SEARCH("改紡",P442)))</formula>
    </cfRule>
  </conditionalFormatting>
  <conditionalFormatting sqref="P459:P466">
    <cfRule type="containsText" dxfId="8453" priority="9901" operator="containsText" text="了機">
      <formula>NOT(ISERROR(SEARCH("了機",P459)))</formula>
    </cfRule>
    <cfRule type="containsText" dxfId="8452" priority="9900" operator="containsText" text="改紡">
      <formula>NOT(ISERROR(SEARCH("改紡",P459)))</formula>
    </cfRule>
    <cfRule type="containsText" dxfId="8451" priority="9899" operator="containsText" text="清車">
      <formula>NOT(ISERROR(SEARCH("清車",P459)))</formula>
    </cfRule>
  </conditionalFormatting>
  <conditionalFormatting sqref="P468:P469">
    <cfRule type="containsText" dxfId="8450" priority="9549" operator="containsText" text="改紡">
      <formula>NOT(ISERROR(SEARCH("改紡",P468)))</formula>
    </cfRule>
    <cfRule type="containsText" dxfId="8449" priority="9550" operator="containsText" text="了機">
      <formula>NOT(ISERROR(SEARCH("了機",P468)))</formula>
    </cfRule>
    <cfRule type="containsText" dxfId="8448" priority="9548" operator="containsText" text="清車">
      <formula>NOT(ISERROR(SEARCH("清車",P468)))</formula>
    </cfRule>
  </conditionalFormatting>
  <conditionalFormatting sqref="P470">
    <cfRule type="containsText" dxfId="8447" priority="9547" operator="containsText" text="了機">
      <formula>NOT(ISERROR(SEARCH("了機",P470)))</formula>
    </cfRule>
    <cfRule type="containsText" dxfId="8446" priority="9546" operator="containsText" text="改紡">
      <formula>NOT(ISERROR(SEARCH("改紡",P470)))</formula>
    </cfRule>
    <cfRule type="containsText" dxfId="8445" priority="9545" operator="containsText" text="清車">
      <formula>NOT(ISERROR(SEARCH("清車",P470)))</formula>
    </cfRule>
  </conditionalFormatting>
  <conditionalFormatting sqref="P475">
    <cfRule type="containsText" dxfId="8444" priority="9553" operator="containsText" text="了機">
      <formula>NOT(ISERROR(SEARCH("了機",P475)))</formula>
    </cfRule>
    <cfRule type="containsText" dxfId="8443" priority="9552" operator="containsText" text="改紡">
      <formula>NOT(ISERROR(SEARCH("改紡",P475)))</formula>
    </cfRule>
    <cfRule type="containsText" dxfId="8442" priority="9551" operator="containsText" text="清車">
      <formula>NOT(ISERROR(SEARCH("清車",P475)))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70" operator="containsText" text="改紡">
      <formula>NOT(ISERROR(SEARCH("改紡",P479)))</formula>
    </cfRule>
    <cfRule type="containsText" dxfId="8437" priority="9571" operator="containsText" text="了機">
      <formula>NOT(ISERROR(SEARCH("了機",P479)))</formula>
    </cfRule>
    <cfRule type="containsText" dxfId="8436" priority="9569" operator="containsText" text="清車">
      <formula>NOT(ISERROR(SEARCH("清車",P479)))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2" operator="containsText" text="了機">
      <formula>NOT(ISERROR(SEARCH("了機",P482)))</formula>
    </cfRule>
    <cfRule type="containsText" dxfId="8430" priority="9561" operator="containsText" text="改紡">
      <formula>NOT(ISERROR(SEARCH("改紡",P482)))</formula>
    </cfRule>
  </conditionalFormatting>
  <conditionalFormatting sqref="P491">
    <cfRule type="containsText" dxfId="8429" priority="9489" operator="containsText" text="改紡">
      <formula>NOT(ISERROR(SEARCH("改紡",P491)))</formula>
    </cfRule>
    <cfRule type="containsText" dxfId="8428" priority="9490" operator="containsText" text="了機">
      <formula>NOT(ISERROR(SEARCH("了機",P491)))</formula>
    </cfRule>
    <cfRule type="containsText" dxfId="8427" priority="9488" operator="containsText" text="清車">
      <formula>NOT(ISERROR(SEARCH("清車",P491)))</formula>
    </cfRule>
  </conditionalFormatting>
  <conditionalFormatting sqref="P493">
    <cfRule type="containsText" dxfId="8426" priority="9559" operator="containsText" text="了機">
      <formula>NOT(ISERROR(SEARCH("了機",P493)))</formula>
    </cfRule>
    <cfRule type="containsText" dxfId="8425" priority="9557" operator="containsText" text="清車">
      <formula>NOT(ISERROR(SEARCH("清車",P493)))</formula>
    </cfRule>
    <cfRule type="containsText" dxfId="8424" priority="9558" operator="containsText" text="改紡">
      <formula>NOT(ISERROR(SEARCH("改紡",P493)))</formula>
    </cfRule>
  </conditionalFormatting>
  <conditionalFormatting sqref="P499:P506">
    <cfRule type="containsText" dxfId="8423" priority="9714" operator="containsText" text="改紡">
      <formula>NOT(ISERROR(SEARCH("改紡",P499)))</formula>
    </cfRule>
    <cfRule type="containsText" dxfId="8422" priority="9713" operator="containsText" text="清車">
      <formula>NOT(ISERROR(SEARCH("清車",P499)))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4" operator="containsText" text="了機">
      <formula>NOT(ISERROR(SEARCH("了機",P515)))</formula>
    </cfRule>
    <cfRule type="containsText" dxfId="8413" priority="9303" operator="containsText" text="改紡">
      <formula>NOT(ISERROR(SEARCH("改紡",P515)))</formula>
    </cfRule>
    <cfRule type="containsText" dxfId="8412" priority="9302" operator="containsText" text="清車">
      <formula>NOT(ISERROR(SEARCH("清車",P515)))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30" operator="containsText" text="改紡">
      <formula>NOT(ISERROR(SEARCH("改紡",P520)))</formula>
    </cfRule>
    <cfRule type="containsText" dxfId="8404" priority="9331" operator="containsText" text="了機">
      <formula>NOT(ISERROR(SEARCH("了機",P520)))</formula>
    </cfRule>
    <cfRule type="containsText" dxfId="8403" priority="9329" operator="containsText" text="清車">
      <formula>NOT(ISERROR(SEARCH("清車",P520)))</formula>
    </cfRule>
  </conditionalFormatting>
  <conditionalFormatting sqref="P522">
    <cfRule type="containsText" dxfId="8402" priority="9312" operator="containsText" text="改紡">
      <formula>NOT(ISERROR(SEARCH("改紡",P522)))</formula>
    </cfRule>
    <cfRule type="containsText" dxfId="8401" priority="9313" operator="containsText" text="了機">
      <formula>NOT(ISERROR(SEARCH("了機",P522)))</formula>
    </cfRule>
    <cfRule type="containsText" dxfId="8400" priority="9311" operator="containsText" text="清車">
      <formula>NOT(ISERROR(SEARCH("清車",P522)))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10" operator="containsText" text="了機">
      <formula>NOT(ISERROR(SEARCH("了機",P533)))</formula>
    </cfRule>
    <cfRule type="containsText" dxfId="8394" priority="9309" operator="containsText" text="改紡">
      <formula>NOT(ISERROR(SEARCH("改紡",P533)))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6" operator="containsText" text="了機">
      <formula>NOT(ISERROR(SEARCH("了機",P539)))</formula>
    </cfRule>
    <cfRule type="containsText" dxfId="8391" priority="9465" operator="containsText" text="改紡">
      <formula>NOT(ISERROR(SEARCH("改紡",P539)))</formula>
    </cfRule>
  </conditionalFormatting>
  <conditionalFormatting sqref="P548:P549">
    <cfRule type="containsText" dxfId="8390" priority="9042" operator="containsText" text="改紡">
      <formula>NOT(ISERROR(SEARCH("改紡",P548)))</formula>
    </cfRule>
    <cfRule type="containsText" dxfId="8389" priority="9041" operator="containsText" text="清車">
      <formula>NOT(ISERROR(SEARCH("清車",P548)))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40" operator="containsText" text="了機">
      <formula>NOT(ISERROR(SEARCH("了機",P550)))</formula>
    </cfRule>
    <cfRule type="containsText" dxfId="8386" priority="9039" operator="containsText" text="改紡">
      <formula>NOT(ISERROR(SEARCH("改紡",P550)))</formula>
    </cfRule>
    <cfRule type="containsText" dxfId="8385" priority="9038" operator="containsText" text="清車">
      <formula>NOT(ISERROR(SEARCH("清車",P550)))</formula>
    </cfRule>
  </conditionalFormatting>
  <conditionalFormatting sqref="P555">
    <cfRule type="containsText" dxfId="8384" priority="9045" operator="containsText" text="改紡">
      <formula>NOT(ISERROR(SEARCH("改紡",P555)))</formula>
    </cfRule>
    <cfRule type="containsText" dxfId="8383" priority="9044" operator="containsText" text="清車">
      <formula>NOT(ISERROR(SEARCH("清車",P555)))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5" operator="containsText" text="了機">
      <formula>NOT(ISERROR(SEARCH("了機",P558)))</formula>
    </cfRule>
    <cfRule type="containsText" dxfId="8380" priority="9084" operator="containsText" text="改紡">
      <formula>NOT(ISERROR(SEARCH("改紡",P558)))</formula>
    </cfRule>
    <cfRule type="containsText" dxfId="8379" priority="9083" operator="containsText" text="清車">
      <formula>NOT(ISERROR(SEARCH("清車",P558)))</formula>
    </cfRule>
  </conditionalFormatting>
  <conditionalFormatting sqref="P559">
    <cfRule type="containsText" dxfId="8378" priority="9064" operator="containsText" text="了機">
      <formula>NOT(ISERROR(SEARCH("了機",P559)))</formula>
    </cfRule>
    <cfRule type="containsText" dxfId="8377" priority="9063" operator="containsText" text="改紡">
      <formula>NOT(ISERROR(SEARCH("改紡",P559)))</formula>
    </cfRule>
    <cfRule type="containsText" dxfId="8376" priority="9062" operator="containsText" text="清車">
      <formula>NOT(ISERROR(SEARCH("清車",P559)))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3" operator="containsText" text="了機">
      <formula>NOT(ISERROR(SEARCH("了機",P560)))</formula>
    </cfRule>
    <cfRule type="containsText" dxfId="8373" priority="9072" operator="containsText" text="改紡">
      <formula>NOT(ISERROR(SEARCH("改紡",P560)))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8" operator="containsText" text="了機">
      <formula>NOT(ISERROR(SEARCH("了機",P579)))</formula>
    </cfRule>
    <cfRule type="containsText" dxfId="8362" priority="9206" operator="containsText" text="清車">
      <formula>NOT(ISERROR(SEARCH("清車",P579)))</formula>
    </cfRule>
    <cfRule type="containsText" dxfId="8361" priority="9207" operator="containsText" text="改紡">
      <formula>NOT(ISERROR(SEARCH("改紡",P579)))</formula>
    </cfRule>
  </conditionalFormatting>
  <conditionalFormatting sqref="P588:P589">
    <cfRule type="containsText" dxfId="8360" priority="8778" operator="containsText" text="改紡">
      <formula>NOT(ISERROR(SEARCH("改紡",P588)))</formula>
    </cfRule>
    <cfRule type="containsText" dxfId="8359" priority="8777" operator="containsText" text="清車">
      <formula>NOT(ISERROR(SEARCH("清車",P588)))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5" operator="containsText" text="改紡">
      <formula>NOT(ISERROR(SEARCH("改紡",P590)))</formula>
    </cfRule>
    <cfRule type="containsText" dxfId="8356" priority="8776" operator="containsText" text="了機">
      <formula>NOT(ISERROR(SEARCH("了機",P590)))</formula>
    </cfRule>
    <cfRule type="containsText" dxfId="8355" priority="8774" operator="containsText" text="清車">
      <formula>NOT(ISERROR(SEARCH("清車",P590)))</formula>
    </cfRule>
  </conditionalFormatting>
  <conditionalFormatting sqref="P595">
    <cfRule type="containsText" dxfId="8354" priority="8781" operator="containsText" text="改紡">
      <formula>NOT(ISERROR(SEARCH("改紡",P595)))</formula>
    </cfRule>
    <cfRule type="containsText" dxfId="8353" priority="8780" operator="containsText" text="清車">
      <formula>NOT(ISERROR(SEARCH("清車",P595)))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20" operator="containsText" text="改紡">
      <formula>NOT(ISERROR(SEARCH("改紡",P598)))</formula>
    </cfRule>
    <cfRule type="containsText" dxfId="8350" priority="8821" operator="containsText" text="了機">
      <formula>NOT(ISERROR(SEARCH("了機",P598)))</formula>
    </cfRule>
    <cfRule type="containsText" dxfId="8349" priority="8819" operator="containsText" text="清車">
      <formula>NOT(ISERROR(SEARCH("清車",P598)))</formula>
    </cfRule>
  </conditionalFormatting>
  <conditionalFormatting sqref="P599">
    <cfRule type="containsText" dxfId="8348" priority="8800" operator="containsText" text="了機">
      <formula>NOT(ISERROR(SEARCH("了機",P599)))</formula>
    </cfRule>
    <cfRule type="containsText" dxfId="8347" priority="8799" operator="containsText" text="改紡">
      <formula>NOT(ISERROR(SEARCH("改紡",P599)))</formula>
    </cfRule>
    <cfRule type="containsText" dxfId="8346" priority="8798" operator="containsText" text="清車">
      <formula>NOT(ISERROR(SEARCH("清車",P599)))</formula>
    </cfRule>
  </conditionalFormatting>
  <conditionalFormatting sqref="P600">
    <cfRule type="containsText" dxfId="8345" priority="8809" operator="containsText" text="了機">
      <formula>NOT(ISERROR(SEARCH("了機",P600)))</formula>
    </cfRule>
    <cfRule type="containsText" dxfId="8344" priority="8807" operator="containsText" text="清車">
      <formula>NOT(ISERROR(SEARCH("清車",P600)))</formula>
    </cfRule>
    <cfRule type="containsText" dxfId="8343" priority="8808" operator="containsText" text="改紡">
      <formula>NOT(ISERROR(SEARCH("改紡",P600)))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1" operator="containsText" text="了機">
      <formula>NOT(ISERROR(SEARCH("了機",P602)))</formula>
    </cfRule>
    <cfRule type="containsText" dxfId="8340" priority="8790" operator="containsText" text="改紡">
      <formula>NOT(ISERROR(SEARCH("改紡",P602)))</formula>
    </cfRule>
  </conditionalFormatting>
  <conditionalFormatting sqref="P611">
    <cfRule type="containsText" dxfId="8339" priority="8719" operator="containsText" text="了機">
      <formula>NOT(ISERROR(SEARCH("了機",P611)))</formula>
    </cfRule>
    <cfRule type="containsText" dxfId="8338" priority="8717" operator="containsText" text="清車">
      <formula>NOT(ISERROR(SEARCH("清車",P611)))</formula>
    </cfRule>
    <cfRule type="containsText" dxfId="8337" priority="8718" operator="containsText" text="改紡">
      <formula>NOT(ISERROR(SEARCH("改紡",P611)))</formula>
    </cfRule>
  </conditionalFormatting>
  <conditionalFormatting sqref="P613">
    <cfRule type="containsText" dxfId="8336" priority="8787" operator="containsText" text="改紡">
      <formula>NOT(ISERROR(SEARCH("改紡",P613)))</formula>
    </cfRule>
    <cfRule type="containsText" dxfId="8335" priority="8786" operator="containsText" text="清車">
      <formula>NOT(ISERROR(SEARCH("清車",P613)))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4" operator="containsText" text="改紡">
      <formula>NOT(ISERROR(SEARCH("改紡",P628)))</formula>
    </cfRule>
    <cfRule type="containsText" dxfId="8329" priority="8513" operator="containsText" text="清車">
      <formula>NOT(ISERROR(SEARCH("清車",P628)))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2" operator="containsText" text="了機">
      <formula>NOT(ISERROR(SEARCH("了機",P630)))</formula>
    </cfRule>
    <cfRule type="containsText" dxfId="8326" priority="8511" operator="containsText" text="改紡">
      <formula>NOT(ISERROR(SEARCH("改紡",P630)))</formula>
    </cfRule>
    <cfRule type="containsText" dxfId="8325" priority="8510" operator="containsText" text="清車">
      <formula>NOT(ISERROR(SEARCH("清車",P630)))</formula>
    </cfRule>
  </conditionalFormatting>
  <conditionalFormatting sqref="P635">
    <cfRule type="containsText" dxfId="8324" priority="8517" operator="containsText" text="改紡">
      <formula>NOT(ISERROR(SEARCH("改紡",P635)))</formula>
    </cfRule>
    <cfRule type="containsText" dxfId="8323" priority="8516" operator="containsText" text="清車">
      <formula>NOT(ISERROR(SEARCH("清車",P635)))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7" operator="containsText" text="了機">
      <formula>NOT(ISERROR(SEARCH("了機",P638)))</formula>
    </cfRule>
    <cfRule type="containsText" dxfId="8319" priority="8556" operator="containsText" text="改紡">
      <formula>NOT(ISERROR(SEARCH("改紡",P638)))</formula>
    </cfRule>
  </conditionalFormatting>
  <conditionalFormatting sqref="P639">
    <cfRule type="containsText" dxfId="8318" priority="8535" operator="containsText" text="改紡">
      <formula>NOT(ISERROR(SEARCH("改紡",P639)))</formula>
    </cfRule>
    <cfRule type="containsText" dxfId="8317" priority="8534" operator="containsText" text="清車">
      <formula>NOT(ISERROR(SEARCH("清車",P639)))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5" operator="containsText" text="了機">
      <formula>NOT(ISERROR(SEARCH("了機",P640)))</formula>
    </cfRule>
    <cfRule type="containsText" dxfId="8314" priority="8543" operator="containsText" text="清車">
      <formula>NOT(ISERROR(SEARCH("清車",P640)))</formula>
    </cfRule>
    <cfRule type="containsText" dxfId="8313" priority="8544" operator="containsText" text="改紡">
      <formula>NOT(ISERROR(SEARCH("改紡",P640)))</formula>
    </cfRule>
  </conditionalFormatting>
  <conditionalFormatting sqref="P642">
    <cfRule type="containsText" dxfId="8312" priority="8527" operator="containsText" text="了機">
      <formula>NOT(ISERROR(SEARCH("了機",P642)))</formula>
    </cfRule>
    <cfRule type="containsText" dxfId="8311" priority="8526" operator="containsText" text="改紡">
      <formula>NOT(ISERROR(SEARCH("改紡",P642)))</formula>
    </cfRule>
    <cfRule type="containsText" dxfId="8310" priority="8525" operator="containsText" text="清車">
      <formula>NOT(ISERROR(SEARCH("清車",P642)))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4" operator="containsText" text="了機">
      <formula>NOT(ISERROR(SEARCH("了機",P653)))</formula>
    </cfRule>
    <cfRule type="containsText" dxfId="8305" priority="8522" operator="containsText" text="清車">
      <formula>NOT(ISERROR(SEARCH("清車",P653)))</formula>
    </cfRule>
    <cfRule type="containsText" dxfId="8304" priority="8523" operator="containsText" text="改紡">
      <formula>NOT(ISERROR(SEARCH("改紡",P653)))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9" operator="containsText" text="改紡">
      <formula>NOT(ISERROR(SEARCH("改紡",P660)))</formula>
    </cfRule>
    <cfRule type="containsText" dxfId="8299" priority="8680" operator="containsText" text="了機">
      <formula>NOT(ISERROR(SEARCH("了機",P660)))</formula>
    </cfRule>
    <cfRule type="containsText" dxfId="8298" priority="8678" operator="containsText" text="清車">
      <formula>NOT(ISERROR(SEARCH("清車",P660)))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9" operator="containsText" text="了機">
      <formula>NOT(ISERROR(SEARCH("了機",P679)))</formula>
    </cfRule>
    <cfRule type="containsText" dxfId="8287" priority="8267" operator="containsText" text="清車">
      <formula>NOT(ISERROR(SEARCH("清車",P679)))</formula>
    </cfRule>
    <cfRule type="containsText" dxfId="8286" priority="8268" operator="containsText" text="改紡">
      <formula>NOT(ISERROR(SEARCH("改紡",P679)))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7" operator="containsText" text="了機">
      <formula>NOT(ISERROR(SEARCH("了機",P681)))</formula>
    </cfRule>
    <cfRule type="containsText" dxfId="8281" priority="8255" operator="containsText" text="清車">
      <formula>NOT(ISERROR(SEARCH("清車",P681)))</formula>
    </cfRule>
    <cfRule type="containsText" dxfId="8280" priority="8256" operator="containsText" text="改紡">
      <formula>NOT(ISERROR(SEARCH("改紡",P681)))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9" operator="containsText" text="了機">
      <formula>NOT(ISERROR(SEARCH("了機",P683)))</formula>
    </cfRule>
    <cfRule type="containsText" dxfId="8277" priority="8238" operator="containsText" text="改紡">
      <formula>NOT(ISERROR(SEARCH("改紡",P683)))</formula>
    </cfRule>
  </conditionalFormatting>
  <conditionalFormatting sqref="P692">
    <cfRule type="containsText" dxfId="8276" priority="8166" operator="containsText" text="改紡">
      <formula>NOT(ISERROR(SEARCH("改紡",P692)))</formula>
    </cfRule>
    <cfRule type="containsText" dxfId="8275" priority="8167" operator="containsText" text="了機">
      <formula>NOT(ISERROR(SEARCH("了機",P692)))</formula>
    </cfRule>
    <cfRule type="containsText" dxfId="8274" priority="8165" operator="containsText" text="清車">
      <formula>NOT(ISERROR(SEARCH("清車",P692)))</formula>
    </cfRule>
  </conditionalFormatting>
  <conditionalFormatting sqref="P694">
    <cfRule type="containsText" dxfId="8273" priority="8235" operator="containsText" text="改紡">
      <formula>NOT(ISERROR(SEARCH("改紡",P694)))</formula>
    </cfRule>
    <cfRule type="containsText" dxfId="8272" priority="8236" operator="containsText" text="了機">
      <formula>NOT(ISERROR(SEARCH("了機",P694)))</formula>
    </cfRule>
    <cfRule type="containsText" dxfId="8271" priority="8234" operator="containsText" text="清車">
      <formula>NOT(ISERROR(SEARCH("清車",P694)))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2" operator="containsText" text="了機">
      <formula>NOT(ISERROR(SEARCH("了機",P698)))</formula>
    </cfRule>
    <cfRule type="containsText" dxfId="8268" priority="8121" operator="containsText" text="改紡">
      <formula>NOT(ISERROR(SEARCH("改紡",P698)))</formula>
    </cfRule>
  </conditionalFormatting>
  <conditionalFormatting sqref="P701:P708">
    <cfRule type="containsText" dxfId="8267" priority="8391" operator="containsText" text="改紡">
      <formula>NOT(ISERROR(SEARCH("改紡",P701)))</formula>
    </cfRule>
    <cfRule type="containsText" dxfId="8266" priority="8392" operator="containsText" text="了機">
      <formula>NOT(ISERROR(SEARCH("了機",P701)))</formula>
    </cfRule>
    <cfRule type="containsText" dxfId="8265" priority="8390" operator="containsText" text="清車">
      <formula>NOT(ISERROR(SEARCH("清車",P701)))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6" operator="containsText" text="了機">
      <formula>NOT(ISERROR(SEARCH("了機",P712)))</formula>
    </cfRule>
    <cfRule type="containsText" dxfId="8260" priority="7934" operator="containsText" text="清車">
      <formula>NOT(ISERROR(SEARCH("清車",P712)))</formula>
    </cfRule>
    <cfRule type="containsText" dxfId="8259" priority="7935" operator="containsText" text="改紡">
      <formula>NOT(ISERROR(SEARCH("改紡",P712)))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1" operator="containsText" text="了機">
      <formula>NOT(ISERROR(SEARCH("了機",P720)))</formula>
    </cfRule>
    <cfRule type="containsText" dxfId="8253" priority="7980" operator="containsText" text="改紡">
      <formula>NOT(ISERROR(SEARCH("改紡",P720)))</formula>
    </cfRule>
  </conditionalFormatting>
  <conditionalFormatting sqref="P721">
    <cfRule type="containsText" dxfId="8252" priority="7959" operator="containsText" text="改紡">
      <formula>NOT(ISERROR(SEARCH("改紡",P721)))</formula>
    </cfRule>
    <cfRule type="containsText" dxfId="8251" priority="7960" operator="containsText" text="了機">
      <formula>NOT(ISERROR(SEARCH("了機",P721)))</formula>
    </cfRule>
    <cfRule type="containsText" dxfId="8250" priority="7958" operator="containsText" text="清車">
      <formula>NOT(ISERROR(SEARCH("清車",P721)))</formula>
    </cfRule>
  </conditionalFormatting>
  <conditionalFormatting sqref="P722">
    <cfRule type="containsText" dxfId="8249" priority="7968" operator="containsText" text="改紡">
      <formula>NOT(ISERROR(SEARCH("改紡",P722)))</formula>
    </cfRule>
    <cfRule type="containsText" dxfId="8248" priority="7969" operator="containsText" text="了機">
      <formula>NOT(ISERROR(SEARCH("了機",P722)))</formula>
    </cfRule>
    <cfRule type="containsText" dxfId="8247" priority="7967" operator="containsText" text="清車">
      <formula>NOT(ISERROR(SEARCH("清車",P722)))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9" operator="containsText" text="了機">
      <formula>NOT(ISERROR(SEARCH("了機",P733)))</formula>
    </cfRule>
    <cfRule type="containsText" dxfId="8242" priority="7877" operator="containsText" text="清車">
      <formula>NOT(ISERROR(SEARCH("清車",P733)))</formula>
    </cfRule>
    <cfRule type="containsText" dxfId="8241" priority="7878" operator="containsText" text="改紡">
      <formula>NOT(ISERROR(SEARCH("改紡",P733)))</formula>
    </cfRule>
  </conditionalFormatting>
  <conditionalFormatting sqref="P735">
    <cfRule type="containsText" dxfId="8240" priority="7947" operator="containsText" text="改紡">
      <formula>NOT(ISERROR(SEARCH("改紡",P735)))</formula>
    </cfRule>
    <cfRule type="containsText" dxfId="8239" priority="7948" operator="containsText" text="了機">
      <formula>NOT(ISERROR(SEARCH("了機",P735)))</formula>
    </cfRule>
    <cfRule type="containsText" dxfId="8238" priority="7946" operator="containsText" text="清車">
      <formula>NOT(ISERROR(SEARCH("清車",P735)))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1" operator="containsText" text="了機">
      <formula>NOT(ISERROR(SEARCH("了機",P738)))</formula>
    </cfRule>
    <cfRule type="containsText" dxfId="8235" priority="7830" operator="containsText" text="改紡">
      <formula>NOT(ISERROR(SEARCH("改紡",P738)))</formula>
    </cfRule>
  </conditionalFormatting>
  <conditionalFormatting sqref="P739">
    <cfRule type="containsText" dxfId="8234" priority="7833" operator="containsText" text="改紡">
      <formula>NOT(ISERROR(SEARCH("改紡",P739)))</formula>
    </cfRule>
    <cfRule type="containsText" dxfId="8233" priority="7832" operator="containsText" text="清車">
      <formula>NOT(ISERROR(SEARCH("清車",P739)))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4" operator="containsText" text="了機">
      <formula>NOT(ISERROR(SEARCH("了機",P742)))</formula>
    </cfRule>
    <cfRule type="containsText" dxfId="8229" priority="8103" operator="containsText" text="改紡">
      <formula>NOT(ISERROR(SEARCH("改紡",P742)))</formula>
    </cfRule>
  </conditionalFormatting>
  <conditionalFormatting sqref="P751:P752">
    <cfRule type="containsText" dxfId="8228" priority="7648" operator="containsText" text="了機">
      <formula>NOT(ISERROR(SEARCH("了機",P751)))</formula>
    </cfRule>
    <cfRule type="containsText" dxfId="8227" priority="7646" operator="containsText" text="清車">
      <formula>NOT(ISERROR(SEARCH("清車",P751)))</formula>
    </cfRule>
    <cfRule type="containsText" dxfId="8226" priority="7647" operator="containsText" text="改紡">
      <formula>NOT(ISERROR(SEARCH("改紡",P751)))</formula>
    </cfRule>
  </conditionalFormatting>
  <conditionalFormatting sqref="P753">
    <cfRule type="containsText" dxfId="8225" priority="7644" operator="containsText" text="改紡">
      <formula>NOT(ISERROR(SEARCH("改紡",P753)))</formula>
    </cfRule>
    <cfRule type="containsText" dxfId="8224" priority="7643" operator="containsText" text="清車">
      <formula>NOT(ISERROR(SEARCH("清車",P753)))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3" operator="containsText" text="改紡">
      <formula>NOT(ISERROR(SEARCH("改紡",P755)))</formula>
    </cfRule>
    <cfRule type="containsText" dxfId="8221" priority="7532" operator="containsText" text="清車">
      <formula>NOT(ISERROR(SEARCH("清車",P755)))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50" operator="containsText" text="改紡">
      <formula>NOT(ISERROR(SEARCH("改紡",P758)))</formula>
    </cfRule>
    <cfRule type="containsText" dxfId="8218" priority="7651" operator="containsText" text="了機">
      <formula>NOT(ISERROR(SEARCH("了機",P758)))</formula>
    </cfRule>
    <cfRule type="containsText" dxfId="8217" priority="7649" operator="containsText" text="清車">
      <formula>NOT(ISERROR(SEARCH("清車",P758)))</formula>
    </cfRule>
  </conditionalFormatting>
  <conditionalFormatting sqref="P761">
    <cfRule type="containsText" dxfId="8216" priority="7522" operator="containsText" text="了機">
      <formula>NOT(ISERROR(SEARCH("了機",P761)))</formula>
    </cfRule>
    <cfRule type="containsText" dxfId="8215" priority="7521" operator="containsText" text="改紡">
      <formula>NOT(ISERROR(SEARCH("改紡",P761)))</formula>
    </cfRule>
    <cfRule type="containsText" dxfId="8214" priority="7520" operator="containsText" text="清車">
      <formula>NOT(ISERROR(SEARCH("清車",P761)))</formula>
    </cfRule>
  </conditionalFormatting>
  <conditionalFormatting sqref="P762">
    <cfRule type="containsText" dxfId="8213" priority="7669" operator="containsText" text="了機">
      <formula>NOT(ISERROR(SEARCH("了機",P762)))</formula>
    </cfRule>
    <cfRule type="containsText" dxfId="8212" priority="7668" operator="containsText" text="改紡">
      <formula>NOT(ISERROR(SEARCH("改紡",P762)))</formula>
    </cfRule>
    <cfRule type="containsText" dxfId="8211" priority="7667" operator="containsText" text="清車">
      <formula>NOT(ISERROR(SEARCH("清車",P762)))</formula>
    </cfRule>
  </conditionalFormatting>
  <conditionalFormatting sqref="P763">
    <cfRule type="containsText" dxfId="8210" priority="7678" operator="containsText" text="了機">
      <formula>NOT(ISERROR(SEARCH("了機",P763)))</formula>
    </cfRule>
    <cfRule type="containsText" dxfId="8209" priority="7677" operator="containsText" text="改紡">
      <formula>NOT(ISERROR(SEARCH("改紡",P763)))</formula>
    </cfRule>
    <cfRule type="containsText" dxfId="8208" priority="7676" operator="containsText" text="清車">
      <formula>NOT(ISERROR(SEARCH("清車",P763)))</formula>
    </cfRule>
  </conditionalFormatting>
  <conditionalFormatting sqref="P764">
    <cfRule type="containsText" dxfId="8207" priority="7690" operator="containsText" text="了機">
      <formula>NOT(ISERROR(SEARCH("了機",P764)))</formula>
    </cfRule>
    <cfRule type="containsText" dxfId="8206" priority="7689" operator="containsText" text="改紡">
      <formula>NOT(ISERROR(SEARCH("改紡",P764)))</formula>
    </cfRule>
    <cfRule type="containsText" dxfId="8205" priority="7688" operator="containsText" text="清車">
      <formula>NOT(ISERROR(SEARCH("清車",P764)))</formula>
    </cfRule>
  </conditionalFormatting>
  <conditionalFormatting sqref="P765">
    <cfRule type="containsText" dxfId="8204" priority="7660" operator="containsText" text="了機">
      <formula>NOT(ISERROR(SEARCH("了機",P765)))</formula>
    </cfRule>
    <cfRule type="containsText" dxfId="8203" priority="7659" operator="containsText" text="改紡">
      <formula>NOT(ISERROR(SEARCH("改紡",P765)))</formula>
    </cfRule>
    <cfRule type="containsText" dxfId="8202" priority="7658" operator="containsText" text="清車">
      <formula>NOT(ISERROR(SEARCH("清車",P765)))</formula>
    </cfRule>
  </conditionalFormatting>
  <conditionalFormatting sqref="P774">
    <cfRule type="containsText" dxfId="8201" priority="7501" operator="containsText" text="了機">
      <formula>NOT(ISERROR(SEARCH("了機",P774)))</formula>
    </cfRule>
    <cfRule type="containsText" dxfId="8200" priority="7499" operator="containsText" text="清車">
      <formula>NOT(ISERROR(SEARCH("清車",P774)))</formula>
    </cfRule>
    <cfRule type="containsText" dxfId="8199" priority="7500" operator="containsText" text="改紡">
      <formula>NOT(ISERROR(SEARCH("改紡",P774)))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6" operator="containsText" text="了機">
      <formula>NOT(ISERROR(SEARCH("了機",P779)))</formula>
    </cfRule>
    <cfRule type="containsText" dxfId="8194" priority="7544" operator="containsText" text="清車">
      <formula>NOT(ISERROR(SEARCH("清車",P779)))</formula>
    </cfRule>
    <cfRule type="containsText" dxfId="8193" priority="7545" operator="containsText" text="改紡">
      <formula>NOT(ISERROR(SEARCH("改紡",P779)))</formula>
    </cfRule>
  </conditionalFormatting>
  <conditionalFormatting sqref="P780">
    <cfRule type="containsText" dxfId="8192" priority="7548" operator="containsText" text="改紡">
      <formula>NOT(ISERROR(SEARCH("改紡",P780)))</formula>
    </cfRule>
    <cfRule type="containsText" dxfId="8191" priority="7549" operator="containsText" text="了機">
      <formula>NOT(ISERROR(SEARCH("了機",P780)))</formula>
    </cfRule>
    <cfRule type="containsText" dxfId="8190" priority="7547" operator="containsText" text="清車">
      <formula>NOT(ISERROR(SEARCH("清車",P780)))</formula>
    </cfRule>
  </conditionalFormatting>
  <conditionalFormatting sqref="P783:P790">
    <cfRule type="containsText" dxfId="8189" priority="7806" operator="containsText" text="改紡">
      <formula>NOT(ISERROR(SEARCH("改紡",P783)))</formula>
    </cfRule>
    <cfRule type="containsText" dxfId="8188" priority="7805" operator="containsText" text="清車">
      <formula>NOT(ISERROR(SEARCH("清車",P783)))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3" operator="containsText" text="了機">
      <formula>NOT(ISERROR(SEARCH("了機",P799)))</formula>
    </cfRule>
    <cfRule type="containsText" dxfId="8176" priority="7271" operator="containsText" text="清車">
      <formula>NOT(ISERROR(SEARCH("清車",P799)))</formula>
    </cfRule>
    <cfRule type="containsText" dxfId="8175" priority="7272" operator="containsText" text="改紡">
      <formula>NOT(ISERROR(SEARCH("改紡",P799)))</formula>
    </cfRule>
  </conditionalFormatting>
  <conditionalFormatting sqref="P802">
    <cfRule type="containsText" dxfId="8174" priority="7252" operator="containsText" text="了機">
      <formula>NOT(ISERROR(SEARCH("了機",P802)))</formula>
    </cfRule>
    <cfRule type="containsText" dxfId="8173" priority="7250" operator="containsText" text="清車">
      <formula>NOT(ISERROR(SEARCH("清車",P802)))</formula>
    </cfRule>
    <cfRule type="containsText" dxfId="8172" priority="7251" operator="containsText" text="改紡">
      <formula>NOT(ISERROR(SEARCH("改紡",P802)))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300" operator="containsText" text="了機">
      <formula>NOT(ISERROR(SEARCH("了機",P804)))</formula>
    </cfRule>
    <cfRule type="containsText" dxfId="8167" priority="7299" operator="containsText" text="改紡">
      <formula>NOT(ISERROR(SEARCH("改紡",P804)))</formula>
    </cfRule>
    <cfRule type="containsText" dxfId="8166" priority="7298" operator="containsText" text="清車">
      <formula>NOT(ISERROR(SEARCH("清車",P804)))</formula>
    </cfRule>
  </conditionalFormatting>
  <conditionalFormatting sqref="P805">
    <cfRule type="containsText" dxfId="8165" priority="7318" operator="containsText" text="了機">
      <formula>NOT(ISERROR(SEARCH("了機",P805)))</formula>
    </cfRule>
    <cfRule type="containsText" dxfId="8164" priority="7316" operator="containsText" text="清車">
      <formula>NOT(ISERROR(SEARCH("清車",P805)))</formula>
    </cfRule>
    <cfRule type="containsText" dxfId="8163" priority="7317" operator="containsText" text="改紡">
      <formula>NOT(ISERROR(SEARCH("改紡",P805)))</formula>
    </cfRule>
  </conditionalFormatting>
  <conditionalFormatting sqref="P806">
    <cfRule type="containsText" dxfId="8162" priority="7282" operator="containsText" text="了機">
      <formula>NOT(ISERROR(SEARCH("了機",P806)))</formula>
    </cfRule>
    <cfRule type="containsText" dxfId="8161" priority="7280" operator="containsText" text="清車">
      <formula>NOT(ISERROR(SEARCH("清車",P806)))</formula>
    </cfRule>
    <cfRule type="containsText" dxfId="8160" priority="7281" operator="containsText" text="改紡">
      <formula>NOT(ISERROR(SEARCH("改紡",P806)))</formula>
    </cfRule>
  </conditionalFormatting>
  <conditionalFormatting sqref="P809">
    <cfRule type="containsText" dxfId="8159" priority="7260" operator="containsText" text="改紡">
      <formula>NOT(ISERROR(SEARCH("改紡",P809)))</formula>
    </cfRule>
    <cfRule type="containsText" dxfId="8158" priority="7259" operator="containsText" text="清車">
      <formula>NOT(ISERROR(SEARCH("清車",P809)))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7" operator="containsText" text="了機">
      <formula>NOT(ISERROR(SEARCH("了機",P814)))</formula>
    </cfRule>
    <cfRule type="containsText" dxfId="8155" priority="7145" operator="containsText" text="清車">
      <formula>NOT(ISERROR(SEARCH("清車",P814)))</formula>
    </cfRule>
    <cfRule type="containsText" dxfId="8154" priority="7146" operator="containsText" text="改紡">
      <formula>NOT(ISERROR(SEARCH("改紡",P814)))</formula>
    </cfRule>
  </conditionalFormatting>
  <conditionalFormatting sqref="P815">
    <cfRule type="containsText" dxfId="8153" priority="7246" operator="containsText" text="了機">
      <formula>NOT(ISERROR(SEARCH("了機",P815)))</formula>
    </cfRule>
    <cfRule type="containsText" dxfId="8152" priority="7245" operator="containsText" text="改紡">
      <formula>NOT(ISERROR(SEARCH("改紡",P815)))</formula>
    </cfRule>
    <cfRule type="containsText" dxfId="8151" priority="7244" operator="containsText" text="清車">
      <formula>NOT(ISERROR(SEARCH("清車",P815)))</formula>
    </cfRule>
  </conditionalFormatting>
  <conditionalFormatting sqref="P817">
    <cfRule type="containsText" dxfId="8150" priority="7279" operator="containsText" text="了機">
      <formula>NOT(ISERROR(SEARCH("了機",P817)))</formula>
    </cfRule>
    <cfRule type="containsText" dxfId="8149" priority="7278" operator="containsText" text="改紡">
      <formula>NOT(ISERROR(SEARCH("改紡",P817)))</formula>
    </cfRule>
    <cfRule type="containsText" dxfId="8148" priority="7277" operator="containsText" text="清車">
      <formula>NOT(ISERROR(SEARCH("清車",P817)))</formula>
    </cfRule>
  </conditionalFormatting>
  <conditionalFormatting sqref="P820">
    <cfRule type="containsText" dxfId="8147" priority="7156" operator="containsText" text="了機">
      <formula>NOT(ISERROR(SEARCH("了機",P820)))</formula>
    </cfRule>
    <cfRule type="containsText" dxfId="8146" priority="7155" operator="containsText" text="改紡">
      <formula>NOT(ISERROR(SEARCH("改紡",P820)))</formula>
    </cfRule>
    <cfRule type="containsText" dxfId="8145" priority="7154" operator="containsText" text="清車">
      <formula>NOT(ISERROR(SEARCH("清車",P820)))</formula>
    </cfRule>
  </conditionalFormatting>
  <conditionalFormatting sqref="P823:P830">
    <cfRule type="containsText" dxfId="8144" priority="7308" operator="containsText" text="改紡">
      <formula>NOT(ISERROR(SEARCH("改紡",P823)))</formula>
    </cfRule>
    <cfRule type="containsText" dxfId="8143" priority="7309" operator="containsText" text="了機">
      <formula>NOT(ISERROR(SEARCH("了機",P823)))</formula>
    </cfRule>
    <cfRule type="containsText" dxfId="8142" priority="7307" operator="containsText" text="清車">
      <formula>NOT(ISERROR(SEARCH("清車",P823)))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6" operator="containsText" text="改紡">
      <formula>NOT(ISERROR(SEARCH("改紡",P834)))</formula>
    </cfRule>
    <cfRule type="containsText" dxfId="8137" priority="6997" operator="containsText" text="了機">
      <formula>NOT(ISERROR(SEARCH("了機",P834)))</formula>
    </cfRule>
    <cfRule type="containsText" dxfId="8136" priority="6995" operator="containsText" text="清車">
      <formula>NOT(ISERROR(SEARCH("清車",P834)))</formula>
    </cfRule>
  </conditionalFormatting>
  <conditionalFormatting sqref="P836">
    <cfRule type="containsText" dxfId="8135" priority="6877" operator="containsText" text="了機">
      <formula>NOT(ISERROR(SEARCH("了機",P836)))</formula>
    </cfRule>
    <cfRule type="containsText" dxfId="8134" priority="6876" operator="containsText" text="改紡">
      <formula>NOT(ISERROR(SEARCH("改紡",P836)))</formula>
    </cfRule>
    <cfRule type="containsText" dxfId="8133" priority="6875" operator="containsText" text="清車">
      <formula>NOT(ISERROR(SEARCH("清車",P836)))</formula>
    </cfRule>
  </conditionalFormatting>
  <conditionalFormatting sqref="P839">
    <cfRule type="containsText" dxfId="8132" priority="6888" operator="containsText" text="改紡">
      <formula>NOT(ISERROR(SEARCH("改紡",P839)))</formula>
    </cfRule>
    <cfRule type="containsText" dxfId="8131" priority="6889" operator="containsText" text="了機">
      <formula>NOT(ISERROR(SEARCH("了機",P839)))</formula>
    </cfRule>
    <cfRule type="containsText" dxfId="8130" priority="6887" operator="containsText" text="清車">
      <formula>NOT(ISERROR(SEARCH("清車",P839)))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3" operator="containsText" text="改紡">
      <formula>NOT(ISERROR(SEARCH("改紡",P844)))</formula>
    </cfRule>
    <cfRule type="containsText" dxfId="8122" priority="7022" operator="containsText" text="清車">
      <formula>NOT(ISERROR(SEARCH("清車",P844)))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9" operator="containsText" text="了機">
      <formula>NOT(ISERROR(SEARCH("了機",P846)))</formula>
    </cfRule>
    <cfRule type="containsText" dxfId="8116" priority="7008" operator="containsText" text="改紡">
      <formula>NOT(ISERROR(SEARCH("改紡",P846)))</formula>
    </cfRule>
    <cfRule type="containsText" dxfId="8115" priority="7007" operator="containsText" text="清車">
      <formula>NOT(ISERROR(SEARCH("清車",P846)))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5" operator="containsText" text="了機">
      <formula>NOT(ISERROR(SEARCH("了機",P847)))</formula>
    </cfRule>
    <cfRule type="containsText" dxfId="8112" priority="6864" operator="containsText" text="改紡">
      <formula>NOT(ISERROR(SEARCH("改紡",P847)))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2" operator="containsText" text="了機">
      <formula>NOT(ISERROR(SEARCH("了機",P854)))</formula>
    </cfRule>
    <cfRule type="containsText" dxfId="8107" priority="6860" operator="containsText" text="清車">
      <formula>NOT(ISERROR(SEARCH("清車",P854)))</formula>
    </cfRule>
    <cfRule type="containsText" dxfId="8106" priority="6861" operator="containsText" text="改紡">
      <formula>NOT(ISERROR(SEARCH("改紡",P854)))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6" operator="containsText" text="了機">
      <formula>NOT(ISERROR(SEARCH("了機",P856)))</formula>
    </cfRule>
    <cfRule type="containsText" dxfId="8101" priority="7005" operator="containsText" text="改紡">
      <formula>NOT(ISERROR(SEARCH("改紡",P856)))</formula>
    </cfRule>
    <cfRule type="containsText" dxfId="8100" priority="7004" operator="containsText" text="清車">
      <formula>NOT(ISERROR(SEARCH("清車",P856)))</formula>
    </cfRule>
  </conditionalFormatting>
  <conditionalFormatting sqref="P859">
    <cfRule type="containsText" dxfId="8099" priority="6906" operator="containsText" text="改紡">
      <formula>NOT(ISERROR(SEARCH("改紡",P859)))</formula>
    </cfRule>
    <cfRule type="containsText" dxfId="8098" priority="6907" operator="containsText" text="了機">
      <formula>NOT(ISERROR(SEARCH("了機",P859)))</formula>
    </cfRule>
    <cfRule type="containsText" dxfId="8097" priority="6905" operator="containsText" text="清車">
      <formula>NOT(ISERROR(SEARCH("清車",P859)))</formula>
    </cfRule>
  </conditionalFormatting>
  <conditionalFormatting sqref="P862:P869">
    <cfRule type="containsText" dxfId="8096" priority="7032" operator="containsText" text="改紡">
      <formula>NOT(ISERROR(SEARCH("改紡",P862)))</formula>
    </cfRule>
    <cfRule type="containsText" dxfId="8095" priority="7033" operator="containsText" text="了機">
      <formula>NOT(ISERROR(SEARCH("了機",P862)))</formula>
    </cfRule>
    <cfRule type="containsText" dxfId="8094" priority="7031" operator="containsText" text="清車">
      <formula>NOT(ISERROR(SEARCH("清車",P862)))</formula>
    </cfRule>
  </conditionalFormatting>
  <conditionalFormatting sqref="P871:P872">
    <cfRule type="containsText" dxfId="8093" priority="6675" operator="containsText" text="改紡">
      <formula>NOT(ISERROR(SEARCH("改紡",P871)))</formula>
    </cfRule>
    <cfRule type="containsText" dxfId="8092" priority="6674" operator="containsText" text="清車">
      <formula>NOT(ISERROR(SEARCH("清車",P871)))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3" operator="containsText" text="了機">
      <formula>NOT(ISERROR(SEARCH("了機",P873)))</formula>
    </cfRule>
    <cfRule type="containsText" dxfId="8089" priority="6672" operator="containsText" text="改紡">
      <formula>NOT(ISERROR(SEARCH("改紡",P873)))</formula>
    </cfRule>
    <cfRule type="containsText" dxfId="8088" priority="6671" operator="containsText" text="清車">
      <formula>NOT(ISERROR(SEARCH("清車",P873)))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6" operator="containsText" text="了機">
      <formula>NOT(ISERROR(SEARCH("了機",P875)))</formula>
    </cfRule>
    <cfRule type="containsText" dxfId="8085" priority="6555" operator="containsText" text="改紡">
      <formula>NOT(ISERROR(SEARCH("改紡",P875)))</formula>
    </cfRule>
  </conditionalFormatting>
  <conditionalFormatting sqref="P878">
    <cfRule type="containsText" dxfId="8084" priority="6567" operator="containsText" text="改紡">
      <formula>NOT(ISERROR(SEARCH("改紡",P878)))</formula>
    </cfRule>
    <cfRule type="containsText" dxfId="8083" priority="6566" operator="containsText" text="清車">
      <formula>NOT(ISERROR(SEARCH("清車",P878)))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3" operator="containsText" text="改紡">
      <formula>NOT(ISERROR(SEARCH("改紡",P881)))</formula>
    </cfRule>
    <cfRule type="containsText" dxfId="8080" priority="6662" operator="containsText" text="清車">
      <formula>NOT(ISERROR(SEARCH("清車",P881)))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8" operator="containsText" text="改紡">
      <formula>NOT(ISERROR(SEARCH("改紡",P882)))</formula>
    </cfRule>
    <cfRule type="containsText" dxfId="8077" priority="6437" operator="containsText" text="清車">
      <formula>NOT(ISERROR(SEARCH("清車",P882)))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6" operator="containsText" text="改紡">
      <formula>NOT(ISERROR(SEARCH("改紡",P883)))</formula>
    </cfRule>
    <cfRule type="containsText" dxfId="8074" priority="6695" operator="containsText" text="清車">
      <formula>NOT(ISERROR(SEARCH("清車",P883)))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4" operator="containsText" text="改紡">
      <formula>NOT(ISERROR(SEARCH("改紡",P884)))</formula>
    </cfRule>
    <cfRule type="containsText" dxfId="8071" priority="6713" operator="containsText" text="清車">
      <formula>NOT(ISERROR(SEARCH("清車",P884)))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9" operator="containsText" text="了機">
      <formula>NOT(ISERROR(SEARCH("了機",P885)))</formula>
    </cfRule>
    <cfRule type="containsText" dxfId="8068" priority="6527" operator="containsText" text="清車">
      <formula>NOT(ISERROR(SEARCH("清車",P885)))</formula>
    </cfRule>
    <cfRule type="containsText" dxfId="8067" priority="6528" operator="containsText" text="改紡">
      <formula>NOT(ISERROR(SEARCH("改紡",P885)))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1" operator="containsText" text="改紡">
      <formula>NOT(ISERROR(SEARCH("改紡",P888)))</formula>
    </cfRule>
    <cfRule type="containsText" dxfId="8062" priority="6562" operator="containsText" text="了機">
      <formula>NOT(ISERROR(SEARCH("了機",P888)))</formula>
    </cfRule>
    <cfRule type="containsText" dxfId="8061" priority="6560" operator="containsText" text="清車">
      <formula>NOT(ISERROR(SEARCH("清車",P888)))</formula>
    </cfRule>
  </conditionalFormatting>
  <conditionalFormatting sqref="P893">
    <cfRule type="containsText" dxfId="8060" priority="6544" operator="containsText" text="了機">
      <formula>NOT(ISERROR(SEARCH("了機",P893)))</formula>
    </cfRule>
    <cfRule type="containsText" dxfId="8059" priority="6543" operator="containsText" text="改紡">
      <formula>NOT(ISERROR(SEARCH("改紡",P893)))</formula>
    </cfRule>
    <cfRule type="containsText" dxfId="8058" priority="6542" operator="containsText" text="清車">
      <formula>NOT(ISERROR(SEARCH("清車",P893)))</formula>
    </cfRule>
  </conditionalFormatting>
  <conditionalFormatting sqref="P894">
    <cfRule type="containsText" dxfId="8057" priority="6553" operator="containsText" text="了機">
      <formula>NOT(ISERROR(SEARCH("了機",P894)))</formula>
    </cfRule>
    <cfRule type="containsText" dxfId="8056" priority="6552" operator="containsText" text="改紡">
      <formula>NOT(ISERROR(SEARCH("改紡",P894)))</formula>
    </cfRule>
    <cfRule type="containsText" dxfId="8055" priority="6551" operator="containsText" text="清車">
      <formula>NOT(ISERROR(SEARCH("清車",P894)))</formula>
    </cfRule>
  </conditionalFormatting>
  <conditionalFormatting sqref="P895">
    <cfRule type="containsText" dxfId="8054" priority="6681" operator="containsText" text="改紡">
      <formula>NOT(ISERROR(SEARCH("改紡",P895)))</formula>
    </cfRule>
    <cfRule type="containsText" dxfId="8053" priority="6680" operator="containsText" text="清車">
      <formula>NOT(ISERROR(SEARCH("清車",P895)))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6" operator="containsText" text="了機">
      <formula>NOT(ISERROR(SEARCH("了機",P898)))</formula>
    </cfRule>
    <cfRule type="containsText" dxfId="8050" priority="6585" operator="containsText" text="改紡">
      <formula>NOT(ISERROR(SEARCH("改紡",P898)))</formula>
    </cfRule>
    <cfRule type="containsText" dxfId="8049" priority="6584" operator="containsText" text="清車">
      <formula>NOT(ISERROR(SEARCH("清車",P898)))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6" operator="containsText" text="了機">
      <formula>NOT(ISERROR(SEARCH("了機",P901)))</formula>
    </cfRule>
    <cfRule type="containsText" dxfId="8046" priority="6705" operator="containsText" text="改紡">
      <formula>NOT(ISERROR(SEARCH("改紡",P901)))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50" operator="containsText" text="了機">
      <formula>NOT(ISERROR(SEARCH("了機",P910)))</formula>
    </cfRule>
    <cfRule type="containsText" dxfId="8043" priority="6249" operator="containsText" text="改紡">
      <formula>NOT(ISERROR(SEARCH("改紡",P910)))</formula>
    </cfRule>
  </conditionalFormatting>
  <conditionalFormatting sqref="P912">
    <cfRule type="containsText" dxfId="8042" priority="6247" operator="containsText" text="了機">
      <formula>NOT(ISERROR(SEARCH("了機",P912)))</formula>
    </cfRule>
    <cfRule type="containsText" dxfId="8041" priority="6246" operator="containsText" text="改紡">
      <formula>NOT(ISERROR(SEARCH("改紡",P912)))</formula>
    </cfRule>
    <cfRule type="containsText" dxfId="8040" priority="6245" operator="containsText" text="清車">
      <formula>NOT(ISERROR(SEARCH("清車",P912)))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1" operator="containsText" text="改紡">
      <formula>NOT(ISERROR(SEARCH("改紡",P917)))</formula>
    </cfRule>
    <cfRule type="containsText" dxfId="8035" priority="6142" operator="containsText" text="了機">
      <formula>NOT(ISERROR(SEARCH("了機",P917)))</formula>
    </cfRule>
    <cfRule type="containsText" dxfId="8034" priority="6140" operator="containsText" text="清車">
      <formula>NOT(ISERROR(SEARCH("清車",P917)))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100" operator="containsText" text="了機">
      <formula>NOT(ISERROR(SEARCH("了機",P921)))</formula>
    </cfRule>
    <cfRule type="containsText" dxfId="8029" priority="6099" operator="containsText" text="改紡">
      <formula>NOT(ISERROR(SEARCH("改紡",P921)))</formula>
    </cfRule>
    <cfRule type="containsText" dxfId="8028" priority="6098" operator="containsText" text="清車">
      <formula>NOT(ISERROR(SEARCH("清車",P921)))</formula>
    </cfRule>
  </conditionalFormatting>
  <conditionalFormatting sqref="P922">
    <cfRule type="containsText" dxfId="8027" priority="6271" operator="containsText" text="了機">
      <formula>NOT(ISERROR(SEARCH("了機",P922)))</formula>
    </cfRule>
    <cfRule type="containsText" dxfId="8026" priority="6269" operator="containsText" text="清車">
      <formula>NOT(ISERROR(SEARCH("清車",P922)))</formula>
    </cfRule>
    <cfRule type="containsText" dxfId="8025" priority="6270" operator="containsText" text="改紡">
      <formula>NOT(ISERROR(SEARCH("改紡",P922)))</formula>
    </cfRule>
  </conditionalFormatting>
  <conditionalFormatting sqref="P923">
    <cfRule type="containsText" dxfId="8024" priority="6288" operator="containsText" text="改紡">
      <formula>NOT(ISERROR(SEARCH("改紡",P923)))</formula>
    </cfRule>
    <cfRule type="containsText" dxfId="8023" priority="6289" operator="containsText" text="了機">
      <formula>NOT(ISERROR(SEARCH("了機",P923)))</formula>
    </cfRule>
    <cfRule type="containsText" dxfId="8022" priority="6287" operator="containsText" text="清車">
      <formula>NOT(ISERROR(SEARCH("清車",P923)))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21" operator="containsText" text="了機">
      <formula>NOT(ISERROR(SEARCH("了機",P925)))</formula>
    </cfRule>
    <cfRule type="containsText" dxfId="8017" priority="6120" operator="containsText" text="改紡">
      <formula>NOT(ISERROR(SEARCH("改紡",P925)))</formula>
    </cfRule>
    <cfRule type="containsText" dxfId="8016" priority="6119" operator="containsText" text="清車">
      <formula>NOT(ISERROR(SEARCH("清車",P925)))</formula>
    </cfRule>
  </conditionalFormatting>
  <conditionalFormatting sqref="P927">
    <cfRule type="containsText" dxfId="8015" priority="6136" operator="containsText" text="了機">
      <formula>NOT(ISERROR(SEARCH("了機",P927)))</formula>
    </cfRule>
    <cfRule type="containsText" dxfId="8014" priority="6134" operator="containsText" text="清車">
      <formula>NOT(ISERROR(SEARCH("清車",P927)))</formula>
    </cfRule>
    <cfRule type="containsText" dxfId="8013" priority="6135" operator="containsText" text="改紡">
      <formula>NOT(ISERROR(SEARCH("改紡",P927)))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8" operator="containsText" text="了機">
      <formula>NOT(ISERROR(SEARCH("了機",P932)))</formula>
    </cfRule>
    <cfRule type="containsText" dxfId="8010" priority="6117" operator="containsText" text="改紡">
      <formula>NOT(ISERROR(SEARCH("改紡",P932)))</formula>
    </cfRule>
  </conditionalFormatting>
  <conditionalFormatting sqref="P933">
    <cfRule type="containsText" dxfId="8009" priority="6127" operator="containsText" text="了機">
      <formula>NOT(ISERROR(SEARCH("了機",P933)))</formula>
    </cfRule>
    <cfRule type="containsText" dxfId="8008" priority="6126" operator="containsText" text="改紡">
      <formula>NOT(ISERROR(SEARCH("改紡",P933)))</formula>
    </cfRule>
    <cfRule type="containsText" dxfId="8007" priority="6125" operator="containsText" text="清車">
      <formula>NOT(ISERROR(SEARCH("清車",P933)))</formula>
    </cfRule>
  </conditionalFormatting>
  <conditionalFormatting sqref="P934">
    <cfRule type="containsText" dxfId="8006" priority="6256" operator="containsText" text="了機">
      <formula>NOT(ISERROR(SEARCH("了機",P934)))</formula>
    </cfRule>
    <cfRule type="containsText" dxfId="8005" priority="6255" operator="containsText" text="改紡">
      <formula>NOT(ISERROR(SEARCH("改紡",P934)))</formula>
    </cfRule>
    <cfRule type="containsText" dxfId="8004" priority="6254" operator="containsText" text="清車">
      <formula>NOT(ISERROR(SEARCH("清車",P934)))</formula>
    </cfRule>
  </conditionalFormatting>
  <conditionalFormatting sqref="P937">
    <cfRule type="containsText" dxfId="8003" priority="6159" operator="containsText" text="改紡">
      <formula>NOT(ISERROR(SEARCH("改紡",P937)))</formula>
    </cfRule>
    <cfRule type="containsText" dxfId="8002" priority="6160" operator="containsText" text="了機">
      <formula>NOT(ISERROR(SEARCH("了機",P937)))</formula>
    </cfRule>
    <cfRule type="containsText" dxfId="8001" priority="6158" operator="containsText" text="清車">
      <formula>NOT(ISERROR(SEARCH("清車",P937)))</formula>
    </cfRule>
  </conditionalFormatting>
  <conditionalFormatting sqref="P940:P947">
    <cfRule type="containsText" dxfId="8000" priority="6279" operator="containsText" text="改紡">
      <formula>NOT(ISERROR(SEARCH("改紡",P940)))</formula>
    </cfRule>
    <cfRule type="containsText" dxfId="7999" priority="6278" operator="containsText" text="清車">
      <formula>NOT(ISERROR(SEARCH("清車",P940)))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8" operator="containsText" text="了機">
      <formula>NOT(ISERROR(SEARCH("了機",P949)))</formula>
    </cfRule>
    <cfRule type="containsText" dxfId="7995" priority="5907" operator="containsText" text="改紡">
      <formula>NOT(ISERROR(SEARCH("改紡",P949)))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5" operator="containsText" text="改紡">
      <formula>NOT(ISERROR(SEARCH("改紡",P959)))</formula>
    </cfRule>
    <cfRule type="containsText" dxfId="7984" priority="5896" operator="containsText" text="了機">
      <formula>NOT(ISERROR(SEARCH("了機",P959)))</formula>
    </cfRule>
    <cfRule type="containsText" dxfId="7983" priority="5894" operator="containsText" text="清車">
      <formula>NOT(ISERROR(SEARCH("清車",P959)))</formula>
    </cfRule>
  </conditionalFormatting>
  <conditionalFormatting sqref="P960">
    <cfRule type="containsText" dxfId="7982" priority="5757" operator="containsText" text="改紡">
      <formula>NOT(ISERROR(SEARCH("改紡",P960)))</formula>
    </cfRule>
    <cfRule type="containsText" dxfId="7981" priority="5758" operator="containsText" text="了機">
      <formula>NOT(ISERROR(SEARCH("了機",P960)))</formula>
    </cfRule>
    <cfRule type="containsText" dxfId="7980" priority="5756" operator="containsText" text="清車">
      <formula>NOT(ISERROR(SEARCH("清車",P960)))</formula>
    </cfRule>
  </conditionalFormatting>
  <conditionalFormatting sqref="P961">
    <cfRule type="containsText" dxfId="7979" priority="5929" operator="containsText" text="了機">
      <formula>NOT(ISERROR(SEARCH("了機",P961)))</formula>
    </cfRule>
    <cfRule type="containsText" dxfId="7978" priority="5928" operator="containsText" text="改紡">
      <formula>NOT(ISERROR(SEARCH("改紡",P961)))</formula>
    </cfRule>
    <cfRule type="containsText" dxfId="7977" priority="5927" operator="containsText" text="清車">
      <formula>NOT(ISERROR(SEARCH("清車",P961)))</formula>
    </cfRule>
  </conditionalFormatting>
  <conditionalFormatting sqref="P962">
    <cfRule type="containsText" dxfId="7976" priority="5946" operator="containsText" text="改紡">
      <formula>NOT(ISERROR(SEARCH("改紡",P962)))</formula>
    </cfRule>
    <cfRule type="containsText" dxfId="7975" priority="5945" operator="containsText" text="清車">
      <formula>NOT(ISERROR(SEARCH("清車",P962)))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60" operator="containsText" text="改紡">
      <formula>NOT(ISERROR(SEARCH("改紡",P963)))</formula>
    </cfRule>
    <cfRule type="containsText" dxfId="7972" priority="5759" operator="containsText" text="清車">
      <formula>NOT(ISERROR(SEARCH("清車",P963)))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5" operator="containsText" text="改紡">
      <formula>NOT(ISERROR(SEARCH("改紡",P971)))</formula>
    </cfRule>
    <cfRule type="containsText" dxfId="7963" priority="5776" operator="containsText" text="了機">
      <formula>NOT(ISERROR(SEARCH("了機",P971)))</formula>
    </cfRule>
    <cfRule type="containsText" dxfId="7962" priority="5774" operator="containsText" text="清車">
      <formula>NOT(ISERROR(SEARCH("清車",P971)))</formula>
    </cfRule>
  </conditionalFormatting>
  <conditionalFormatting sqref="P972">
    <cfRule type="containsText" dxfId="7961" priority="5785" operator="containsText" text="了機">
      <formula>NOT(ISERROR(SEARCH("了機",P972)))</formula>
    </cfRule>
    <cfRule type="containsText" dxfId="7960" priority="5784" operator="containsText" text="改紡">
      <formula>NOT(ISERROR(SEARCH("改紡",P972)))</formula>
    </cfRule>
    <cfRule type="containsText" dxfId="7959" priority="5783" operator="containsText" text="清車">
      <formula>NOT(ISERROR(SEARCH("清車",P972)))</formula>
    </cfRule>
  </conditionalFormatting>
  <conditionalFormatting sqref="P973">
    <cfRule type="containsText" dxfId="7958" priority="5914" operator="containsText" text="了機">
      <formula>NOT(ISERROR(SEARCH("了機",P973)))</formula>
    </cfRule>
    <cfRule type="containsText" dxfId="7957" priority="5913" operator="containsText" text="改紡">
      <formula>NOT(ISERROR(SEARCH("改紡",P973)))</formula>
    </cfRule>
    <cfRule type="containsText" dxfId="7956" priority="5912" operator="containsText" text="清車">
      <formula>NOT(ISERROR(SEARCH("清車",P973)))</formula>
    </cfRule>
  </conditionalFormatting>
  <conditionalFormatting sqref="P976">
    <cfRule type="containsText" dxfId="7955" priority="5817" operator="containsText" text="改紡">
      <formula>NOT(ISERROR(SEARCH("改紡",P976)))</formula>
    </cfRule>
    <cfRule type="containsText" dxfId="7954" priority="5816" operator="containsText" text="清車">
      <formula>NOT(ISERROR(SEARCH("清車",P976)))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8" operator="containsText" text="了機">
      <formula>NOT(ISERROR(SEARCH("了機",P979)))</formula>
    </cfRule>
    <cfRule type="containsText" dxfId="7951" priority="5937" operator="containsText" text="改紡">
      <formula>NOT(ISERROR(SEARCH("改紡",P979)))</formula>
    </cfRule>
    <cfRule type="containsText" dxfId="7950" priority="5936" operator="containsText" text="清車">
      <formula>NOT(ISERROR(SEARCH("清車",P979)))</formula>
    </cfRule>
  </conditionalFormatting>
  <conditionalFormatting sqref="P988:P989">
    <cfRule type="containsText" dxfId="7949" priority="5569" operator="containsText" text="了機">
      <formula>NOT(ISERROR(SEARCH("了機",P988)))</formula>
    </cfRule>
    <cfRule type="containsText" dxfId="7948" priority="5568" operator="containsText" text="改紡">
      <formula>NOT(ISERROR(SEARCH("改紡",P988)))</formula>
    </cfRule>
    <cfRule type="containsText" dxfId="7947" priority="5567" operator="containsText" text="清車">
      <formula>NOT(ISERROR(SEARCH("清車",P988)))</formula>
    </cfRule>
  </conditionalFormatting>
  <conditionalFormatting sqref="P990">
    <cfRule type="containsText" dxfId="7946" priority="5566" operator="containsText" text="了機">
      <formula>NOT(ISERROR(SEARCH("了機",P990)))</formula>
    </cfRule>
    <cfRule type="containsText" dxfId="7945" priority="5564" operator="containsText" text="清車">
      <formula>NOT(ISERROR(SEARCH("清車",P990)))</formula>
    </cfRule>
    <cfRule type="containsText" dxfId="7944" priority="5565" operator="containsText" text="改紡">
      <formula>NOT(ISERROR(SEARCH("改紡",P990)))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6" operator="containsText" text="改紡">
      <formula>NOT(ISERROR(SEARCH("改紡",P998)))</formula>
    </cfRule>
    <cfRule type="containsText" dxfId="7936" priority="5555" operator="containsText" text="清車">
      <formula>NOT(ISERROR(SEARCH("清車",P998)))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9" operator="containsText" text="了機">
      <formula>NOT(ISERROR(SEARCH("了機",P999)))</formula>
    </cfRule>
    <cfRule type="containsText" dxfId="7933" priority="5418" operator="containsText" text="改紡">
      <formula>NOT(ISERROR(SEARCH("改紡",P999)))</formula>
    </cfRule>
    <cfRule type="containsText" dxfId="7932" priority="5417" operator="containsText" text="清車">
      <formula>NOT(ISERROR(SEARCH("清車",P999)))</formula>
    </cfRule>
  </conditionalFormatting>
  <conditionalFormatting sqref="P1000">
    <cfRule type="containsText" dxfId="7931" priority="5590" operator="containsText" text="了機">
      <formula>NOT(ISERROR(SEARCH("了機",P1000)))</formula>
    </cfRule>
    <cfRule type="containsText" dxfId="7930" priority="5589" operator="containsText" text="改紡">
      <formula>NOT(ISERROR(SEARCH("改紡",P1000)))</formula>
    </cfRule>
    <cfRule type="containsText" dxfId="7929" priority="5588" operator="containsText" text="清車">
      <formula>NOT(ISERROR(SEARCH("清車",P1000)))</formula>
    </cfRule>
  </conditionalFormatting>
  <conditionalFormatting sqref="P1001">
    <cfRule type="containsText" dxfId="7928" priority="5607" operator="containsText" text="改紡">
      <formula>NOT(ISERROR(SEARCH("改紡",P1001)))</formula>
    </cfRule>
    <cfRule type="containsText" dxfId="7927" priority="5606" operator="containsText" text="清車">
      <formula>NOT(ISERROR(SEARCH("清車",P1001)))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2" operator="containsText" text="了機">
      <formula>NOT(ISERROR(SEARCH("了機",P1002)))</formula>
    </cfRule>
    <cfRule type="containsText" dxfId="7924" priority="5421" operator="containsText" text="改紡">
      <formula>NOT(ISERROR(SEARCH("改紡",P1002)))</formula>
    </cfRule>
    <cfRule type="containsText" dxfId="7923" priority="5420" operator="containsText" text="清車">
      <formula>NOT(ISERROR(SEARCH("清車",P1002)))</formula>
    </cfRule>
  </conditionalFormatting>
  <conditionalFormatting sqref="P1003">
    <cfRule type="containsText" dxfId="7922" priority="5440" operator="containsText" text="了機">
      <formula>NOT(ISERROR(SEARCH("了機",P1003)))</formula>
    </cfRule>
    <cfRule type="containsText" dxfId="7921" priority="5439" operator="containsText" text="改紡">
      <formula>NOT(ISERROR(SEARCH("改紡",P1003)))</formula>
    </cfRule>
    <cfRule type="containsText" dxfId="7920" priority="5438" operator="containsText" text="清車">
      <formula>NOT(ISERROR(SEARCH("清車",P1003)))</formula>
    </cfRule>
  </conditionalFormatting>
  <conditionalFormatting sqref="P1005">
    <cfRule type="containsText" dxfId="7919" priority="5454" operator="containsText" text="改紡">
      <formula>NOT(ISERROR(SEARCH("改紡",P1005)))</formula>
    </cfRule>
    <cfRule type="containsText" dxfId="7918" priority="5453" operator="containsText" text="清車">
      <formula>NOT(ISERROR(SEARCH("清車",P1005)))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7" operator="containsText" text="了機">
      <formula>NOT(ISERROR(SEARCH("了機",P1010)))</formula>
    </cfRule>
    <cfRule type="containsText" dxfId="7914" priority="5436" operator="containsText" text="改紡">
      <formula>NOT(ISERROR(SEARCH("改紡",P1010)))</formula>
    </cfRule>
  </conditionalFormatting>
  <conditionalFormatting sqref="P1011">
    <cfRule type="containsText" dxfId="7913" priority="5446" operator="containsText" text="了機">
      <formula>NOT(ISERROR(SEARCH("了機",P1011)))</formula>
    </cfRule>
    <cfRule type="containsText" dxfId="7912" priority="5444" operator="containsText" text="清車">
      <formula>NOT(ISERROR(SEARCH("清車",P1011)))</formula>
    </cfRule>
    <cfRule type="containsText" dxfId="7911" priority="5445" operator="containsText" text="改紡">
      <formula>NOT(ISERROR(SEARCH("改紡",P1011)))</formula>
    </cfRule>
  </conditionalFormatting>
  <conditionalFormatting sqref="P1012">
    <cfRule type="containsText" dxfId="7910" priority="5574" operator="containsText" text="改紡">
      <formula>NOT(ISERROR(SEARCH("改紡",P1012)))</formula>
    </cfRule>
    <cfRule type="containsText" dxfId="7909" priority="5575" operator="containsText" text="了機">
      <formula>NOT(ISERROR(SEARCH("了機",P1012)))</formula>
    </cfRule>
    <cfRule type="containsText" dxfId="7908" priority="5573" operator="containsText" text="清車">
      <formula>NOT(ISERROR(SEARCH("清車",P1012)))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9" operator="containsText" text="了機">
      <formula>NOT(ISERROR(SEARCH("了機",P1018)))</formula>
    </cfRule>
    <cfRule type="containsText" dxfId="7903" priority="5598" operator="containsText" text="改紡">
      <formula>NOT(ISERROR(SEARCH("改紡",P1018)))</formula>
    </cfRule>
    <cfRule type="containsText" dxfId="7902" priority="5597" operator="containsText" text="清車">
      <formula>NOT(ISERROR(SEARCH("清車",P1018)))</formula>
    </cfRule>
  </conditionalFormatting>
  <conditionalFormatting sqref="P1027:P1028">
    <cfRule type="containsText" dxfId="7901" priority="5233" operator="containsText" text="了機">
      <formula>NOT(ISERROR(SEARCH("了機",P1027)))</formula>
    </cfRule>
    <cfRule type="containsText" dxfId="7900" priority="5232" operator="containsText" text="改紡">
      <formula>NOT(ISERROR(SEARCH("改紡",P1027)))</formula>
    </cfRule>
    <cfRule type="containsText" dxfId="7899" priority="5231" operator="containsText" text="清車">
      <formula>NOT(ISERROR(SEARCH("清車",P1027)))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4" operator="containsText" text="清車">
      <formula>NOT(ISERROR(SEARCH("清車",P1030)))</formula>
    </cfRule>
    <cfRule type="containsText" dxfId="7894" priority="4876" operator="containsText" text="了機">
      <formula>NOT(ISERROR(SEARCH("了機",P1030)))</formula>
    </cfRule>
    <cfRule type="containsText" dxfId="7893" priority="4873" operator="containsText" text="了機">
      <formula>NOT(ISERROR(SEARCH("了機",P1030)))</formula>
    </cfRule>
    <cfRule type="containsText" dxfId="7892" priority="4872" operator="containsText" text="改紡">
      <formula>NOT(ISERROR(SEARCH("改紡",P1030)))</formula>
    </cfRule>
    <cfRule type="containsText" dxfId="7891" priority="4871" operator="containsText" text="清車">
      <formula>NOT(ISERROR(SEARCH("清車",P1030)))</formula>
    </cfRule>
    <cfRule type="containsText" dxfId="7890" priority="4875" operator="containsText" text="改紡">
      <formula>NOT(ISERROR(SEARCH("改紡",P1030)))</formula>
    </cfRule>
  </conditionalFormatting>
  <conditionalFormatting sqref="P1031">
    <cfRule type="containsText" dxfId="7889" priority="5118" operator="containsText" text="改紡">
      <formula>NOT(ISERROR(SEARCH("改紡",P1031)))</formula>
    </cfRule>
    <cfRule type="containsText" dxfId="7888" priority="5119" operator="containsText" text="了機">
      <formula>NOT(ISERROR(SEARCH("了機",P1031)))</formula>
    </cfRule>
    <cfRule type="containsText" dxfId="7887" priority="5117" operator="containsText" text="清車">
      <formula>NOT(ISERROR(SEARCH("清車",P1031)))</formula>
    </cfRule>
  </conditionalFormatting>
  <conditionalFormatting sqref="P1033">
    <cfRule type="containsText" dxfId="7886" priority="4878" operator="containsText" text="改紡">
      <formula>NOT(ISERROR(SEARCH("改紡",P1033)))</formula>
    </cfRule>
    <cfRule type="containsText" dxfId="7885" priority="4879" operator="containsText" text="了機">
      <formula>NOT(ISERROR(SEARCH("了機",P1033)))</formula>
    </cfRule>
    <cfRule type="containsText" dxfId="7884" priority="4877" operator="containsText" text="清車">
      <formula>NOT(ISERROR(SEARCH("清車",P1033)))</formula>
    </cfRule>
  </conditionalFormatting>
  <conditionalFormatting sqref="P1034">
    <cfRule type="containsText" dxfId="7883" priority="5128" operator="containsText" text="了機">
      <formula>NOT(ISERROR(SEARCH("了機",P1034)))</formula>
    </cfRule>
    <cfRule type="containsText" dxfId="7882" priority="5126" operator="containsText" text="清車">
      <formula>NOT(ISERROR(SEARCH("清車",P1034)))</formula>
    </cfRule>
    <cfRule type="containsText" dxfId="7881" priority="5127" operator="containsText" text="改紡">
      <formula>NOT(ISERROR(SEARCH("改紡",P1034)))</formula>
    </cfRule>
  </conditionalFormatting>
  <conditionalFormatting sqref="P1035">
    <cfRule type="containsText" dxfId="7880" priority="4914" operator="containsText" text="改紡">
      <formula>NOT(ISERROR(SEARCH("改紡",P1035)))</formula>
    </cfRule>
    <cfRule type="containsText" dxfId="7879" priority="4915" operator="containsText" text="了機">
      <formula>NOT(ISERROR(SEARCH("了機",P1035)))</formula>
    </cfRule>
    <cfRule type="containsText" dxfId="7878" priority="4913" operator="containsText" text="清車">
      <formula>NOT(ISERROR(SEARCH("清車",P1035)))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8" operator="containsText" text="了機">
      <formula>NOT(ISERROR(SEARCH("了機",P1038)))</formula>
    </cfRule>
    <cfRule type="containsText" dxfId="7873" priority="4977" operator="containsText" text="改紡">
      <formula>NOT(ISERROR(SEARCH("改紡",P1038)))</formula>
    </cfRule>
    <cfRule type="containsText" dxfId="7872" priority="5089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4976" operator="containsText" text="清車">
      <formula>NOT(ISERROR(SEARCH("清車",P1038)))</formula>
    </cfRule>
    <cfRule type="containsText" dxfId="7869" priority="5088" operator="containsText" text="改紡">
      <formula>NOT(ISERROR(SEARCH("改紡",P1038)))</formula>
    </cfRule>
  </conditionalFormatting>
  <conditionalFormatting sqref="P1039">
    <cfRule type="containsText" dxfId="7868" priority="5252" operator="containsText" text="清車">
      <formula>NOT(ISERROR(SEARCH("清車",P1039)))</formula>
    </cfRule>
    <cfRule type="containsText" dxfId="7867" priority="5253" operator="containsText" text="改紡">
      <formula>NOT(ISERROR(SEARCH("改紡",P1039)))</formula>
    </cfRule>
    <cfRule type="containsText" dxfId="7866" priority="5254" operator="containsText" text="了機">
      <formula>NOT(ISERROR(SEARCH("了機",P1039)))</formula>
    </cfRule>
    <cfRule type="containsText" dxfId="7865" priority="4890" operator="containsText" text="改紡">
      <formula>NOT(ISERROR(SEARCH("改紡",P1039)))</formula>
    </cfRule>
    <cfRule type="containsText" dxfId="7864" priority="4889" operator="containsText" text="清車">
      <formula>NOT(ISERROR(SEARCH("清車",P1039)))</formula>
    </cfRule>
    <cfRule type="containsText" dxfId="7863" priority="4891" operator="containsText" text="了機">
      <formula>NOT(ISERROR(SEARCH("了機",P1039)))</formula>
    </cfRule>
  </conditionalFormatting>
  <conditionalFormatting sqref="P1040">
    <cfRule type="containsText" dxfId="7862" priority="5272" operator="containsText" text="了機">
      <formula>NOT(ISERROR(SEARCH("了機",P1040)))</formula>
    </cfRule>
    <cfRule type="containsText" dxfId="7861" priority="4996" operator="containsText" text="了機">
      <formula>NOT(ISERROR(SEARCH("了機",P1040)))</formula>
    </cfRule>
    <cfRule type="containsText" dxfId="7860" priority="4995" operator="containsText" text="改紡">
      <formula>NOT(ISERROR(SEARCH("改紡",P1040)))</formula>
    </cfRule>
    <cfRule type="containsText" dxfId="7859" priority="4994" operator="containsText" text="清車">
      <formula>NOT(ISERROR(SEARCH("清車",P1040)))</formula>
    </cfRule>
    <cfRule type="containsText" dxfId="7858" priority="5270" operator="containsText" text="清車">
      <formula>NOT(ISERROR(SEARCH("清車",P1040)))</formula>
    </cfRule>
    <cfRule type="containsText" dxfId="7857" priority="5271" operator="containsText" text="改紡">
      <formula>NOT(ISERROR(SEARCH("改紡",P1040)))</formula>
    </cfRule>
  </conditionalFormatting>
  <conditionalFormatting sqref="P1041">
    <cfRule type="containsText" dxfId="7856" priority="5090" operator="containsText" text="清車">
      <formula>NOT(ISERROR(SEARCH("清車",P1041)))</formula>
    </cfRule>
    <cfRule type="containsText" dxfId="7855" priority="5005" operator="containsText" text="了機">
      <formula>NOT(ISERROR(SEARCH("了機",P1041)))</formula>
    </cfRule>
    <cfRule type="containsText" dxfId="7854" priority="5004" operator="containsText" text="改紡">
      <formula>NOT(ISERROR(SEARCH("改紡",P1041)))</formula>
    </cfRule>
    <cfRule type="containsText" dxfId="7853" priority="5003" operator="containsText" text="清車">
      <formula>NOT(ISERROR(SEARCH("清車",P1041)))</formula>
    </cfRule>
    <cfRule type="containsText" dxfId="7852" priority="5092" operator="containsText" text="了機">
      <formula>NOT(ISERROR(SEARCH("了機",P1041)))</formula>
    </cfRule>
    <cfRule type="containsText" dxfId="7851" priority="5091" operator="containsText" text="改紡">
      <formula>NOT(ISERROR(SEARCH("改紡",P1041)))</formula>
    </cfRule>
  </conditionalFormatting>
  <conditionalFormatting sqref="P1042">
    <cfRule type="containsText" dxfId="7850" priority="5108" operator="containsText" text="清車">
      <formula>NOT(ISERROR(SEARCH("清車",P1042)))</formula>
    </cfRule>
    <cfRule type="containsText" dxfId="7849" priority="5109" operator="containsText" text="改紡">
      <formula>NOT(ISERROR(SEARCH("改紡",P1042)))</formula>
    </cfRule>
    <cfRule type="containsText" dxfId="7848" priority="5110" operator="containsText" text="了機">
      <formula>NOT(ISERROR(SEARCH("了機",P1042)))</formula>
    </cfRule>
    <cfRule type="containsText" dxfId="7847" priority="4894" operator="containsText" text="了機">
      <formula>NOT(ISERROR(SEARCH("了機",P1042)))</formula>
    </cfRule>
    <cfRule type="containsText" dxfId="7846" priority="4893" operator="containsText" text="改紡">
      <formula>NOT(ISERROR(SEARCH("改紡",P1042)))</formula>
    </cfRule>
    <cfRule type="containsText" dxfId="7845" priority="4892" operator="containsText" text="清車">
      <formula>NOT(ISERROR(SEARCH("清車",P1042)))</formula>
    </cfRule>
  </conditionalFormatting>
  <conditionalFormatting sqref="P1043">
    <cfRule type="containsText" dxfId="7844" priority="4900" operator="containsText" text="了機">
      <formula>NOT(ISERROR(SEARCH("了機",P1043)))</formula>
    </cfRule>
    <cfRule type="containsText" dxfId="7843" priority="4899" operator="containsText" text="改紡">
      <formula>NOT(ISERROR(SEARCH("改紡",P1043)))</formula>
    </cfRule>
    <cfRule type="containsText" dxfId="7842" priority="4898" operator="containsText" text="清車">
      <formula>NOT(ISERROR(SEARCH("清車",P1043)))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9" operator="containsText" text="了機">
      <formula>NOT(ISERROR(SEARCH("了機",P1045)))</formula>
    </cfRule>
    <cfRule type="containsText" dxfId="7834" priority="4908" operator="containsText" text="改紡">
      <formula>NOT(ISERROR(SEARCH("改紡",P1045)))</formula>
    </cfRule>
    <cfRule type="containsText" dxfId="7833" priority="4907" operator="containsText" text="清車">
      <formula>NOT(ISERROR(SEARCH("清車",P1045)))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7" operator="containsText" text="了機">
      <formula>NOT(ISERROR(SEARCH("了機",P1049)))</formula>
    </cfRule>
    <cfRule type="containsText" dxfId="7830" priority="5106" operator="containsText" text="改紡">
      <formula>NOT(ISERROR(SEARCH("改紡",P1049)))</formula>
    </cfRule>
  </conditionalFormatting>
  <conditionalFormatting sqref="P1050">
    <cfRule type="containsText" dxfId="7829" priority="5115" operator="containsText" text="改紡">
      <formula>NOT(ISERROR(SEARCH("改紡",P1050)))</formula>
    </cfRule>
    <cfRule type="containsText" dxfId="7828" priority="4895" operator="containsText" text="清車">
      <formula>NOT(ISERROR(SEARCH("清車",P1050)))</formula>
    </cfRule>
    <cfRule type="containsText" dxfId="7827" priority="5114" operator="containsText" text="清車">
      <formula>NOT(ISERROR(SEARCH("清車",P1050)))</formula>
    </cfRule>
    <cfRule type="containsText" dxfId="7826" priority="5116" operator="containsText" text="了機">
      <formula>NOT(ISERROR(SEARCH("了機",P1050)))</formula>
    </cfRule>
    <cfRule type="containsText" dxfId="7825" priority="4897" operator="containsText" text="了機">
      <formula>NOT(ISERROR(SEARCH("了機",P1050)))</formula>
    </cfRule>
    <cfRule type="containsText" dxfId="7824" priority="4896" operator="containsText" text="改紡">
      <formula>NOT(ISERROR(SEARCH("改紡",P1050)))</formula>
    </cfRule>
  </conditionalFormatting>
  <conditionalFormatting sqref="P1051">
    <cfRule type="containsText" dxfId="7823" priority="5239" operator="containsText" text="了機">
      <formula>NOT(ISERROR(SEARCH("了機",P1051)))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4904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7" operator="containsText" text="清車">
      <formula>NOT(ISERROR(SEARCH("清車",P1051)))</formula>
    </cfRule>
  </conditionalFormatting>
  <conditionalFormatting sqref="P1052">
    <cfRule type="containsText" dxfId="7817" priority="4987" operator="containsText" text="了機">
      <formula>NOT(ISERROR(SEARCH("了機",P1052)))</formula>
    </cfRule>
    <cfRule type="containsText" dxfId="7816" priority="4986" operator="containsText" text="改紡">
      <formula>NOT(ISERROR(SEARCH("改紡",P1052)))</formula>
    </cfRule>
    <cfRule type="containsText" dxfId="7815" priority="4985" operator="containsText" text="清車">
      <formula>NOT(ISERROR(SEARCH("清車",P1052)))</formula>
    </cfRule>
  </conditionalFormatting>
  <conditionalFormatting sqref="P1054">
    <cfRule type="containsText" dxfId="7814" priority="5146" operator="containsText" text="了機">
      <formula>NOT(ISERROR(SEARCH("了機",P1054)))</formula>
    </cfRule>
    <cfRule type="containsText" dxfId="7813" priority="5144" operator="containsText" text="清車">
      <formula>NOT(ISERROR(SEARCH("清車",P1054)))</formula>
    </cfRule>
    <cfRule type="containsText" dxfId="7812" priority="5145" operator="containsText" text="改紡">
      <formula>NOT(ISERROR(SEARCH("改紡",P1054)))</formula>
    </cfRule>
  </conditionalFormatting>
  <conditionalFormatting sqref="P1055">
    <cfRule type="containsText" dxfId="7811" priority="4930" operator="containsText" text="了機">
      <formula>NOT(ISERROR(SEARCH("了機",P1055)))</formula>
    </cfRule>
    <cfRule type="containsText" dxfId="7810" priority="4928" operator="containsText" text="清車">
      <formula>NOT(ISERROR(SEARCH("清車",P1055)))</formula>
    </cfRule>
    <cfRule type="containsText" dxfId="7809" priority="4929" operator="containsText" text="改紡">
      <formula>NOT(ISERROR(SEARCH("改紡",P1055)))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8" operator="containsText" text="了機">
      <formula>NOT(ISERROR(SEARCH("了機",P1067)))</formula>
    </cfRule>
    <cfRule type="containsText" dxfId="7803" priority="4667" operator="containsText" text="改紡">
      <formula>NOT(ISERROR(SEARCH("改紡",P1067)))</formula>
    </cfRule>
  </conditionalFormatting>
  <conditionalFormatting sqref="P1069">
    <cfRule type="containsText" dxfId="7802" priority="4665" operator="containsText" text="了機">
      <formula>NOT(ISERROR(SEARCH("了機",P1069)))</formula>
    </cfRule>
    <cfRule type="containsText" dxfId="7801" priority="4664" operator="containsText" text="改紡">
      <formula>NOT(ISERROR(SEARCH("改紡",P1069)))</formula>
    </cfRule>
    <cfRule type="containsText" dxfId="7800" priority="4663" operator="containsText" text="清車">
      <formula>NOT(ISERROR(SEARCH("清車",P1069)))</formula>
    </cfRule>
  </conditionalFormatting>
  <conditionalFormatting sqref="P1070">
    <cfRule type="containsText" dxfId="7799" priority="3835" operator="containsText" text="改紡">
      <formula>NOT(ISERROR(SEARCH("改紡",P1070)))</formula>
    </cfRule>
    <cfRule type="containsText" dxfId="7798" priority="3833" operator="containsText" text="了機">
      <formula>NOT(ISERROR(SEARCH("了機",P1070)))</formula>
    </cfRule>
    <cfRule type="containsText" dxfId="7797" priority="3836" operator="containsText" text="了機">
      <formula>NOT(ISERROR(SEARCH("了機",P1070)))</formula>
    </cfRule>
    <cfRule type="containsText" dxfId="7796" priority="3831" operator="containsText" text="清車">
      <formula>NOT(ISERROR(SEARCH("清車",P1070)))</formula>
    </cfRule>
    <cfRule type="containsText" dxfId="7795" priority="3832" operator="containsText" text="改紡">
      <formula>NOT(ISERROR(SEARCH("改紡",P1070)))</formula>
    </cfRule>
    <cfRule type="containsText" dxfId="7794" priority="3834" operator="containsText" text="清車">
      <formula>NOT(ISERROR(SEARCH("清車",P1070)))</formula>
    </cfRule>
  </conditionalFormatting>
  <conditionalFormatting sqref="P1071">
    <cfRule type="containsText" dxfId="7793" priority="3872" operator="containsText" text="了機">
      <formula>NOT(ISERROR(SEARCH("了機",P1071)))</formula>
    </cfRule>
    <cfRule type="containsText" dxfId="7792" priority="4557" operator="containsText" text="了機">
      <formula>NOT(ISERROR(SEARCH("了機",P1071)))</formula>
    </cfRule>
    <cfRule type="containsText" dxfId="7791" priority="4556" operator="containsText" text="改紡">
      <formula>NOT(ISERROR(SEARCH("改紡",P1071)))</formula>
    </cfRule>
    <cfRule type="containsText" dxfId="7790" priority="4555" operator="containsText" text="清車">
      <formula>NOT(ISERROR(SEARCH("清車",P1071)))</formula>
    </cfRule>
    <cfRule type="containsText" dxfId="7789" priority="3867" operator="containsText" text="清車">
      <formula>NOT(ISERROR(SEARCH("清車",P1071)))</formula>
    </cfRule>
    <cfRule type="containsText" dxfId="7788" priority="3869" operator="containsText" text="了機">
      <formula>NOT(ISERROR(SEARCH("了機",P1071)))</formula>
    </cfRule>
    <cfRule type="containsText" dxfId="7787" priority="3868" operator="containsText" text="改紡">
      <formula>NOT(ISERROR(SEARCH("改紡",P1071)))</formula>
    </cfRule>
    <cfRule type="containsText" dxfId="7786" priority="3870" operator="containsText" text="清車">
      <formula>NOT(ISERROR(SEARCH("清車",P1071)))</formula>
    </cfRule>
    <cfRule type="containsText" dxfId="7785" priority="3871" operator="containsText" text="改紡">
      <formula>NOT(ISERROR(SEARCH("改紡",P1071)))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9" operator="containsText" text="改紡">
      <formula>NOT(ISERROR(SEARCH("改紡",P1073)))</formula>
    </cfRule>
    <cfRule type="containsText" dxfId="7780" priority="4318" operator="containsText" text="清車">
      <formula>NOT(ISERROR(SEARCH("清車",P1073)))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4561" operator="containsText" text="清車">
      <formula>NOT(ISERROR(SEARCH("清車",P1074)))</formula>
    </cfRule>
    <cfRule type="containsText" dxfId="7777" priority="4562" operator="containsText" text="改紡">
      <formula>NOT(ISERROR(SEARCH("改紡",P1074)))</formula>
    </cfRule>
    <cfRule type="containsText" dxfId="7776" priority="4563" operator="containsText" text="了機">
      <formula>NOT(ISERROR(SEARCH("了機",P1074)))</formula>
    </cfRule>
    <cfRule type="containsText" dxfId="7775" priority="3875" operator="containsText" text="了機">
      <formula>NOT(ISERROR(SEARCH("了機",P1074)))</formula>
    </cfRule>
    <cfRule type="containsText" dxfId="7774" priority="3874" operator="containsText" text="改紡">
      <formula>NOT(ISERROR(SEARCH("改紡",P1074)))</formula>
    </cfRule>
    <cfRule type="containsText" dxfId="7773" priority="3873" operator="containsText" text="清車">
      <formula>NOT(ISERROR(SEARCH("清車",P1074)))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358" operator="containsText" text="改紡">
      <formula>NOT(ISERROR(SEARCH("改紡",P1075)))</formula>
    </cfRule>
    <cfRule type="containsText" dxfId="7770" priority="4359" operator="containsText" text="了機">
      <formula>NOT(ISERROR(SEARCH("了機",P1075)))</formula>
    </cfRule>
    <cfRule type="containsText" dxfId="7769" priority="4120" operator="containsText" text="改紡">
      <formula>NOT(ISERROR(SEARCH("改紡",P1075)))</formula>
    </cfRule>
    <cfRule type="containsText" dxfId="7768" priority="4121" operator="containsText" text="了機">
      <formula>NOT(ISERROR(SEARCH("了機",P1075)))</formula>
    </cfRule>
    <cfRule type="containsText" dxfId="7767" priority="4357" operator="containsText" text="清車">
      <formula>NOT(ISERROR(SEARCH("清車",P1075)))</formula>
    </cfRule>
  </conditionalFormatting>
  <conditionalFormatting sqref="P1076">
    <cfRule type="containsText" dxfId="7766" priority="3910" operator="containsText" text="改紡">
      <formula>NOT(ISERROR(SEARCH("改紡",P1076)))</formula>
    </cfRule>
    <cfRule type="containsText" dxfId="7765" priority="3909" operator="containsText" text="清車">
      <formula>NOT(ISERROR(SEARCH("清車",P1076)))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6" operator="containsText" text="了機">
      <formula>NOT(ISERROR(SEARCH("了機",P1077)))</formula>
    </cfRule>
    <cfRule type="containsText" dxfId="7762" priority="4655" operator="containsText" text="改紡">
      <formula>NOT(ISERROR(SEARCH("改紡",P1077)))</formula>
    </cfRule>
    <cfRule type="containsText" dxfId="7761" priority="4654" operator="containsText" text="清車">
      <formula>NOT(ISERROR(SEARCH("清車",P1077)))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526" operator="containsText" text="改紡">
      <formula>NOT(ISERROR(SEARCH("改紡",P1078)))</formula>
    </cfRule>
    <cfRule type="containsText" dxfId="7758" priority="4525" operator="containsText" text="清車">
      <formula>NOT(ISERROR(SEARCH("清車",P1078)))</formula>
    </cfRule>
    <cfRule type="containsText" dxfId="7757" priority="4527" operator="containsText" text="了機">
      <formula>NOT(ISERROR(SEARCH("了機",P1078)))</formula>
    </cfRule>
    <cfRule type="containsText" dxfId="7756" priority="4184" operator="containsText" text="了機">
      <formula>NOT(ISERROR(SEARCH("了機",P1078)))</formula>
    </cfRule>
    <cfRule type="containsText" dxfId="7755" priority="4183" operator="containsText" text="改紡">
      <formula>NOT(ISERROR(SEARCH("改紡",P1078)))</formula>
    </cfRule>
    <cfRule type="containsText" dxfId="7754" priority="4417" operator="containsText" text="清車">
      <formula>NOT(ISERROR(SEARCH("清車",P1078)))</formula>
    </cfRule>
    <cfRule type="containsText" dxfId="7753" priority="4418" operator="containsText" text="改紡">
      <formula>NOT(ISERROR(SEARCH("改紡",P1078)))</formula>
    </cfRule>
    <cfRule type="containsText" dxfId="7752" priority="4419" operator="containsText" text="了機">
      <formula>NOT(ISERROR(SEARCH("了機",P1078)))</formula>
    </cfRule>
  </conditionalFormatting>
  <conditionalFormatting sqref="P1079">
    <cfRule type="containsText" dxfId="7751" priority="4335" operator="containsText" text="了機">
      <formula>NOT(ISERROR(SEARCH("了機",P1079)))</formula>
    </cfRule>
    <cfRule type="containsText" dxfId="7750" priority="4687" operator="containsText" text="清車">
      <formula>NOT(ISERROR(SEARCH("清車",P1079)))</formula>
    </cfRule>
    <cfRule type="containsText" dxfId="7749" priority="4688" operator="containsText" text="改紡">
      <formula>NOT(ISERROR(SEARCH("改紡",P1079)))</formula>
    </cfRule>
    <cfRule type="containsText" dxfId="7748" priority="4689" operator="containsText" text="了機">
      <formula>NOT(ISERROR(SEARCH("了機",P1079)))</formula>
    </cfRule>
    <cfRule type="containsText" dxfId="7747" priority="3974" operator="containsText" text="了機">
      <formula>NOT(ISERROR(SEARCH("了機",P1079)))</formula>
    </cfRule>
    <cfRule type="containsText" dxfId="7746" priority="3972" operator="containsText" text="清車">
      <formula>NOT(ISERROR(SEARCH("清車",P1079)))</formula>
    </cfRule>
    <cfRule type="containsText" dxfId="7745" priority="4085" operator="containsText" text="了機">
      <formula>NOT(ISERROR(SEARCH("了機",P1079)))</formula>
    </cfRule>
    <cfRule type="containsText" dxfId="7744" priority="4084" operator="containsText" text="改紡">
      <formula>NOT(ISERROR(SEARCH("改紡",P1079)))</formula>
    </cfRule>
    <cfRule type="containsText" dxfId="7743" priority="4083" operator="containsText" text="清車">
      <formula>NOT(ISERROR(SEARCH("清車",P1079)))</formula>
    </cfRule>
    <cfRule type="containsText" dxfId="7742" priority="3973" operator="containsText" text="改紡">
      <formula>NOT(ISERROR(SEARCH("改紡",P1079)))</formula>
    </cfRule>
    <cfRule type="containsText" dxfId="7741" priority="4333" operator="containsText" text="清車">
      <formula>NOT(ISERROR(SEARCH("清車",P1079)))</formula>
    </cfRule>
    <cfRule type="containsText" dxfId="7740" priority="4334" operator="containsText" text="改紡">
      <formula>NOT(ISERROR(SEARCH("改紡",P1079)))</formula>
    </cfRule>
  </conditionalFormatting>
  <conditionalFormatting sqref="P1080">
    <cfRule type="containsText" dxfId="7739" priority="3887" operator="containsText" text="了機">
      <formula>NOT(ISERROR(SEARCH("了機",P1080)))</formula>
    </cfRule>
    <cfRule type="containsText" dxfId="7738" priority="3886" operator="containsText" text="改紡">
      <formula>NOT(ISERROR(SEARCH("改紡",P1080)))</formula>
    </cfRule>
    <cfRule type="containsText" dxfId="7737" priority="3885" operator="containsText" text="清車">
      <formula>NOT(ISERROR(SEARCH("清車",P1080)))</formula>
    </cfRule>
    <cfRule type="containsText" dxfId="7736" priority="4203" operator="containsText" text="清車">
      <formula>NOT(ISERROR(SEARCH("清車",P1080)))</formula>
    </cfRule>
    <cfRule type="containsText" dxfId="7735" priority="4205" operator="containsText" text="了機">
      <formula>NOT(ISERROR(SEARCH("了機",P1080)))</formula>
    </cfRule>
    <cfRule type="containsText" dxfId="7734" priority="4706" operator="containsText" text="改紡">
      <formula>NOT(ISERROR(SEARCH("改紡",P1080)))</formula>
    </cfRule>
    <cfRule type="containsText" dxfId="7733" priority="4437" operator="containsText" text="了機">
      <formula>NOT(ISERROR(SEARCH("了機",P1080)))</formula>
    </cfRule>
    <cfRule type="containsText" dxfId="7732" priority="4435" operator="containsText" text="清車">
      <formula>NOT(ISERROR(SEARCH("清車",P1080)))</formula>
    </cfRule>
    <cfRule type="containsText" dxfId="7731" priority="4204" operator="containsText" text="改紡">
      <formula>NOT(ISERROR(SEARCH("改紡",P1080)))</formula>
    </cfRule>
    <cfRule type="containsText" dxfId="7730" priority="4707" operator="containsText" text="了機">
      <formula>NOT(ISERROR(SEARCH("了機",P1080)))</formula>
    </cfRule>
    <cfRule type="containsText" dxfId="7729" priority="4705" operator="containsText" text="清車">
      <formula>NOT(ISERROR(SEARCH("清車",P1080)))</formula>
    </cfRule>
    <cfRule type="containsText" dxfId="7728" priority="4436" operator="containsText" text="改紡">
      <formula>NOT(ISERROR(SEARCH("改紡",P1080)))</formula>
    </cfRule>
  </conditionalFormatting>
  <conditionalFormatting sqref="P1081">
    <cfRule type="containsText" dxfId="7727" priority="4446" operator="containsText" text="了機">
      <formula>NOT(ISERROR(SEARCH("了機",P1081)))</formula>
    </cfRule>
    <cfRule type="containsText" dxfId="7726" priority="4444" operator="containsText" text="清車">
      <formula>NOT(ISERROR(SEARCH("清車",P1081)))</formula>
    </cfRule>
    <cfRule type="containsText" dxfId="7725" priority="4212" operator="containsText" text="清車">
      <formula>NOT(ISERROR(SEARCH("清車",P1081)))</formula>
    </cfRule>
    <cfRule type="containsText" dxfId="7724" priority="4213" operator="containsText" text="改紡">
      <formula>NOT(ISERROR(SEARCH("改紡",P1081)))</formula>
    </cfRule>
    <cfRule type="containsText" dxfId="7723" priority="4214" operator="containsText" text="了機">
      <formula>NOT(ISERROR(SEARCH("了機",P1081)))</formula>
    </cfRule>
    <cfRule type="containsText" dxfId="7722" priority="3992" operator="containsText" text="了機">
      <formula>NOT(ISERROR(SEARCH("了機",P1081)))</formula>
    </cfRule>
    <cfRule type="containsText" dxfId="7721" priority="3991" operator="containsText" text="改紡">
      <formula>NOT(ISERROR(SEARCH("改紡",P1081)))</formula>
    </cfRule>
    <cfRule type="containsText" dxfId="7720" priority="4445" operator="containsText" text="改紡">
      <formula>NOT(ISERROR(SEARCH("改紡",P1081)))</formula>
    </cfRule>
    <cfRule type="containsText" dxfId="7719" priority="3990" operator="containsText" text="清車">
      <formula>NOT(ISERROR(SEARCH("清車",P1081)))</formula>
    </cfRule>
    <cfRule type="containsText" dxfId="7718" priority="4530" operator="containsText" text="了機">
      <formula>NOT(ISERROR(SEARCH("了機",P1081)))</formula>
    </cfRule>
    <cfRule type="containsText" dxfId="7717" priority="4529" operator="containsText" text="改紡">
      <formula>NOT(ISERROR(SEARCH("改紡",P1081)))</formula>
    </cfRule>
    <cfRule type="containsText" dxfId="7716" priority="4528" operator="containsText" text="清車">
      <formula>NOT(ISERROR(SEARCH("清車",P1081)))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337" operator="containsText" text="改紡">
      <formula>NOT(ISERROR(SEARCH("改紡",P1082)))</formula>
    </cfRule>
    <cfRule type="containsText" dxfId="7713" priority="4338" operator="containsText" text="了機">
      <formula>NOT(ISERROR(SEARCH("了機",P1082)))</formula>
    </cfRule>
    <cfRule type="containsText" dxfId="7712" priority="4000" operator="containsText" text="改紡">
      <formula>NOT(ISERROR(SEARCH("改紡",P1082)))</formula>
    </cfRule>
    <cfRule type="containsText" dxfId="7711" priority="4548" operator="containsText" text="了機">
      <formula>NOT(ISERROR(SEARCH("了機",P1082)))</formula>
    </cfRule>
    <cfRule type="containsText" dxfId="7710" priority="4001" operator="containsText" text="了機">
      <formula>NOT(ISERROR(SEARCH("了機",P1082)))</formula>
    </cfRule>
    <cfRule type="containsText" dxfId="7709" priority="4086" operator="containsText" text="清車">
      <formula>NOT(ISERROR(SEARCH("清車",P1082)))</formula>
    </cfRule>
    <cfRule type="containsText" dxfId="7708" priority="4088" operator="containsText" text="了機">
      <formula>NOT(ISERROR(SEARCH("了機",P1082)))</formula>
    </cfRule>
    <cfRule type="containsText" dxfId="7707" priority="4546" operator="containsText" text="清車">
      <formula>NOT(ISERROR(SEARCH("清車",P1082)))</formula>
    </cfRule>
    <cfRule type="containsText" dxfId="7706" priority="4087" operator="containsText" text="改紡">
      <formula>NOT(ISERROR(SEARCH("改紡",P1082)))</formula>
    </cfRule>
    <cfRule type="containsText" dxfId="7705" priority="4547" operator="containsText" text="改紡">
      <formula>NOT(ISERROR(SEARCH("改紡",P1082)))</formula>
    </cfRule>
    <cfRule type="containsText" dxfId="7704" priority="4336" operator="containsText" text="清車">
      <formula>NOT(ISERROR(SEARCH("清車",P1082)))</formula>
    </cfRule>
  </conditionalFormatting>
  <conditionalFormatting sqref="P1083">
    <cfRule type="containsText" dxfId="7703" priority="4102" operator="containsText" text="改紡">
      <formula>NOT(ISERROR(SEARCH("改紡",P1083)))</formula>
    </cfRule>
    <cfRule type="containsText" dxfId="7702" priority="4101" operator="containsText" text="清車">
      <formula>NOT(ISERROR(SEARCH("清車",P1083)))</formula>
    </cfRule>
    <cfRule type="containsText" dxfId="7701" priority="4344" operator="containsText" text="了機">
      <formula>NOT(ISERROR(SEARCH("了機",P1083)))</formula>
    </cfRule>
    <cfRule type="containsText" dxfId="7700" priority="4343" operator="containsText" text="改紡">
      <formula>NOT(ISERROR(SEARCH("改紡",P1083)))</formula>
    </cfRule>
    <cfRule type="containsText" dxfId="7699" priority="4342" operator="containsText" text="清車">
      <formula>NOT(ISERROR(SEARCH("清車",P1083)))</formula>
    </cfRule>
    <cfRule type="containsText" dxfId="7698" priority="3888" operator="containsText" text="清車">
      <formula>NOT(ISERROR(SEARCH("清車",P1083)))</formula>
    </cfRule>
    <cfRule type="containsText" dxfId="7697" priority="3889" operator="containsText" text="改紡">
      <formula>NOT(ISERROR(SEARCH("改紡",P1083)))</formula>
    </cfRule>
    <cfRule type="containsText" dxfId="7696" priority="3890" operator="containsText" text="了機">
      <formula>NOT(ISERROR(SEARCH("了機",P1083)))</formula>
    </cfRule>
    <cfRule type="containsText" dxfId="7695" priority="4103" operator="containsText" text="了機">
      <formula>NOT(ISERROR(SEARCH("了機",P1083)))</formula>
    </cfRule>
  </conditionalFormatting>
  <conditionalFormatting sqref="P1084">
    <cfRule type="containsText" dxfId="7694" priority="4303" operator="containsText" text="清車">
      <formula>NOT(ISERROR(SEARCH("清車",P1084)))</formula>
    </cfRule>
    <cfRule type="containsText" dxfId="7693" priority="4305" operator="containsText" text="了機">
      <formula>NOT(ISERROR(SEARCH("了機",P1084)))</formula>
    </cfRule>
    <cfRule type="containsText" dxfId="7692" priority="4304" operator="containsText" text="改紡">
      <formula>NOT(ISERROR(SEARCH("改紡",P1084)))</formula>
    </cfRule>
    <cfRule type="containsText" dxfId="7691" priority="4300" operator="containsText" text="清車">
      <formula>NOT(ISERROR(SEARCH("清車",P1084)))</formula>
    </cfRule>
    <cfRule type="containsText" dxfId="7690" priority="3896" operator="containsText" text="了機">
      <formula>NOT(ISERROR(SEARCH("了機",P1084)))</formula>
    </cfRule>
    <cfRule type="containsText" dxfId="7689" priority="4302" operator="containsText" text="了機">
      <formula>NOT(ISERROR(SEARCH("了機",P1084)))</formula>
    </cfRule>
    <cfRule type="containsText" dxfId="7688" priority="4301" operator="containsText" text="改紡">
      <formula>NOT(ISERROR(SEARCH("改紡",P1084)))</formula>
    </cfRule>
    <cfRule type="containsText" dxfId="7687" priority="3895" operator="containsText" text="改紡">
      <formula>NOT(ISERROR(SEARCH("改紡",P1084)))</formula>
    </cfRule>
    <cfRule type="containsText" dxfId="7686" priority="3894" operator="containsText" text="清車">
      <formula>NOT(ISERROR(SEARCH("清車",P1084)))</formula>
    </cfRule>
  </conditionalFormatting>
  <conditionalFormatting sqref="P1085">
    <cfRule type="containsText" dxfId="7685" priority="3853" operator="containsText" text="改紡">
      <formula>NOT(ISERROR(SEARCH("改紡",P1085)))</formula>
    </cfRule>
    <cfRule type="containsText" dxfId="7684" priority="3849" operator="containsText" text="清車">
      <formula>NOT(ISERROR(SEARCH("清車",P1085)))</formula>
    </cfRule>
    <cfRule type="containsText" dxfId="7683" priority="4351" operator="containsText" text="清車">
      <formula>NOT(ISERROR(SEARCH("清車",P1085)))</formula>
    </cfRule>
    <cfRule type="containsText" dxfId="7682" priority="3854" operator="containsText" text="了機">
      <formula>NOT(ISERROR(SEARCH("了機",P1085)))</formula>
    </cfRule>
    <cfRule type="containsText" dxfId="7681" priority="4353" operator="containsText" text="了機">
      <formula>NOT(ISERROR(SEARCH("了機",P1085)))</formula>
    </cfRule>
    <cfRule type="containsText" dxfId="7680" priority="4352" operator="containsText" text="改紡">
      <formula>NOT(ISERROR(SEARCH("改紡",P1085)))</formula>
    </cfRule>
    <cfRule type="containsText" dxfId="7679" priority="3852" operator="containsText" text="清車">
      <formula>NOT(ISERROR(SEARCH("清車",P1085)))</formula>
    </cfRule>
    <cfRule type="containsText" dxfId="7678" priority="3851" operator="containsText" text="了機">
      <formula>NOT(ISERROR(SEARCH("了機",P1085)))</formula>
    </cfRule>
    <cfRule type="containsText" dxfId="7677" priority="3850" operator="containsText" text="改紡">
      <formula>NOT(ISERROR(SEARCH("改紡",P1085)))</formula>
    </cfRule>
  </conditionalFormatting>
  <conditionalFormatting sqref="P1086">
    <cfRule type="containsText" dxfId="7676" priority="3904" operator="containsText" text="改紡">
      <formula>NOT(ISERROR(SEARCH("改紡",P1086)))</formula>
    </cfRule>
    <cfRule type="containsText" dxfId="7675" priority="3903" operator="containsText" text="清車">
      <formula>NOT(ISERROR(SEARCH("清車",P1086)))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5" operator="containsText" text="了機">
      <formula>NOT(ISERROR(SEARCH("了機",P1089)))</formula>
    </cfRule>
    <cfRule type="containsText" dxfId="7672" priority="4543" operator="containsText" text="清車">
      <formula>NOT(ISERROR(SEARCH("清車",P1089)))</formula>
    </cfRule>
    <cfRule type="containsText" dxfId="7671" priority="4544" operator="containsText" text="改紡">
      <formula>NOT(ISERROR(SEARCH("改紡",P1089)))</formula>
    </cfRule>
  </conditionalFormatting>
  <conditionalFormatting sqref="P1090">
    <cfRule type="containsText" dxfId="7670" priority="4552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098" operator="containsText" text="清車">
      <formula>NOT(ISERROR(SEARCH("清車",P1090)))</formula>
    </cfRule>
    <cfRule type="containsText" dxfId="7667" priority="4340" operator="containsText" text="改紡">
      <formula>NOT(ISERROR(SEARCH("改紡",P1090)))</formula>
    </cfRule>
    <cfRule type="containsText" dxfId="7666" priority="4553" operator="containsText" text="改紡">
      <formula>NOT(ISERROR(SEARCH("改紡",P1090)))</formula>
    </cfRule>
    <cfRule type="containsText" dxfId="7665" priority="4100" operator="containsText" text="了機">
      <formula>NOT(ISERROR(SEARCH("了機",P1090)))</formula>
    </cfRule>
    <cfRule type="containsText" dxfId="7664" priority="4339" operator="containsText" text="清車">
      <formula>NOT(ISERROR(SEARCH("清車",P1090)))</formula>
    </cfRule>
    <cfRule type="containsText" dxfId="7663" priority="4554" operator="containsText" text="了機">
      <formula>NOT(ISERROR(SEARCH("了機",P1090)))</formula>
    </cfRule>
    <cfRule type="containsText" dxfId="7662" priority="4341" operator="containsText" text="了機">
      <formula>NOT(ISERROR(SEARCH("了機",P1090)))</formula>
    </cfRule>
  </conditionalFormatting>
  <conditionalFormatting sqref="P1091">
    <cfRule type="containsText" dxfId="7661" priority="4109" operator="containsText" text="了機">
      <formula>NOT(ISERROR(SEARCH("了機",P1091)))</formula>
    </cfRule>
    <cfRule type="containsText" dxfId="7660" priority="4672" operator="containsText" text="清車">
      <formula>NOT(ISERROR(SEARCH("清車",P1091)))</formula>
    </cfRule>
    <cfRule type="containsText" dxfId="7659" priority="4673" operator="containsText" text="改紡">
      <formula>NOT(ISERROR(SEARCH("改紡",P1091)))</formula>
    </cfRule>
    <cfRule type="containsText" dxfId="7658" priority="4350" operator="containsText" text="了機">
      <formula>NOT(ISERROR(SEARCH("了機",P1091)))</formula>
    </cfRule>
    <cfRule type="containsText" dxfId="7657" priority="4349" operator="containsText" text="改紡">
      <formula>NOT(ISERROR(SEARCH("改紡",P1091)))</formula>
    </cfRule>
    <cfRule type="containsText" dxfId="7656" priority="3893" operator="containsText" text="了機">
      <formula>NOT(ISERROR(SEARCH("了機",P1091)))</formula>
    </cfRule>
    <cfRule type="containsText" dxfId="7655" priority="4674" operator="containsText" text="了機">
      <formula>NOT(ISERROR(SEARCH("了機",P1091)))</formula>
    </cfRule>
    <cfRule type="containsText" dxfId="7654" priority="4348" operator="containsText" text="清車">
      <formula>NOT(ISERROR(SEARCH("清車",P1091)))</formula>
    </cfRule>
    <cfRule type="containsText" dxfId="7653" priority="3891" operator="containsText" text="清車">
      <formula>NOT(ISERROR(SEARCH("清車",P1091)))</formula>
    </cfRule>
    <cfRule type="containsText" dxfId="7652" priority="3892" operator="containsText" text="改紡">
      <formula>NOT(ISERROR(SEARCH("改紡",P1091)))</formula>
    </cfRule>
    <cfRule type="containsText" dxfId="7651" priority="4107" operator="containsText" text="清車">
      <formula>NOT(ISERROR(SEARCH("清車",P1091)))</formula>
    </cfRule>
    <cfRule type="containsText" dxfId="7650" priority="4108" operator="containsText" text="改紡">
      <formula>NOT(ISERROR(SEARCH("改紡",P1091)))</formula>
    </cfRule>
  </conditionalFormatting>
  <conditionalFormatting sqref="P1092">
    <cfRule type="containsText" dxfId="7649" priority="4428" operator="containsText" text="了機">
      <formula>NOT(ISERROR(SEARCH("了機",P1092)))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426" operator="containsText" text="清車">
      <formula>NOT(ISERROR(SEARCH("清車",P1092)))</formula>
    </cfRule>
    <cfRule type="containsText" dxfId="7645" priority="3900" operator="containsText" text="清車">
      <formula>NOT(ISERROR(SEARCH("清車",P1092)))</formula>
    </cfRule>
    <cfRule type="containsText" dxfId="7644" priority="4191" operator="containsText" text="清車">
      <formula>NOT(ISERROR(SEARCH("清車",P1092)))</formula>
    </cfRule>
    <cfRule type="containsText" dxfId="7643" priority="4427" operator="containsText" text="改紡">
      <formula>NOT(ISERROR(SEARCH("改紡",P1092)))</formula>
    </cfRule>
    <cfRule type="containsText" dxfId="7642" priority="4192" operator="containsText" text="改紡">
      <formula>NOT(ISERROR(SEARCH("改紡",P1092)))</formula>
    </cfRule>
    <cfRule type="containsText" dxfId="7641" priority="4193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3" operator="containsText" text="了機">
      <formula>NOT(ISERROR(SEARCH("了機",P1093)))</formula>
    </cfRule>
    <cfRule type="containsText" dxfId="7638" priority="3982" operator="containsText" text="改紡">
      <formula>NOT(ISERROR(SEARCH("改紡",P1093)))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370" operator="containsText" text="改紡">
      <formula>NOT(ISERROR(SEARCH("改紡",P1095)))</formula>
    </cfRule>
    <cfRule type="containsText" dxfId="7633" priority="4134" operator="containsText" text="清車">
      <formula>NOT(ISERROR(SEARCH("清車",P1095)))</formula>
    </cfRule>
    <cfRule type="containsText" dxfId="7632" priority="4135" operator="containsText" text="改紡">
      <formula>NOT(ISERROR(SEARCH("改紡",P1095)))</formula>
    </cfRule>
    <cfRule type="containsText" dxfId="7631" priority="4136" operator="containsText" text="了機">
      <formula>NOT(ISERROR(SEARCH("了機",P1095)))</formula>
    </cfRule>
    <cfRule type="containsText" dxfId="7630" priority="4369" operator="containsText" text="清車">
      <formula>NOT(ISERROR(SEARCH("清車",P1095)))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6" operator="containsText" text="了機">
      <formula>NOT(ISERROR(SEARCH("了機",P1096)))</formula>
    </cfRule>
    <cfRule type="containsText" dxfId="7627" priority="3925" operator="containsText" text="改紡">
      <formula>NOT(ISERROR(SEARCH("改紡",P1096)))</formula>
    </cfRule>
    <cfRule type="containsText" dxfId="7626" priority="3924" operator="containsText" text="清車">
      <formula>NOT(ISERROR(SEARCH("清車",P1096)))</formula>
    </cfRule>
  </conditionalFormatting>
  <conditionalFormatting sqref="P1097:P1106">
    <cfRule type="containsText" dxfId="7625" priority="4698" operator="containsText" text="了機">
      <formula>NOT(ISERROR(SEARCH("了機",P1097)))</formula>
    </cfRule>
    <cfRule type="containsText" dxfId="7624" priority="4697" operator="containsText" text="改紡">
      <formula>NOT(ISERROR(SEARCH("改紡",P1097)))</formula>
    </cfRule>
    <cfRule type="containsText" dxfId="7623" priority="4696" operator="containsText" text="清車">
      <formula>NOT(ISERROR(SEARCH("清車",P1097)))</formula>
    </cfRule>
  </conditionalFormatting>
  <conditionalFormatting sqref="P1108:P1109">
    <cfRule type="containsText" dxfId="7622" priority="3633" operator="containsText" text="了機">
      <formula>NOT(ISERROR(SEARCH("了機",P1108)))</formula>
    </cfRule>
    <cfRule type="containsText" dxfId="7621" priority="3632" operator="containsText" text="改紡">
      <formula>NOT(ISERROR(SEARCH("改紡",P1108)))</formula>
    </cfRule>
    <cfRule type="containsText" dxfId="7620" priority="3631" operator="containsText" text="清車">
      <formula>NOT(ISERROR(SEARCH("清車",P1108)))</formula>
    </cfRule>
  </conditionalFormatting>
  <conditionalFormatting sqref="P1110">
    <cfRule type="containsText" dxfId="7619" priority="3630" operator="containsText" text="了機">
      <formula>NOT(ISERROR(SEARCH("了機",P1110)))</formula>
    </cfRule>
    <cfRule type="containsText" dxfId="7618" priority="3629" operator="containsText" text="改紡">
      <formula>NOT(ISERROR(SEARCH("改紡",P1110)))</formula>
    </cfRule>
    <cfRule type="containsText" dxfId="7617" priority="3628" operator="containsText" text="清車">
      <formula>NOT(ISERROR(SEARCH("清車",P1110)))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9" operator="containsText" text="了機">
      <formula>NOT(ISERROR(SEARCH("了機",P1111)))</formula>
    </cfRule>
    <cfRule type="containsText" dxfId="7613" priority="2906" operator="containsText" text="了機">
      <formula>NOT(ISERROR(SEARCH("了機",P1111)))</formula>
    </cfRule>
    <cfRule type="containsText" dxfId="7612" priority="2907" operator="containsText" text="清車">
      <formula>NOT(ISERROR(SEARCH("清車",P1111)))</formula>
    </cfRule>
    <cfRule type="containsText" dxfId="7611" priority="2908" operator="containsText" text="改紡">
      <formula>NOT(ISERROR(SEARCH("改紡",P1111)))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6" operator="containsText" text="改紡">
      <formula>NOT(ISERROR(SEARCH("改紡",P1113)))</formula>
    </cfRule>
    <cfRule type="containsText" dxfId="7606" priority="3327" operator="containsText" text="了機">
      <formula>NOT(ISERROR(SEARCH("了機",P1113)))</formula>
    </cfRule>
    <cfRule type="containsText" dxfId="7605" priority="3325" operator="containsText" text="清車">
      <formula>NOT(ISERROR(SEARCH("清車",P1113)))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3534" operator="containsText" text="了機">
      <formula>NOT(ISERROR(SEARCH("了機",P1114)))</formula>
    </cfRule>
    <cfRule type="containsText" dxfId="7602" priority="3533" operator="containsText" text="改紡">
      <formula>NOT(ISERROR(SEARCH("改紡",P1114)))</formula>
    </cfRule>
    <cfRule type="containsText" dxfId="7601" priority="2930" operator="containsText" text="了機">
      <formula>NOT(ISERROR(SEARCH("了機",P1114)))</formula>
    </cfRule>
    <cfRule type="containsText" dxfId="7600" priority="3532" operator="containsText" text="清車">
      <formula>NOT(ISERROR(SEARCH("清車",P1114)))</formula>
    </cfRule>
    <cfRule type="containsText" dxfId="7599" priority="2929" operator="containsText" text="改紡">
      <formula>NOT(ISERROR(SEARCH("改紡",P1114)))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1" operator="containsText" text="了機">
      <formula>NOT(ISERROR(SEARCH("了機",P1116)))</formula>
    </cfRule>
    <cfRule type="containsText" dxfId="7593" priority="3620" operator="containsText" text="改紡">
      <formula>NOT(ISERROR(SEARCH("改紡",P1116)))</formula>
    </cfRule>
  </conditionalFormatting>
  <conditionalFormatting sqref="P1117">
    <cfRule type="containsText" dxfId="7592" priority="3504" operator="containsText" text="了機">
      <formula>NOT(ISERROR(SEARCH("了機",P1117)))</formula>
    </cfRule>
    <cfRule type="containsText" dxfId="7591" priority="3503" operator="containsText" text="改紡">
      <formula>NOT(ISERROR(SEARCH("改紡",P1117)))</formula>
    </cfRule>
    <cfRule type="containsText" dxfId="7590" priority="3502" operator="containsText" text="清車">
      <formula>NOT(ISERROR(SEARCH("清車",P1117)))</formula>
    </cfRule>
    <cfRule type="containsText" dxfId="7589" priority="3218" operator="containsText" text="了機">
      <formula>NOT(ISERROR(SEARCH("了機",P1117)))</formula>
    </cfRule>
    <cfRule type="containsText" dxfId="7588" priority="3217" operator="containsText" text="改紡">
      <formula>NOT(ISERROR(SEARCH("改紡",P1117)))</formula>
    </cfRule>
    <cfRule type="containsText" dxfId="7587" priority="3216" operator="containsText" text="清車">
      <formula>NOT(ISERROR(SEARCH("清車",P1117)))</formula>
    </cfRule>
    <cfRule type="containsText" dxfId="7586" priority="3412" operator="containsText" text="清車">
      <formula>NOT(ISERROR(SEARCH("清車",P1117)))</formula>
    </cfRule>
    <cfRule type="containsText" dxfId="7585" priority="3413" operator="containsText" text="改紡">
      <formula>NOT(ISERROR(SEARCH("改紡",P1117)))</formula>
    </cfRule>
    <cfRule type="containsText" dxfId="7584" priority="3414" operator="containsText" text="了機">
      <formula>NOT(ISERROR(SEARCH("了機",P1117)))</formula>
    </cfRule>
  </conditionalFormatting>
  <conditionalFormatting sqref="P1118">
    <cfRule type="containsText" dxfId="7583" priority="3654" operator="containsText" text="了機">
      <formula>NOT(ISERROR(SEARCH("了機",P1118)))</formula>
    </cfRule>
    <cfRule type="containsText" dxfId="7582" priority="3653" operator="containsText" text="改紡">
      <formula>NOT(ISERROR(SEARCH("改紡",P1118)))</formula>
    </cfRule>
    <cfRule type="containsText" dxfId="7581" priority="3137" operator="containsText" text="了機">
      <formula>NOT(ISERROR(SEARCH("了機",P1118)))</formula>
    </cfRule>
    <cfRule type="containsText" dxfId="7580" priority="3652" operator="containsText" text="清車">
      <formula>NOT(ISERROR(SEARCH("清車",P1118)))</formula>
    </cfRule>
    <cfRule type="containsText" dxfId="7579" priority="3024" operator="containsText" text="清車">
      <formula>NOT(ISERROR(SEARCH("清車",P1118)))</formula>
    </cfRule>
    <cfRule type="containsText" dxfId="7578" priority="3342" operator="containsText" text="了機">
      <formula>NOT(ISERROR(SEARCH("了機",P1118)))</formula>
    </cfRule>
    <cfRule type="containsText" dxfId="7577" priority="3025" operator="containsText" text="改紡">
      <formula>NOT(ISERROR(SEARCH("改紡",P1118)))</formula>
    </cfRule>
    <cfRule type="containsText" dxfId="7576" priority="3341" operator="containsText" text="改紡">
      <formula>NOT(ISERROR(SEARCH("改紡",P1118)))</formula>
    </cfRule>
    <cfRule type="containsText" dxfId="7575" priority="3026" operator="containsText" text="了機">
      <formula>NOT(ISERROR(SEARCH("了機",P1118)))</formula>
    </cfRule>
    <cfRule type="containsText" dxfId="7574" priority="3136" operator="containsText" text="改紡">
      <formula>NOT(ISERROR(SEARCH("改紡",P1118)))</formula>
    </cfRule>
    <cfRule type="containsText" dxfId="7573" priority="3135" operator="containsText" text="清車">
      <formula>NOT(ISERROR(SEARCH("清車",P1118)))</formula>
    </cfRule>
    <cfRule type="containsText" dxfId="7572" priority="3340" operator="containsText" text="清車">
      <formula>NOT(ISERROR(SEARCH("清車",P1118)))</formula>
    </cfRule>
  </conditionalFormatting>
  <conditionalFormatting sqref="P1119">
    <cfRule type="containsText" dxfId="7571" priority="3230" operator="containsText" text="了機">
      <formula>NOT(ISERROR(SEARCH("了機",P1119)))</formula>
    </cfRule>
    <cfRule type="containsText" dxfId="7570" priority="3426" operator="containsText" text="了機">
      <formula>NOT(ISERROR(SEARCH("了機",P1119)))</formula>
    </cfRule>
    <cfRule type="containsText" dxfId="7569" priority="3670" operator="containsText" text="清車">
      <formula>NOT(ISERROR(SEARCH("清車",P1119)))</formula>
    </cfRule>
    <cfRule type="containsText" dxfId="7568" priority="3671" operator="containsText" text="改紡">
      <formula>NOT(ISERROR(SEARCH("改紡",P1119)))</formula>
    </cfRule>
    <cfRule type="containsText" dxfId="7567" priority="3672" operator="containsText" text="了機">
      <formula>NOT(ISERROR(SEARCH("了機",P1119)))</formula>
    </cfRule>
    <cfRule type="containsText" dxfId="7566" priority="2940" operator="containsText" text="清車">
      <formula>NOT(ISERROR(SEARCH("清車",P1119)))</formula>
    </cfRule>
    <cfRule type="containsText" dxfId="7565" priority="2941" operator="containsText" text="改紡">
      <formula>NOT(ISERROR(SEARCH("改紡",P1119)))</formula>
    </cfRule>
    <cfRule type="containsText" dxfId="7564" priority="2942" operator="containsText" text="了機">
      <formula>NOT(ISERROR(SEARCH("了機",P1119)))</formula>
    </cfRule>
    <cfRule type="containsText" dxfId="7563" priority="3228" operator="containsText" text="清車">
      <formula>NOT(ISERROR(SEARCH("清車",P1119)))</formula>
    </cfRule>
    <cfRule type="containsText" dxfId="7562" priority="3229" operator="containsText" text="改紡">
      <formula>NOT(ISERROR(SEARCH("改紡",P1119)))</formula>
    </cfRule>
    <cfRule type="containsText" dxfId="7561" priority="3425" operator="containsText" text="改紡">
      <formula>NOT(ISERROR(SEARCH("改紡",P1119)))</formula>
    </cfRule>
    <cfRule type="containsText" dxfId="7560" priority="3424" operator="containsText" text="清車">
      <formula>NOT(ISERROR(SEARCH("清車",P1119)))</formula>
    </cfRule>
  </conditionalFormatting>
  <conditionalFormatting sqref="P1120">
    <cfRule type="containsText" dxfId="7559" priority="3434" operator="containsText" text="改紡">
      <formula>NOT(ISERROR(SEARCH("改紡",P1120)))</formula>
    </cfRule>
    <cfRule type="containsText" dxfId="7558" priority="3042" operator="containsText" text="清車">
      <formula>NOT(ISERROR(SEARCH("清車",P1120)))</formula>
    </cfRule>
    <cfRule type="containsText" dxfId="7557" priority="3507" operator="containsText" text="了機">
      <formula>NOT(ISERROR(SEARCH("了機",P1120)))</formula>
    </cfRule>
    <cfRule type="containsText" dxfId="7556" priority="3506" operator="containsText" text="改紡">
      <formula>NOT(ISERROR(SEARCH("改紡",P1120)))</formula>
    </cfRule>
    <cfRule type="containsText" dxfId="7555" priority="3505" operator="containsText" text="清車">
      <formula>NOT(ISERROR(SEARCH("清車",P1120)))</formula>
    </cfRule>
    <cfRule type="containsText" dxfId="7554" priority="3433" operator="containsText" text="清車">
      <formula>NOT(ISERROR(SEARCH("清車",P1120)))</formula>
    </cfRule>
    <cfRule type="containsText" dxfId="7553" priority="3237" operator="containsText" text="清車">
      <formula>NOT(ISERROR(SEARCH("清車",P1120)))</formula>
    </cfRule>
    <cfRule type="containsText" dxfId="7552" priority="3435" operator="containsText" text="了機">
      <formula>NOT(ISERROR(SEARCH("了機",P1120)))</formula>
    </cfRule>
    <cfRule type="containsText" dxfId="7551" priority="3239" operator="containsText" text="了機">
      <formula>NOT(ISERROR(SEARCH("了機",P1120)))</formula>
    </cfRule>
    <cfRule type="containsText" dxfId="7550" priority="3238" operator="containsText" text="改紡">
      <formula>NOT(ISERROR(SEARCH("改紡",P1120)))</formula>
    </cfRule>
    <cfRule type="containsText" dxfId="7549" priority="3043" operator="containsText" text="改紡">
      <formula>NOT(ISERROR(SEARCH("改紡",P1120)))</formula>
    </cfRule>
    <cfRule type="containsText" dxfId="7548" priority="3044" operator="containsText" text="了機">
      <formula>NOT(ISERROR(SEARCH("了機",P1120)))</formula>
    </cfRule>
  </conditionalFormatting>
  <conditionalFormatting sqref="P1121">
    <cfRule type="containsText" dxfId="7547" priority="3344" operator="containsText" text="改紡">
      <formula>NOT(ISERROR(SEARCH("改紡",P1121)))</formula>
    </cfRule>
    <cfRule type="containsText" dxfId="7546" priority="3345" operator="containsText" text="了機">
      <formula>NOT(ISERROR(SEARCH("了機",P1121)))</formula>
    </cfRule>
    <cfRule type="containsText" dxfId="7545" priority="3138" operator="containsText" text="清車">
      <formula>NOT(ISERROR(SEARCH("清車",P1121)))</formula>
    </cfRule>
    <cfRule type="containsText" dxfId="7544" priority="3139" operator="containsText" text="改紡">
      <formula>NOT(ISERROR(SEARCH("改紡",P1121)))</formula>
    </cfRule>
    <cfRule type="containsText" dxfId="7543" priority="3521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522" operator="containsText" text="了機">
      <formula>NOT(ISERROR(SEARCH("了機",P1121)))</formula>
    </cfRule>
    <cfRule type="containsText" dxfId="7540" priority="3343" operator="containsText" text="清車">
      <formula>NOT(ISERROR(SEARCH("清車",P1121)))</formula>
    </cfRule>
    <cfRule type="containsText" dxfId="7539" priority="3051" operator="containsText" text="清車">
      <formula>NOT(ISERROR(SEARCH("清車",P1121)))</formula>
    </cfRule>
    <cfRule type="containsText" dxfId="7538" priority="3052" operator="containsText" text="改紡">
      <formula>NOT(ISERROR(SEARCH("改紡",P1121)))</formula>
    </cfRule>
    <cfRule type="containsText" dxfId="7537" priority="3053" operator="containsText" text="了機">
      <formula>NOT(ISERROR(SEARCH("了機",P1121)))</formula>
    </cfRule>
    <cfRule type="containsText" dxfId="7536" priority="3520" operator="containsText" text="清車">
      <formula>NOT(ISERROR(SEARCH("清車",P1121)))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3150" operator="containsText" text="清車">
      <formula>NOT(ISERROR(SEARCH("清車",P1122)))</formula>
    </cfRule>
    <cfRule type="containsText" dxfId="7533" priority="3351" operator="containsText" text="了機">
      <formula>NOT(ISERROR(SEARCH("了機",P1122)))</formula>
    </cfRule>
    <cfRule type="containsText" dxfId="7532" priority="3152" operator="containsText" text="了機">
      <formula>NOT(ISERROR(SEARCH("了機",P1122)))</formula>
    </cfRule>
    <cfRule type="containsText" dxfId="7531" priority="3151" operator="containsText" text="改紡">
      <formula>NOT(ISERROR(SEARCH("改紡",P1122)))</formula>
    </cfRule>
    <cfRule type="containsText" dxfId="7530" priority="3349" operator="containsText" text="清車">
      <formula>NOT(ISERROR(SEARCH("清車",P1122)))</formula>
    </cfRule>
    <cfRule type="containsText" dxfId="7529" priority="3350" operator="containsText" text="改紡">
      <formula>NOT(ISERROR(SEARCH("改紡",P1122)))</formula>
    </cfRule>
    <cfRule type="containsText" dxfId="7528" priority="2945" operator="containsText" text="了機">
      <formula>NOT(ISERROR(SEARCH("了機",P1122)))</formula>
    </cfRule>
    <cfRule type="containsText" dxfId="7527" priority="2944" operator="containsText" text="改紡">
      <formula>NOT(ISERROR(SEARCH("改紡",P1122)))</formula>
    </cfRule>
  </conditionalFormatting>
  <conditionalFormatting sqref="P1123">
    <cfRule type="containsText" dxfId="7526" priority="3308" operator="containsText" text="改紡">
      <formula>NOT(ISERROR(SEARCH("改紡",P1123)))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9" operator="containsText" text="了機">
      <formula>NOT(ISERROR(SEARCH("了機",P1123)))</formula>
    </cfRule>
    <cfRule type="containsText" dxfId="7521" priority="3310" operator="containsText" text="清車">
      <formula>NOT(ISERROR(SEARCH("清車",P1123)))</formula>
    </cfRule>
    <cfRule type="containsText" dxfId="7520" priority="3311" operator="containsText" text="改紡">
      <formula>NOT(ISERROR(SEARCH("改紡",P1123)))</formula>
    </cfRule>
    <cfRule type="containsText" dxfId="7519" priority="3312" operator="containsText" text="了機">
      <formula>NOT(ISERROR(SEARCH("了機",P1123)))</formula>
    </cfRule>
    <cfRule type="containsText" dxfId="7518" priority="2949" operator="containsText" text="清車">
      <formula>NOT(ISERROR(SEARCH("清車",P1123)))</formula>
    </cfRule>
  </conditionalFormatting>
  <conditionalFormatting sqref="P1124">
    <cfRule type="containsText" dxfId="7517" priority="2927" operator="containsText" text="了機">
      <formula>NOT(ISERROR(SEARCH("了機",P1124)))</formula>
    </cfRule>
    <cfRule type="containsText" dxfId="7516" priority="3358" operator="containsText" text="清車">
      <formula>NOT(ISERROR(SEARCH("清車",P1124)))</formula>
    </cfRule>
    <cfRule type="containsText" dxfId="7515" priority="3360" operator="containsText" text="了機">
      <formula>NOT(ISERROR(SEARCH("了機",P1124)))</formula>
    </cfRule>
    <cfRule type="containsText" dxfId="7514" priority="2926" operator="containsText" text="改紡">
      <formula>NOT(ISERROR(SEARCH("改紡",P1124)))</formula>
    </cfRule>
    <cfRule type="containsText" dxfId="7513" priority="2923" operator="containsText" text="改紡">
      <formula>NOT(ISERROR(SEARCH("改紡",P1124)))</formula>
    </cfRule>
    <cfRule type="containsText" dxfId="7512" priority="3359" operator="containsText" text="改紡">
      <formula>NOT(ISERROR(SEARCH("改紡",P1124)))</formula>
    </cfRule>
    <cfRule type="containsText" dxfId="7511" priority="2922" operator="containsText" text="清車">
      <formula>NOT(ISERROR(SEARCH("清車",P1124)))</formula>
    </cfRule>
    <cfRule type="containsText" dxfId="7510" priority="2924" operator="containsText" text="了機">
      <formula>NOT(ISERROR(SEARCH("了機",P1124)))</formula>
    </cfRule>
    <cfRule type="containsText" dxfId="7509" priority="2925" operator="containsText" text="清車">
      <formula>NOT(ISERROR(SEARCH("清車",P1124)))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8" operator="containsText" text="改紡">
      <formula>NOT(ISERROR(SEARCH("改紡",P1128)))</formula>
    </cfRule>
    <cfRule type="containsText" dxfId="7504" priority="3517" operator="containsText" text="清車">
      <formula>NOT(ISERROR(SEARCH("清車",P1128)))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528" operator="containsText" text="了機">
      <formula>NOT(ISERROR(SEARCH("了機",P1129)))</formula>
    </cfRule>
    <cfRule type="containsText" dxfId="7501" priority="3527" operator="containsText" text="改紡">
      <formula>NOT(ISERROR(SEARCH("改紡",P1129)))</formula>
    </cfRule>
    <cfRule type="containsText" dxfId="7500" priority="3347" operator="containsText" text="改紡">
      <formula>NOT(ISERROR(SEARCH("改紡",P1129)))</formula>
    </cfRule>
    <cfRule type="containsText" dxfId="7499" priority="3348" operator="containsText" text="了機">
      <formula>NOT(ISERROR(SEARCH("了機",P1129)))</formula>
    </cfRule>
    <cfRule type="containsText" dxfId="7498" priority="3526" operator="containsText" text="清車">
      <formula>NOT(ISERROR(SEARCH("清車",P1129)))</formula>
    </cfRule>
    <cfRule type="containsText" dxfId="7497" priority="3346" operator="containsText" text="清車">
      <formula>NOT(ISERROR(SEARCH("清車",P1129)))</formula>
    </cfRule>
    <cfRule type="containsText" dxfId="7496" priority="3147" operator="containsText" text="清車">
      <formula>NOT(ISERROR(SEARCH("清車",P1129)))</formula>
    </cfRule>
    <cfRule type="containsText" dxfId="7495" priority="3148" operator="containsText" text="改紡">
      <formula>NOT(ISERROR(SEARCH("改紡",P1129)))</formula>
    </cfRule>
    <cfRule type="containsText" dxfId="7494" priority="3149" operator="containsText" text="了機">
      <formula>NOT(ISERROR(SEARCH("了機",P1129)))</formula>
    </cfRule>
  </conditionalFormatting>
  <conditionalFormatting sqref="P1130">
    <cfRule type="containsText" dxfId="7493" priority="3158" operator="containsText" text="了機">
      <formula>NOT(ISERROR(SEARCH("了機",P1130)))</formula>
    </cfRule>
    <cfRule type="containsText" dxfId="7492" priority="3637" operator="containsText" text="清車">
      <formula>NOT(ISERROR(SEARCH("清車",P1130)))</formula>
    </cfRule>
    <cfRule type="containsText" dxfId="7491" priority="3638" operator="containsText" text="改紡">
      <formula>NOT(ISERROR(SEARCH("改紡",P1130)))</formula>
    </cfRule>
    <cfRule type="containsText" dxfId="7490" priority="3639" operator="containsText" text="了機">
      <formula>NOT(ISERROR(SEARCH("了機",P1130)))</formula>
    </cfRule>
    <cfRule type="containsText" dxfId="7489" priority="2946" operator="containsText" text="清車">
      <formula>NOT(ISERROR(SEARCH("清車",P1130)))</formula>
    </cfRule>
    <cfRule type="containsText" dxfId="7488" priority="3357" operator="containsText" text="了機">
      <formula>NOT(ISERROR(SEARCH("了機",P1130)))</formula>
    </cfRule>
    <cfRule type="containsText" dxfId="7487" priority="2948" operator="containsText" text="了機">
      <formula>NOT(ISERROR(SEARCH("了機",P1130)))</formula>
    </cfRule>
    <cfRule type="containsText" dxfId="7486" priority="3356" operator="containsText" text="改紡">
      <formula>NOT(ISERROR(SEARCH("改紡",P1130)))</formula>
    </cfRule>
    <cfRule type="containsText" dxfId="7485" priority="3355" operator="containsText" text="清車">
      <formula>NOT(ISERROR(SEARCH("清車",P1130)))</formula>
    </cfRule>
    <cfRule type="containsText" dxfId="7484" priority="3157" operator="containsText" text="改紡">
      <formula>NOT(ISERROR(SEARCH("改紡",P1130)))</formula>
    </cfRule>
    <cfRule type="containsText" dxfId="7483" priority="3156" operator="containsText" text="清車">
      <formula>NOT(ISERROR(SEARCH("清車",P1130)))</formula>
    </cfRule>
    <cfRule type="containsText" dxfId="7482" priority="2947" operator="containsText" text="改紡">
      <formula>NOT(ISERROR(SEARCH("改紡",P1130)))</formula>
    </cfRule>
  </conditionalFormatting>
  <conditionalFormatting sqref="P1131">
    <cfRule type="containsText" dxfId="7481" priority="2891" operator="containsText" text="了機">
      <formula>NOT(ISERROR(SEARCH("了機",P1131)))</formula>
    </cfRule>
    <cfRule type="containsText" dxfId="7480" priority="2894" operator="containsText" text="了機">
      <formula>NOT(ISERROR(SEARCH("了機",P1131)))</formula>
    </cfRule>
    <cfRule type="containsText" dxfId="7479" priority="2893" operator="containsText" text="改紡">
      <formula>NOT(ISERROR(SEARCH("改紡",P1131)))</formula>
    </cfRule>
    <cfRule type="containsText" dxfId="7478" priority="2892" operator="containsText" text="清車">
      <formula>NOT(ISERROR(SEARCH("清車",P1131)))</formula>
    </cfRule>
    <cfRule type="containsText" dxfId="7477" priority="2890" operator="containsText" text="改紡">
      <formula>NOT(ISERROR(SEARCH("改紡",P1131)))</formula>
    </cfRule>
    <cfRule type="containsText" dxfId="7476" priority="2889" operator="containsText" text="清車">
      <formula>NOT(ISERROR(SEARCH("清車",P1131)))</formula>
    </cfRule>
    <cfRule type="containsText" dxfId="7475" priority="2888" operator="containsText" text="了機">
      <formula>NOT(ISERROR(SEARCH("了機",P1131)))</formula>
    </cfRule>
    <cfRule type="containsText" dxfId="7474" priority="2887" operator="containsText" text="改紡">
      <formula>NOT(ISERROR(SEARCH("改紡",P1131)))</formula>
    </cfRule>
    <cfRule type="containsText" dxfId="7473" priority="2886" operator="containsText" text="清車">
      <formula>NOT(ISERROR(SEARCH("清車",P1131)))</formula>
    </cfRule>
    <cfRule type="containsText" dxfId="7472" priority="2883" operator="containsText" text="清車">
      <formula>NOT(ISERROR(SEARCH("清車",P1131)))</formula>
    </cfRule>
    <cfRule type="containsText" dxfId="7471" priority="2884" operator="containsText" text="改紡">
      <formula>NOT(ISERROR(SEARCH("改紡",P1131)))</formula>
    </cfRule>
    <cfRule type="containsText" dxfId="7470" priority="2885" operator="containsText" text="了機">
      <formula>NOT(ISERROR(SEARCH("了機",P1131)))</formula>
    </cfRule>
  </conditionalFormatting>
  <conditionalFormatting sqref="P1132">
    <cfRule type="containsText" dxfId="7469" priority="3034" operator="containsText" text="改紡">
      <formula>NOT(ISERROR(SEARCH("改紡",P1132)))</formula>
    </cfRule>
    <cfRule type="containsText" dxfId="7468" priority="3035" operator="containsText" text="了機">
      <formula>NOT(ISERROR(SEARCH("了機",P1132)))</formula>
    </cfRule>
    <cfRule type="containsText" dxfId="7467" priority="3033" operator="containsText" text="清車">
      <formula>NOT(ISERROR(SEARCH("清車",P1132)))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9" operator="containsText" text="了機">
      <formula>NOT(ISERROR(SEARCH("了機",P1134)))</formula>
    </cfRule>
    <cfRule type="containsText" dxfId="7462" priority="3374" operator="containsText" text="改紡">
      <formula>NOT(ISERROR(SEARCH("改紡",P1134)))</formula>
    </cfRule>
    <cfRule type="containsText" dxfId="7461" priority="3373" operator="containsText" text="清車">
      <formula>NOT(ISERROR(SEARCH("清車",P1134)))</formula>
    </cfRule>
    <cfRule type="containsText" dxfId="7460" priority="3177" operator="containsText" text="清車">
      <formula>NOT(ISERROR(SEARCH("清車",P1134)))</formula>
    </cfRule>
    <cfRule type="containsText" dxfId="7459" priority="3375" operator="containsText" text="了機">
      <formula>NOT(ISERROR(SEARCH("了機",P1134)))</formula>
    </cfRule>
    <cfRule type="containsText" dxfId="7458" priority="3178" operator="containsText" text="改紡">
      <formula>NOT(ISERROR(SEARCH("改紡",P1134)))</formula>
    </cfRule>
  </conditionalFormatting>
  <conditionalFormatting sqref="P1135">
    <cfRule type="containsText" dxfId="7457" priority="2977" operator="containsText" text="改紡">
      <formula>NOT(ISERROR(SEARCH("改紡",P1135)))</formula>
    </cfRule>
    <cfRule type="containsText" dxfId="7456" priority="2978" operator="containsText" text="了機">
      <formula>NOT(ISERROR(SEARCH("了機",P1135)))</formula>
    </cfRule>
    <cfRule type="containsText" dxfId="7455" priority="2976" operator="containsText" text="清車">
      <formula>NOT(ISERROR(SEARCH("清車",P1135)))</formula>
    </cfRule>
  </conditionalFormatting>
  <conditionalFormatting sqref="P1136:P1145">
    <cfRule type="containsText" dxfId="7454" priority="3662" operator="containsText" text="改紡">
      <formula>NOT(ISERROR(SEARCH("改紡",P1136)))</formula>
    </cfRule>
    <cfRule type="containsText" dxfId="7453" priority="3663" operator="containsText" text="了機">
      <formula>NOT(ISERROR(SEARCH("了機",P1136)))</formula>
    </cfRule>
    <cfRule type="containsText" dxfId="7452" priority="3661" operator="containsText" text="清車">
      <formula>NOT(ISERROR(SEARCH("清車",P1136)))</formula>
    </cfRule>
  </conditionalFormatting>
  <conditionalFormatting sqref="P1147:P1148">
    <cfRule type="containsText" dxfId="7451" priority="2687" operator="containsText" text="改紡">
      <formula>NOT(ISERROR(SEARCH("改紡",P1147)))</formula>
    </cfRule>
    <cfRule type="containsText" dxfId="7450" priority="2686" operator="containsText" text="清車">
      <formula>NOT(ISERROR(SEARCH("清車",P1147)))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5" operator="containsText" text="了機">
      <formula>NOT(ISERROR(SEARCH("了機",P1149)))</formula>
    </cfRule>
    <cfRule type="containsText" dxfId="7446" priority="2684" operator="containsText" text="改紡">
      <formula>NOT(ISERROR(SEARCH("改紡",P1149)))</formula>
    </cfRule>
  </conditionalFormatting>
  <conditionalFormatting sqref="P1150">
    <cfRule type="containsText" dxfId="7445" priority="1960" operator="containsText" text="改紡">
      <formula>NOT(ISERROR(SEARCH("改紡",P1150)))</formula>
    </cfRule>
    <cfRule type="containsText" dxfId="7444" priority="1961" operator="containsText" text="了機">
      <formula>NOT(ISERROR(SEARCH("了機",P1150)))</formula>
    </cfRule>
    <cfRule type="containsText" dxfId="7443" priority="1962" operator="containsText" text="清車">
      <formula>NOT(ISERROR(SEARCH("清車",P1150)))</formula>
    </cfRule>
    <cfRule type="containsText" dxfId="7442" priority="1964" operator="containsText" text="了機">
      <formula>NOT(ISERROR(SEARCH("了機",P1150)))</formula>
    </cfRule>
    <cfRule type="containsText" dxfId="7441" priority="1963" operator="containsText" text="改紡">
      <formula>NOT(ISERROR(SEARCH("改紡",P1150)))</formula>
    </cfRule>
    <cfRule type="containsText" dxfId="7440" priority="1959" operator="containsText" text="清車">
      <formula>NOT(ISERROR(SEARCH("清車",P1150)))</formula>
    </cfRule>
  </conditionalFormatting>
  <conditionalFormatting sqref="P1151">
    <cfRule type="containsText" dxfId="7439" priority="2216" operator="containsText" text="了機">
      <formula>NOT(ISERROR(SEARCH("了機",P1151)))</formula>
    </cfRule>
    <cfRule type="containsText" dxfId="7438" priority="2215" operator="containsText" text="改紡">
      <formula>NOT(ISERROR(SEARCH("改紡",P1151)))</formula>
    </cfRule>
    <cfRule type="containsText" dxfId="7437" priority="2214" operator="containsText" text="清車">
      <formula>NOT(ISERROR(SEARCH("清車",P1151)))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2589" operator="containsText" text="了機">
      <formula>NOT(ISERROR(SEARCH("了機",P1153)))</formula>
    </cfRule>
    <cfRule type="containsText" dxfId="7432" priority="1983" operator="containsText" text="清車">
      <formula>NOT(ISERROR(SEARCH("清車",P1153)))</formula>
    </cfRule>
    <cfRule type="containsText" dxfId="7431" priority="2588" operator="containsText" text="改紡">
      <formula>NOT(ISERROR(SEARCH("改紡",P1153)))</formula>
    </cfRule>
    <cfRule type="containsText" dxfId="7430" priority="1985" operator="containsText" text="了機">
      <formula>NOT(ISERROR(SEARCH("了機",P1153)))</formula>
    </cfRule>
    <cfRule type="containsText" dxfId="7429" priority="1984" operator="containsText" text="改紡">
      <formula>NOT(ISERROR(SEARCH("改紡",P1153)))</formula>
    </cfRule>
    <cfRule type="containsText" dxfId="7428" priority="2587" operator="containsText" text="清車">
      <formula>NOT(ISERROR(SEARCH("清車",P1153)))</formula>
    </cfRule>
  </conditionalFormatting>
  <conditionalFormatting sqref="P1154">
    <cfRule type="containsText" dxfId="7427" priority="2017" operator="containsText" text="改紡">
      <formula>NOT(ISERROR(SEARCH("改紡",P1154)))</formula>
    </cfRule>
    <cfRule type="containsText" dxfId="7426" priority="2018" operator="containsText" text="了機">
      <formula>NOT(ISERROR(SEARCH("了機",P1154)))</formula>
    </cfRule>
    <cfRule type="containsText" dxfId="7425" priority="2016" operator="containsText" text="清車">
      <formula>NOT(ISERROR(SEARCH("清車",P1154)))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469" operator="containsText" text="了機">
      <formula>NOT(ISERROR(SEARCH("了機",P1156)))</formula>
    </cfRule>
    <cfRule type="containsText" dxfId="7420" priority="2468" operator="containsText" text="改紡">
      <formula>NOT(ISERROR(SEARCH("改紡",P1156)))</formula>
    </cfRule>
    <cfRule type="containsText" dxfId="7419" priority="2467" operator="containsText" text="清車">
      <formula>NOT(ISERROR(SEARCH("清車",P1156)))</formula>
    </cfRule>
    <cfRule type="containsText" dxfId="7418" priority="2273" operator="containsText" text="了機">
      <formula>NOT(ISERROR(SEARCH("了機",P1156)))</formula>
    </cfRule>
    <cfRule type="containsText" dxfId="7417" priority="2272" operator="containsText" text="改紡">
      <formula>NOT(ISERROR(SEARCH("改紡",P1156)))</formula>
    </cfRule>
    <cfRule type="containsText" dxfId="7416" priority="2271" operator="containsText" text="清車">
      <formula>NOT(ISERROR(SEARCH("清車",P1156)))</formula>
    </cfRule>
    <cfRule type="containsText" dxfId="7415" priority="2559" operator="containsText" text="了機">
      <formula>NOT(ISERROR(SEARCH("了機",P1156)))</formula>
    </cfRule>
    <cfRule type="containsText" dxfId="7414" priority="2557" operator="containsText" text="清車">
      <formula>NOT(ISERROR(SEARCH("清車",P1156)))</formula>
    </cfRule>
    <cfRule type="containsText" dxfId="7413" priority="2558" operator="containsText" text="改紡">
      <formula>NOT(ISERROR(SEARCH("改紡",P1156)))</formula>
    </cfRule>
  </conditionalFormatting>
  <conditionalFormatting sqref="P1157">
    <cfRule type="containsText" dxfId="7412" priority="2081" operator="containsText" text="了機">
      <formula>NOT(ISERROR(SEARCH("了機",P1157)))</formula>
    </cfRule>
    <cfRule type="containsText" dxfId="7411" priority="2191" operator="containsText" text="改紡">
      <formula>NOT(ISERROR(SEARCH("改紡",P1157)))</formula>
    </cfRule>
    <cfRule type="containsText" dxfId="7410" priority="2190" operator="containsText" text="清車">
      <formula>NOT(ISERROR(SEARCH("清車",P1157)))</formula>
    </cfRule>
    <cfRule type="containsText" dxfId="7409" priority="2707" operator="containsText" text="清車">
      <formula>NOT(ISERROR(SEARCH("清車",P1157)))</formula>
    </cfRule>
    <cfRule type="containsText" dxfId="7408" priority="2396" operator="containsText" text="改紡">
      <formula>NOT(ISERROR(SEARCH("改紡",P1157)))</formula>
    </cfRule>
    <cfRule type="containsText" dxfId="7407" priority="2397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708" operator="containsText" text="改紡">
      <formula>NOT(ISERROR(SEARCH("改紡",P1157)))</formula>
    </cfRule>
    <cfRule type="containsText" dxfId="7404" priority="2192" operator="containsText" text="了機">
      <formula>NOT(ISERROR(SEARCH("了機",P1157)))</formula>
    </cfRule>
    <cfRule type="containsText" dxfId="7403" priority="2079" operator="containsText" text="清車">
      <formula>NOT(ISERROR(SEARCH("清車",P1157)))</formula>
    </cfRule>
    <cfRule type="containsText" dxfId="7402" priority="2709" operator="containsText" text="了機">
      <formula>NOT(ISERROR(SEARCH("了機",P1157)))</formula>
    </cfRule>
    <cfRule type="containsText" dxfId="7401" priority="2080" operator="containsText" text="改紡">
      <formula>NOT(ISERROR(SEARCH("改紡",P1157)))</formula>
    </cfRule>
  </conditionalFormatting>
  <conditionalFormatting sqref="P1158">
    <cfRule type="containsText" dxfId="7400" priority="2284" operator="containsText" text="改紡">
      <formula>NOT(ISERROR(SEARCH("改紡",P1158)))</formula>
    </cfRule>
    <cfRule type="containsText" dxfId="7399" priority="2727" operator="containsText" text="了機">
      <formula>NOT(ISERROR(SEARCH("了機",P1158)))</formula>
    </cfRule>
    <cfRule type="containsText" dxfId="7398" priority="2285" operator="containsText" text="了機">
      <formula>NOT(ISERROR(SEARCH("了機",P1158)))</formula>
    </cfRule>
    <cfRule type="containsText" dxfId="7397" priority="1997" operator="containsText" text="了機">
      <formula>NOT(ISERROR(SEARCH("了機",P1158)))</formula>
    </cfRule>
    <cfRule type="containsText" dxfId="7396" priority="2726" operator="containsText" text="改紡">
      <formula>NOT(ISERROR(SEARCH("改紡",P1158)))</formula>
    </cfRule>
    <cfRule type="containsText" dxfId="7395" priority="1996" operator="containsText" text="改紡">
      <formula>NOT(ISERROR(SEARCH("改紡",P1158)))</formula>
    </cfRule>
    <cfRule type="containsText" dxfId="7394" priority="2725" operator="containsText" text="清車">
      <formula>NOT(ISERROR(SEARCH("清車",P1158)))</formula>
    </cfRule>
    <cfRule type="containsText" dxfId="7393" priority="1995" operator="containsText" text="清車">
      <formula>NOT(ISERROR(SEARCH("清車",P1158)))</formula>
    </cfRule>
    <cfRule type="containsText" dxfId="7392" priority="2283" operator="containsText" text="清車">
      <formula>NOT(ISERROR(SEARCH("清車",P1158)))</formula>
    </cfRule>
    <cfRule type="containsText" dxfId="7391" priority="2481" operator="containsText" text="了機">
      <formula>NOT(ISERROR(SEARCH("了機",P1158)))</formula>
    </cfRule>
    <cfRule type="containsText" dxfId="7390" priority="2480" operator="containsText" text="改紡">
      <formula>NOT(ISERROR(SEARCH("改紡",P1158)))</formula>
    </cfRule>
    <cfRule type="containsText" dxfId="7389" priority="2479" operator="containsText" text="清車">
      <formula>NOT(ISERROR(SEARCH("清車",P1158)))</formula>
    </cfRule>
  </conditionalFormatting>
  <conditionalFormatting sqref="P1159">
    <cfRule type="containsText" dxfId="7388" priority="2562" operator="containsText" text="了機">
      <formula>NOT(ISERROR(SEARCH("了機",P1159)))</formula>
    </cfRule>
    <cfRule type="containsText" dxfId="7387" priority="2488" operator="containsText" text="清車">
      <formula>NOT(ISERROR(SEARCH("清車",P1159)))</formula>
    </cfRule>
    <cfRule type="containsText" dxfId="7386" priority="2489" operator="containsText" text="改紡">
      <formula>NOT(ISERROR(SEARCH("改紡",P1159)))</formula>
    </cfRule>
    <cfRule type="containsText" dxfId="7385" priority="2292" operator="containsText" text="清車">
      <formula>NOT(ISERROR(SEARCH("清車",P1159)))</formula>
    </cfRule>
    <cfRule type="containsText" dxfId="7384" priority="2490" operator="containsText" text="了機">
      <formula>NOT(ISERROR(SEARCH("了機",P1159)))</formula>
    </cfRule>
    <cfRule type="containsText" dxfId="7383" priority="2097" operator="containsText" text="清車">
      <formula>NOT(ISERROR(SEARCH("清車",P1159)))</formula>
    </cfRule>
    <cfRule type="containsText" dxfId="7382" priority="2098" operator="containsText" text="改紡">
      <formula>NOT(ISERROR(SEARCH("改紡",P1159)))</formula>
    </cfRule>
    <cfRule type="containsText" dxfId="7381" priority="2099" operator="containsText" text="了機">
      <formula>NOT(ISERROR(SEARCH("了機",P1159)))</formula>
    </cfRule>
    <cfRule type="containsText" dxfId="7380" priority="2294" operator="containsText" text="了機">
      <formula>NOT(ISERROR(SEARCH("了機",P1159)))</formula>
    </cfRule>
    <cfRule type="containsText" dxfId="7379" priority="2293" operator="containsText" text="改紡">
      <formula>NOT(ISERROR(SEARCH("改紡",P1159)))</formula>
    </cfRule>
    <cfRule type="containsText" dxfId="7378" priority="2560" operator="containsText" text="清車">
      <formula>NOT(ISERROR(SEARCH("清車",P1159)))</formula>
    </cfRule>
    <cfRule type="containsText" dxfId="7377" priority="2561" operator="containsText" text="改紡">
      <formula>NOT(ISERROR(SEARCH("改紡",P1159)))</formula>
    </cfRule>
  </conditionalFormatting>
  <conditionalFormatting sqref="P1160">
    <cfRule type="containsText" dxfId="7376" priority="2576" operator="containsText" text="改紡">
      <formula>NOT(ISERROR(SEARCH("改紡",P1160)))</formula>
    </cfRule>
    <cfRule type="containsText" dxfId="7375" priority="2108" operator="containsText" text="了機">
      <formula>NOT(ISERROR(SEARCH("了機",P1160)))</formula>
    </cfRule>
    <cfRule type="containsText" dxfId="7374" priority="2399" operator="containsText" text="改紡">
      <formula>NOT(ISERROR(SEARCH("改紡",P1160)))</formula>
    </cfRule>
    <cfRule type="containsText" dxfId="7373" priority="2107" operator="containsText" text="改紡">
      <formula>NOT(ISERROR(SEARCH("改紡",P1160)))</formula>
    </cfRule>
    <cfRule type="containsText" dxfId="7372" priority="2398" operator="containsText" text="清車">
      <formula>NOT(ISERROR(SEARCH("清車",P1160)))</formula>
    </cfRule>
    <cfRule type="containsText" dxfId="7371" priority="2106" operator="containsText" text="清車">
      <formula>NOT(ISERROR(SEARCH("清車",P1160)))</formula>
    </cfRule>
    <cfRule type="containsText" dxfId="7370" priority="2400" operator="containsText" text="了機">
      <formula>NOT(ISERROR(SEARCH("了機",P1160)))</formula>
    </cfRule>
    <cfRule type="containsText" dxfId="7369" priority="2193" operator="containsText" text="清車">
      <formula>NOT(ISERROR(SEARCH("清車",P1160)))</formula>
    </cfRule>
    <cfRule type="containsText" dxfId="7368" priority="2194" operator="containsText" text="改紡">
      <formula>NOT(ISERROR(SEARCH("改紡",P1160)))</formula>
    </cfRule>
    <cfRule type="containsText" dxfId="7367" priority="2195" operator="containsText" text="了機">
      <formula>NOT(ISERROR(SEARCH("了機",P1160)))</formula>
    </cfRule>
    <cfRule type="containsText" dxfId="7366" priority="2577" operator="containsText" text="了機">
      <formula>NOT(ISERROR(SEARCH("了機",P1160)))</formula>
    </cfRule>
    <cfRule type="containsText" dxfId="7365" priority="2575" operator="containsText" text="清車">
      <formula>NOT(ISERROR(SEARCH("清車",P1160)))</formula>
    </cfRule>
  </conditionalFormatting>
  <conditionalFormatting sqref="P1161">
    <cfRule type="containsText" dxfId="7364" priority="2405" operator="containsText" text="改紡">
      <formula>NOT(ISERROR(SEARCH("改紡",P1161)))</formula>
    </cfRule>
    <cfRule type="containsText" dxfId="7363" priority="1998" operator="containsText" text="清車">
      <formula>NOT(ISERROR(SEARCH("清車",P1161)))</formula>
    </cfRule>
    <cfRule type="containsText" dxfId="7362" priority="2207" operator="containsText" text="了機">
      <formula>NOT(ISERROR(SEARCH("了機",P1161)))</formula>
    </cfRule>
    <cfRule type="containsText" dxfId="7361" priority="2406" operator="containsText" text="了機">
      <formula>NOT(ISERROR(SEARCH("了機",P1161)))</formula>
    </cfRule>
    <cfRule type="containsText" dxfId="7360" priority="2404" operator="containsText" text="清車">
      <formula>NOT(ISERROR(SEARCH("清車",P1161)))</formula>
    </cfRule>
    <cfRule type="containsText" dxfId="7359" priority="1999" operator="containsText" text="改紡">
      <formula>NOT(ISERROR(SEARCH("改紡",P1161)))</formula>
    </cfRule>
    <cfRule type="containsText" dxfId="7358" priority="2205" operator="containsText" text="清車">
      <formula>NOT(ISERROR(SEARCH("清車",P1161)))</formula>
    </cfRule>
    <cfRule type="containsText" dxfId="7357" priority="2000" operator="containsText" text="了機">
      <formula>NOT(ISERROR(SEARCH("了機",P1161)))</formula>
    </cfRule>
    <cfRule type="containsText" dxfId="7356" priority="2206" operator="containsText" text="改紡">
      <formula>NOT(ISERROR(SEARCH("改紡",P1161)))</formula>
    </cfRule>
  </conditionalFormatting>
  <conditionalFormatting sqref="P1162">
    <cfRule type="containsText" dxfId="7355" priority="2366" operator="containsText" text="改紡">
      <formula>NOT(ISERROR(SEARCH("改紡",P1162)))</formula>
    </cfRule>
    <cfRule type="containsText" dxfId="7354" priority="2367" operator="containsText" text="了機">
      <formula>NOT(ISERROR(SEARCH("了機",P1162)))</formula>
    </cfRule>
    <cfRule type="containsText" dxfId="7353" priority="2004" operator="containsText" text="清車">
      <formula>NOT(ISERROR(SEARCH("清車",P1162)))</formula>
    </cfRule>
    <cfRule type="containsText" dxfId="7352" priority="2006" operator="containsText" text="了機">
      <formula>NOT(ISERROR(SEARCH("了機",P1162)))</formula>
    </cfRule>
    <cfRule type="containsText" dxfId="7351" priority="2363" operator="containsText" text="改紡">
      <formula>NOT(ISERROR(SEARCH("改紡",P1162)))</formula>
    </cfRule>
    <cfRule type="containsText" dxfId="7350" priority="2365" operator="containsText" text="清車">
      <formula>NOT(ISERROR(SEARCH("清車",P1162)))</formula>
    </cfRule>
    <cfRule type="containsText" dxfId="7349" priority="2364" operator="containsText" text="了機">
      <formula>NOT(ISERROR(SEARCH("了機",P1162)))</formula>
    </cfRule>
    <cfRule type="containsText" dxfId="7348" priority="2005" operator="containsText" text="改紡">
      <formula>NOT(ISERROR(SEARCH("改紡",P1162)))</formula>
    </cfRule>
    <cfRule type="containsText" dxfId="7347" priority="2362" operator="containsText" text="清車">
      <formula>NOT(ISERROR(SEARCH("清車",P1162)))</formula>
    </cfRule>
  </conditionalFormatting>
  <conditionalFormatting sqref="P1163">
    <cfRule type="containsText" dxfId="7346" priority="1978" operator="containsText" text="改紡">
      <formula>NOT(ISERROR(SEARCH("改紡",P1163)))</formula>
    </cfRule>
    <cfRule type="containsText" dxfId="7345" priority="1982" operator="containsText" text="了機">
      <formula>NOT(ISERROR(SEARCH("了機",P1163)))</formula>
    </cfRule>
    <cfRule type="containsText" dxfId="7344" priority="1980" operator="containsText" text="清車">
      <formula>NOT(ISERROR(SEARCH("清車",P1163)))</formula>
    </cfRule>
    <cfRule type="containsText" dxfId="7343" priority="2413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2415" operator="containsText" text="了機">
      <formula>NOT(ISERROR(SEARCH("了機",P1163)))</formula>
    </cfRule>
    <cfRule type="containsText" dxfId="7340" priority="1977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1979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2" operator="containsText" text="了機">
      <formula>NOT(ISERROR(SEARCH("了機",P1164)))</formula>
    </cfRule>
    <cfRule type="containsText" dxfId="7335" priority="2011" operator="containsText" text="改紡">
      <formula>NOT(ISERROR(SEARCH("改紡",P1164)))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402" operator="containsText" text="改紡">
      <formula>NOT(ISERROR(SEARCH("改紡",P1168)))</formula>
    </cfRule>
    <cfRule type="containsText" dxfId="7330" priority="2583" operator="containsText" text="了機">
      <formula>NOT(ISERROR(SEARCH("了機",P1168)))</formula>
    </cfRule>
    <cfRule type="containsText" dxfId="7329" priority="2401" operator="containsText" text="清車">
      <formula>NOT(ISERROR(SEARCH("清車",P1168)))</formula>
    </cfRule>
    <cfRule type="containsText" dxfId="7328" priority="2581" operator="containsText" text="清車">
      <formula>NOT(ISERROR(SEARCH("清車",P1168)))</formula>
    </cfRule>
    <cfRule type="containsText" dxfId="7327" priority="2204" operator="containsText" text="了機">
      <formula>NOT(ISERROR(SEARCH("了機",P1168)))</formula>
    </cfRule>
    <cfRule type="containsText" dxfId="7326" priority="2582" operator="containsText" text="改紡">
      <formula>NOT(ISERROR(SEARCH("改紡",P1168)))</formula>
    </cfRule>
    <cfRule type="containsText" dxfId="7325" priority="2203" operator="containsText" text="改紡">
      <formula>NOT(ISERROR(SEARCH("改紡",P1168)))</formula>
    </cfRule>
    <cfRule type="containsText" dxfId="7324" priority="2202" operator="containsText" text="清車">
      <formula>NOT(ISERROR(SEARCH("清車",P1168)))</formula>
    </cfRule>
    <cfRule type="containsText" dxfId="7323" priority="2403" operator="containsText" text="了機">
      <formula>NOT(ISERROR(SEARCH("了機",P1168)))</formula>
    </cfRule>
  </conditionalFormatting>
  <conditionalFormatting sqref="P1169">
    <cfRule type="containsText" dxfId="7322" priority="2694" operator="containsText" text="了機">
      <formula>NOT(ISERROR(SEARCH("了機",P1169)))</formula>
    </cfRule>
    <cfRule type="containsText" dxfId="7321" priority="2412" operator="containsText" text="了機">
      <formula>NOT(ISERROR(SEARCH("了機",P1169)))</formula>
    </cfRule>
    <cfRule type="containsText" dxfId="7320" priority="2213" operator="containsText" text="了機">
      <formula>NOT(ISERROR(SEARCH("了機",P1169)))</formula>
    </cfRule>
    <cfRule type="containsText" dxfId="7319" priority="2212" operator="containsText" text="改紡">
      <formula>NOT(ISERROR(SEARCH("改紡",P1169)))</formula>
    </cfRule>
    <cfRule type="containsText" dxfId="7318" priority="2410" operator="containsText" text="清車">
      <formula>NOT(ISERROR(SEARCH("清車",P1169)))</formula>
    </cfRule>
    <cfRule type="containsText" dxfId="7317" priority="2211" operator="containsText" text="清車">
      <formula>NOT(ISERROR(SEARCH("清車",P1169)))</formula>
    </cfRule>
    <cfRule type="containsText" dxfId="7316" priority="2692" operator="containsText" text="清車">
      <formula>NOT(ISERROR(SEARCH("清車",P1169)))</formula>
    </cfRule>
    <cfRule type="containsText" dxfId="7315" priority="2693" operator="containsText" text="改紡">
      <formula>NOT(ISERROR(SEARCH("改紡",P1169)))</formula>
    </cfRule>
    <cfRule type="containsText" dxfId="7314" priority="2002" operator="containsText" text="改紡">
      <formula>NOT(ISERROR(SEARCH("改紡",P1169)))</formula>
    </cfRule>
    <cfRule type="containsText" dxfId="7313" priority="2003" operator="containsText" text="了機">
      <formula>NOT(ISERROR(SEARCH("了機",P1169)))</formula>
    </cfRule>
    <cfRule type="containsText" dxfId="7312" priority="2001" operator="containsText" text="清車">
      <formula>NOT(ISERROR(SEARCH("清車",P1169)))</formula>
    </cfRule>
    <cfRule type="containsText" dxfId="7311" priority="2411" operator="containsText" text="改紡">
      <formula>NOT(ISERROR(SEARCH("改紡",P1169)))</formula>
    </cfRule>
  </conditionalFormatting>
  <conditionalFormatting sqref="P1170">
    <cfRule type="containsText" dxfId="7310" priority="1945" operator="containsText" text="改紡">
      <formula>NOT(ISERROR(SEARCH("改紡",P1170)))</formula>
    </cfRule>
    <cfRule type="containsText" dxfId="7309" priority="1946" operator="containsText" text="了機">
      <formula>NOT(ISERROR(SEARCH("了機",P1170)))</formula>
    </cfRule>
    <cfRule type="containsText" dxfId="7308" priority="1944" operator="containsText" text="清車">
      <formula>NOT(ISERROR(SEARCH("清車",P1170)))</formula>
    </cfRule>
    <cfRule type="containsText" dxfId="7307" priority="1943" operator="containsText" text="了機">
      <formula>NOT(ISERROR(SEARCH("了機",P1170)))</formula>
    </cfRule>
    <cfRule type="containsText" dxfId="7306" priority="1942" operator="containsText" text="改紡">
      <formula>NOT(ISERROR(SEARCH("改紡",P1170)))</formula>
    </cfRule>
    <cfRule type="containsText" dxfId="7305" priority="1940" operator="containsText" text="了機">
      <formula>NOT(ISERROR(SEARCH("了機",P1170)))</formula>
    </cfRule>
    <cfRule type="containsText" dxfId="7304" priority="1939" operator="containsText" text="改紡">
      <formula>NOT(ISERROR(SEARCH("改紡",P1170)))</formula>
    </cfRule>
    <cfRule type="containsText" dxfId="7303" priority="1941" operator="containsText" text="清車">
      <formula>NOT(ISERROR(SEARCH("清車",P1170)))</formula>
    </cfRule>
    <cfRule type="containsText" dxfId="7302" priority="1938" operator="containsText" text="清車">
      <formula>NOT(ISERROR(SEARCH("清車",P1170)))</formula>
    </cfRule>
    <cfRule type="containsText" dxfId="7301" priority="1948" operator="containsText" text="改紡">
      <formula>NOT(ISERROR(SEARCH("改紡",P1170)))</formula>
    </cfRule>
    <cfRule type="containsText" dxfId="7300" priority="1949" operator="containsText" text="了機">
      <formula>NOT(ISERROR(SEARCH("了機",P1170)))</formula>
    </cfRule>
    <cfRule type="containsText" dxfId="7299" priority="1947" operator="containsText" text="清車">
      <formula>NOT(ISERROR(SEARCH("清車",P1170)))</formula>
    </cfRule>
  </conditionalFormatting>
  <conditionalFormatting sqref="P1171">
    <cfRule type="containsText" dxfId="7298" priority="2090" operator="containsText" text="了機">
      <formula>NOT(ISERROR(SEARCH("了機",P1171)))</formula>
    </cfRule>
    <cfRule type="containsText" dxfId="7297" priority="2088" operator="containsText" text="清車">
      <formula>NOT(ISERROR(SEARCH("清車",P1171)))</formula>
    </cfRule>
    <cfRule type="containsText" dxfId="7296" priority="2089" operator="containsText" text="改紡">
      <formula>NOT(ISERROR(SEARCH("改紡",P1171)))</formula>
    </cfRule>
  </conditionalFormatting>
  <conditionalFormatting sqref="P1172">
    <cfRule type="containsText" dxfId="7295" priority="2607" operator="containsText" text="了機">
      <formula>NOT(ISERROR(SEARCH("了機",P1172)))</formula>
    </cfRule>
    <cfRule type="containsText" dxfId="7294" priority="2605" operator="containsText" text="清車">
      <formula>NOT(ISERROR(SEARCH("清車",P1172)))</formula>
    </cfRule>
    <cfRule type="containsText" dxfId="7293" priority="2606" operator="containsText" text="改紡">
      <formula>NOT(ISERROR(SEARCH("改紡",P1172)))</formula>
    </cfRule>
  </conditionalFormatting>
  <conditionalFormatting sqref="P1173">
    <cfRule type="containsText" dxfId="7292" priority="2429" operator="containsText" text="改紡">
      <formula>NOT(ISERROR(SEARCH("改紡",P1173)))</formula>
    </cfRule>
    <cfRule type="containsText" dxfId="7291" priority="2430" operator="containsText" text="了機">
      <formula>NOT(ISERROR(SEARCH("了機",P1173)))</formula>
    </cfRule>
    <cfRule type="containsText" dxfId="7290" priority="2233" operator="containsText" text="改紡">
      <formula>NOT(ISERROR(SEARCH("改紡",P1173)))</formula>
    </cfRule>
    <cfRule type="containsText" dxfId="7289" priority="2428" operator="containsText" text="清車">
      <formula>NOT(ISERROR(SEARCH("清車",P1173)))</formula>
    </cfRule>
    <cfRule type="containsText" dxfId="7288" priority="2234" operator="containsText" text="了機">
      <formula>NOT(ISERROR(SEARCH("了機",P1173)))</formula>
    </cfRule>
    <cfRule type="containsText" dxfId="7287" priority="2232" operator="containsText" text="清車">
      <formula>NOT(ISERROR(SEARCH("清車",P1173)))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3" operator="containsText" text="了機">
      <formula>NOT(ISERROR(SEARCH("了機",P1174)))</formula>
    </cfRule>
    <cfRule type="containsText" dxfId="7284" priority="2032" operator="containsText" text="改紡">
      <formula>NOT(ISERROR(SEARCH("改紡",P1174)))</formula>
    </cfRule>
  </conditionalFormatting>
  <conditionalFormatting sqref="P1175:P1184">
    <cfRule type="containsText" dxfId="7283" priority="2717" operator="containsText" text="改紡">
      <formula>NOT(ISERROR(SEARCH("改紡",P1175)))</formula>
    </cfRule>
    <cfRule type="containsText" dxfId="7282" priority="2718" operator="containsText" text="了機">
      <formula>NOT(ISERROR(SEARCH("了機",P1175)))</formula>
    </cfRule>
    <cfRule type="containsText" dxfId="7281" priority="2716" operator="containsText" text="清車">
      <formula>NOT(ISERROR(SEARCH("清車",P1175)))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9" operator="containsText" text="改紡">
      <formula>NOT(ISERROR(SEARCH("改紡",P1188)))</formula>
    </cfRule>
    <cfRule type="containsText" dxfId="7276" priority="1738" operator="containsText" text="清車">
      <formula>NOT(ISERROR(SEARCH("清車",P1188)))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7" operator="containsText" text="清車">
      <formula>NOT(ISERROR(SEARCH("清車",P1189)))</formula>
    </cfRule>
    <cfRule type="containsText" dxfId="7273" priority="1016" operator="containsText" text="了機">
      <formula>NOT(ISERROR(SEARCH("了機",P1189)))</formula>
    </cfRule>
    <cfRule type="containsText" dxfId="7272" priority="1015" operator="containsText" text="改紡">
      <formula>NOT(ISERROR(SEARCH("改紡",P1189)))</formula>
    </cfRule>
    <cfRule type="containsText" dxfId="7271" priority="1014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71" operator="containsText" text="了機">
      <formula>NOT(ISERROR(SEARCH("了機",P1190)))</formula>
    </cfRule>
    <cfRule type="containsText" dxfId="7267" priority="1270" operator="containsText" text="改紡">
      <formula>NOT(ISERROR(SEARCH("改紡",P1190)))</formula>
    </cfRule>
    <cfRule type="containsText" dxfId="7266" priority="1269" operator="containsText" text="清車">
      <formula>NOT(ISERROR(SEARCH("清車",P1190)))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7" operator="containsText" text="了機">
      <formula>NOT(ISERROR(SEARCH("了機",P1191)))</formula>
    </cfRule>
    <cfRule type="containsText" dxfId="7263" priority="1436" operator="containsText" text="改紡">
      <formula>NOT(ISERROR(SEARCH("改紡",P1191)))</formula>
    </cfRule>
  </conditionalFormatting>
  <conditionalFormatting sqref="P1192">
    <cfRule type="containsText" dxfId="7262" priority="1040" operator="containsText" text="了機">
      <formula>NOT(ISERROR(SEARCH("了機",P1192)))</formula>
    </cfRule>
    <cfRule type="containsText" dxfId="7261" priority="1039" operator="containsText" text="改紡">
      <formula>NOT(ISERROR(SEARCH("改紡",P1192)))</formula>
    </cfRule>
    <cfRule type="containsText" dxfId="7260" priority="1644" operator="containsText" text="了機">
      <formula>NOT(ISERROR(SEARCH("了機",P1192)))</formula>
    </cfRule>
    <cfRule type="containsText" dxfId="7259" priority="1643" operator="containsText" text="改紡">
      <formula>NOT(ISERROR(SEARCH("改紡",P1192)))</formula>
    </cfRule>
    <cfRule type="containsText" dxfId="7258" priority="1642" operator="containsText" text="清車">
      <formula>NOT(ISERROR(SEARCH("清車",P1192)))</formula>
    </cfRule>
    <cfRule type="containsText" dxfId="7257" priority="1038" operator="containsText" text="清車">
      <formula>NOT(ISERROR(SEARCH("清車",P1192)))</formula>
    </cfRule>
  </conditionalFormatting>
  <conditionalFormatting sqref="P1193">
    <cfRule type="containsText" dxfId="7256" priority="1073" operator="containsText" text="了機">
      <formula>NOT(ISERROR(SEARCH("了機",P1193)))</formula>
    </cfRule>
    <cfRule type="containsText" dxfId="7255" priority="1072" operator="containsText" text="改紡">
      <formula>NOT(ISERROR(SEARCH("改紡",P1193)))</formula>
    </cfRule>
    <cfRule type="containsText" dxfId="7254" priority="1071" operator="containsText" text="清車">
      <formula>NOT(ISERROR(SEARCH("清車",P1193)))</formula>
    </cfRule>
  </conditionalFormatting>
  <conditionalFormatting sqref="P1194">
    <cfRule type="containsText" dxfId="7253" priority="1731" operator="containsText" text="了機">
      <formula>NOT(ISERROR(SEARCH("了機",P1194)))</formula>
    </cfRule>
    <cfRule type="containsText" dxfId="7252" priority="1730" operator="containsText" text="改紡">
      <formula>NOT(ISERROR(SEARCH("改紡",P1194)))</formula>
    </cfRule>
    <cfRule type="containsText" dxfId="7251" priority="1729" operator="containsText" text="清車">
      <formula>NOT(ISERROR(SEARCH("清車",P1194)))</formula>
    </cfRule>
  </conditionalFormatting>
  <conditionalFormatting sqref="P1195">
    <cfRule type="containsText" dxfId="7250" priority="1524" operator="containsText" text="了機">
      <formula>NOT(ISERROR(SEARCH("了機",P1195)))</formula>
    </cfRule>
    <cfRule type="containsText" dxfId="7249" priority="1523" operator="containsText" text="改紡">
      <formula>NOT(ISERROR(SEARCH("改紡",P1195)))</formula>
    </cfRule>
    <cfRule type="containsText" dxfId="7248" priority="1326" operator="containsText" text="清車">
      <formula>NOT(ISERROR(SEARCH("清車",P1195)))</formula>
    </cfRule>
    <cfRule type="containsText" dxfId="7247" priority="1522" operator="containsText" text="清車">
      <formula>NOT(ISERROR(SEARCH("清車",P1195)))</formula>
    </cfRule>
    <cfRule type="containsText" dxfId="7246" priority="1614" operator="containsText" text="了機">
      <formula>NOT(ISERROR(SEARCH("了機",P1195)))</formula>
    </cfRule>
    <cfRule type="containsText" dxfId="7245" priority="1327" operator="containsText" text="改紡">
      <formula>NOT(ISERROR(SEARCH("改紡",P1195)))</formula>
    </cfRule>
    <cfRule type="containsText" dxfId="7244" priority="1328" operator="containsText" text="了機">
      <formula>NOT(ISERROR(SEARCH("了機",P1195)))</formula>
    </cfRule>
    <cfRule type="containsText" dxfId="7243" priority="1612" operator="containsText" text="清車">
      <formula>NOT(ISERROR(SEARCH("清車",P1195)))</formula>
    </cfRule>
    <cfRule type="containsText" dxfId="7242" priority="1613" operator="containsText" text="改紡">
      <formula>NOT(ISERROR(SEARCH("改紡",P1195)))</formula>
    </cfRule>
  </conditionalFormatting>
  <conditionalFormatting sqref="P1196">
    <cfRule type="containsText" dxfId="7241" priority="1763" operator="containsText" text="改紡">
      <formula>NOT(ISERROR(SEARCH("改紡",P1196)))</formula>
    </cfRule>
    <cfRule type="containsText" dxfId="7240" priority="1136" operator="containsText" text="了機">
      <formula>NOT(ISERROR(SEARCH("了機",P1196)))</formula>
    </cfRule>
    <cfRule type="containsText" dxfId="7239" priority="1134" operator="containsText" text="清車">
      <formula>NOT(ISERROR(SEARCH("清車",P1196)))</formula>
    </cfRule>
    <cfRule type="containsText" dxfId="7238" priority="1247" operator="containsText" text="了機">
      <formula>NOT(ISERROR(SEARCH("了機",P1196)))</formula>
    </cfRule>
    <cfRule type="containsText" dxfId="7237" priority="1246" operator="containsText" text="改紡">
      <formula>NOT(ISERROR(SEARCH("改紡",P1196)))</formula>
    </cfRule>
    <cfRule type="containsText" dxfId="7236" priority="1245" operator="containsText" text="清車">
      <formula>NOT(ISERROR(SEARCH("清車",P1196)))</formula>
    </cfRule>
    <cfRule type="containsText" dxfId="7235" priority="1451" operator="containsText" text="改紡">
      <formula>NOT(ISERROR(SEARCH("改紡",P1196)))</formula>
    </cfRule>
    <cfRule type="containsText" dxfId="7234" priority="1452" operator="containsText" text="了機">
      <formula>NOT(ISERROR(SEARCH("了機",P1196)))</formula>
    </cfRule>
    <cfRule type="containsText" dxfId="7233" priority="1135" operator="containsText" text="改紡">
      <formula>NOT(ISERROR(SEARCH("改紡",P1196)))</formula>
    </cfRule>
    <cfRule type="containsText" dxfId="7232" priority="1764" operator="containsText" text="了機">
      <formula>NOT(ISERROR(SEARCH("了機",P1196)))</formula>
    </cfRule>
    <cfRule type="containsText" dxfId="7231" priority="1762" operator="containsText" text="清車">
      <formula>NOT(ISERROR(SEARCH("清車",P1196)))</formula>
    </cfRule>
    <cfRule type="containsText" dxfId="7230" priority="1450" operator="containsText" text="清車">
      <formula>NOT(ISERROR(SEARCH("清車",P1196)))</formula>
    </cfRule>
  </conditionalFormatting>
  <conditionalFormatting sqref="P1197">
    <cfRule type="containsText" dxfId="7229" priority="1338" operator="containsText" text="清車">
      <formula>NOT(ISERROR(SEARCH("清車",P1197)))</formula>
    </cfRule>
    <cfRule type="containsText" dxfId="7228" priority="1339" operator="containsText" text="改紡">
      <formula>NOT(ISERROR(SEARCH("改紡",P1197)))</formula>
    </cfRule>
    <cfRule type="containsText" dxfId="7227" priority="1340" operator="containsText" text="了機">
      <formula>NOT(ISERROR(SEARCH("了機",P1197)))</formula>
    </cfRule>
    <cfRule type="containsText" dxfId="7226" priority="1536" operator="containsText" text="了機">
      <formula>NOT(ISERROR(SEARCH("了機",P1197)))</formula>
    </cfRule>
    <cfRule type="containsText" dxfId="7225" priority="1535" operator="containsText" text="改紡">
      <formula>NOT(ISERROR(SEARCH("改紡",P1197)))</formula>
    </cfRule>
    <cfRule type="containsText" dxfId="7224" priority="1050" operator="containsText" text="清車">
      <formula>NOT(ISERROR(SEARCH("清車",P1197)))</formula>
    </cfRule>
    <cfRule type="containsText" dxfId="7223" priority="1052" operator="containsText" text="了機">
      <formula>NOT(ISERROR(SEARCH("了機",P1197)))</formula>
    </cfRule>
    <cfRule type="containsText" dxfId="7222" priority="1534" operator="containsText" text="清車">
      <formula>NOT(ISERROR(SEARCH("清車",P1197)))</formula>
    </cfRule>
    <cfRule type="containsText" dxfId="7221" priority="1051" operator="containsText" text="改紡">
      <formula>NOT(ISERROR(SEARCH("改紡",P1197)))</formula>
    </cfRule>
    <cfRule type="containsText" dxfId="7220" priority="1782" operator="containsText" text="了機">
      <formula>NOT(ISERROR(SEARCH("了機",P1197)))</formula>
    </cfRule>
    <cfRule type="containsText" dxfId="7219" priority="1781" operator="containsText" text="改紡">
      <formula>NOT(ISERROR(SEARCH("改紡",P1197)))</formula>
    </cfRule>
    <cfRule type="containsText" dxfId="7218" priority="1780" operator="containsText" text="清車">
      <formula>NOT(ISERROR(SEARCH("清車",P1197)))</formula>
    </cfRule>
  </conditionalFormatting>
  <conditionalFormatting sqref="P1198">
    <cfRule type="containsText" dxfId="7217" priority="1545" operator="containsText" text="了機">
      <formula>NOT(ISERROR(SEARCH("了機",P1198)))</formula>
    </cfRule>
    <cfRule type="containsText" dxfId="7216" priority="1616" operator="containsText" text="改紡">
      <formula>NOT(ISERROR(SEARCH("改紡",P1198)))</formula>
    </cfRule>
    <cfRule type="containsText" dxfId="7215" priority="1349" operator="containsText" text="了機">
      <formula>NOT(ISERROR(SEARCH("了機",P1198)))</formula>
    </cfRule>
    <cfRule type="containsText" dxfId="7214" priority="1153" operator="containsText" text="改紡">
      <formula>NOT(ISERROR(SEARCH("改紡",P1198)))</formula>
    </cfRule>
    <cfRule type="containsText" dxfId="7213" priority="1544" operator="containsText" text="改紡">
      <formula>NOT(ISERROR(SEARCH("改紡",P1198)))</formula>
    </cfRule>
    <cfRule type="containsText" dxfId="7212" priority="1543" operator="containsText" text="清車">
      <formula>NOT(ISERROR(SEARCH("清車",P1198)))</formula>
    </cfRule>
    <cfRule type="containsText" dxfId="7211" priority="1154" operator="containsText" text="了機">
      <formula>NOT(ISERROR(SEARCH("了機",P1198)))</formula>
    </cfRule>
    <cfRule type="containsText" dxfId="7210" priority="1617" operator="containsText" text="了機">
      <formula>NOT(ISERROR(SEARCH("了機",P1198)))</formula>
    </cfRule>
    <cfRule type="containsText" dxfId="7209" priority="1152" operator="containsText" text="清車">
      <formula>NOT(ISERROR(SEARCH("清車",P1198)))</formula>
    </cfRule>
    <cfRule type="containsText" dxfId="7208" priority="1348" operator="containsText" text="改紡">
      <formula>NOT(ISERROR(SEARCH("改紡",P1198)))</formula>
    </cfRule>
    <cfRule type="containsText" dxfId="7207" priority="1347" operator="containsText" text="清車">
      <formula>NOT(ISERROR(SEARCH("清車",P1198)))</formula>
    </cfRule>
    <cfRule type="containsText" dxfId="7206" priority="1615" operator="containsText" text="清車">
      <formula>NOT(ISERROR(SEARCH("清車",P1198)))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454" operator="containsText" text="改紡">
      <formula>NOT(ISERROR(SEARCH("改紡",P1199)))</formula>
    </cfRule>
    <cfRule type="containsText" dxfId="7203" priority="1630" operator="containsText" text="清車">
      <formula>NOT(ISERROR(SEARCH("清車",P1199)))</formula>
    </cfRule>
    <cfRule type="containsText" dxfId="7202" priority="1250" operator="containsText" text="了機">
      <formula>NOT(ISERROR(SEARCH("了機",P1199)))</formula>
    </cfRule>
    <cfRule type="containsText" dxfId="7201" priority="1455" operator="containsText" text="了機">
      <formula>NOT(ISERROR(SEARCH("了機",P1199)))</formula>
    </cfRule>
    <cfRule type="containsText" dxfId="7200" priority="1248" operator="containsText" text="清車">
      <formula>NOT(ISERROR(SEARCH("清車",P1199)))</formula>
    </cfRule>
    <cfRule type="containsText" dxfId="7199" priority="1249" operator="containsText" text="改紡">
      <formula>NOT(ISERROR(SEARCH("改紡",P1199)))</formula>
    </cfRule>
    <cfRule type="containsText" dxfId="7198" priority="1163" operator="containsText" text="了機">
      <formula>NOT(ISERROR(SEARCH("了機",P1199)))</formula>
    </cfRule>
    <cfRule type="containsText" dxfId="7197" priority="1632" operator="containsText" text="了機">
      <formula>NOT(ISERROR(SEARCH("了機",P1199)))</formula>
    </cfRule>
    <cfRule type="containsText" dxfId="7196" priority="1631" operator="containsText" text="改紡">
      <formula>NOT(ISERROR(SEARCH("改紡",P1199)))</formula>
    </cfRule>
    <cfRule type="containsText" dxfId="7195" priority="1162" operator="containsText" text="改紡">
      <formula>NOT(ISERROR(SEARCH("改紡",P1199)))</formula>
    </cfRule>
    <cfRule type="containsText" dxfId="7194" priority="1453" operator="containsText" text="清車">
      <formula>NOT(ISERROR(SEARCH("清車",P1199)))</formula>
    </cfRule>
  </conditionalFormatting>
  <conditionalFormatting sqref="P1200">
    <cfRule type="containsText" dxfId="7193" priority="1460" operator="containsText" text="改紡">
      <formula>NOT(ISERROR(SEARCH("改紡",P1200)))</formula>
    </cfRule>
    <cfRule type="containsText" dxfId="7192" priority="1055" operator="containsText" text="了機">
      <formula>NOT(ISERROR(SEARCH("了機",P1200)))</formula>
    </cfRule>
    <cfRule type="containsText" dxfId="7191" priority="1053" operator="containsText" text="清車">
      <formula>NOT(ISERROR(SEARCH("清車",P1200)))</formula>
    </cfRule>
    <cfRule type="containsText" dxfId="7190" priority="1461" operator="containsText" text="了機">
      <formula>NOT(ISERROR(SEARCH("了機",P1200)))</formula>
    </cfRule>
    <cfRule type="containsText" dxfId="7189" priority="1459" operator="containsText" text="清車">
      <formula>NOT(ISERROR(SEARCH("清車",P1200)))</formula>
    </cfRule>
    <cfRule type="containsText" dxfId="7188" priority="1054" operator="containsText" text="改紡">
      <formula>NOT(ISERROR(SEARCH("改紡",P1200)))</formula>
    </cfRule>
    <cfRule type="containsText" dxfId="7187" priority="1260" operator="containsText" text="清車">
      <formula>NOT(ISERROR(SEARCH("清車",P1200)))</formula>
    </cfRule>
    <cfRule type="containsText" dxfId="7186" priority="1261" operator="containsText" text="改紡">
      <formula>NOT(ISERROR(SEARCH("改紡",P1200)))</formula>
    </cfRule>
    <cfRule type="containsText" dxfId="7185" priority="1262" operator="containsText" text="了機">
      <formula>NOT(ISERROR(SEARCH("了機",P1200)))</formula>
    </cfRule>
  </conditionalFormatting>
  <conditionalFormatting sqref="P1201">
    <cfRule type="containsText" dxfId="7184" priority="1061" operator="containsText" text="了機">
      <formula>NOT(ISERROR(SEARCH("了機",P1201)))</formula>
    </cfRule>
    <cfRule type="containsText" dxfId="7183" priority="1060" operator="containsText" text="改紡">
      <formula>NOT(ISERROR(SEARCH("改紡",P1201)))</formula>
    </cfRule>
    <cfRule type="containsText" dxfId="7182" priority="1059" operator="containsText" text="清車">
      <formula>NOT(ISERROR(SEARCH("清車",P1201)))</formula>
    </cfRule>
    <cfRule type="containsText" dxfId="7181" priority="1422" operator="containsText" text="了機">
      <formula>NOT(ISERROR(SEARCH("了機",P1201)))</formula>
    </cfRule>
    <cfRule type="containsText" dxfId="7180" priority="1421" operator="containsText" text="改紡">
      <formula>NOT(ISERROR(SEARCH("改紡",P1201)))</formula>
    </cfRule>
    <cfRule type="containsText" dxfId="7179" priority="1418" operator="containsText" text="改紡">
      <formula>NOT(ISERROR(SEARCH("改紡",P1201)))</formula>
    </cfRule>
    <cfRule type="containsText" dxfId="7178" priority="1417" operator="containsText" text="清車">
      <formula>NOT(ISERROR(SEARCH("清車",P1201)))</formula>
    </cfRule>
    <cfRule type="containsText" dxfId="7177" priority="1420" operator="containsText" text="清車">
      <formula>NOT(ISERROR(SEARCH("清車",P1201)))</formula>
    </cfRule>
    <cfRule type="containsText" dxfId="7176" priority="1419" operator="containsText" text="了機">
      <formula>NOT(ISERROR(SEARCH("了機",P1201)))</formula>
    </cfRule>
  </conditionalFormatting>
  <conditionalFormatting sqref="P1202">
    <cfRule type="containsText" dxfId="7175" priority="1033" operator="containsText" text="改紡">
      <formula>NOT(ISERROR(SEARCH("改紡",P1202)))</formula>
    </cfRule>
    <cfRule type="containsText" dxfId="7174" priority="1032" operator="containsText" text="清車">
      <formula>NOT(ISERROR(SEARCH("清車",P1202)))</formula>
    </cfRule>
    <cfRule type="containsText" dxfId="7173" priority="1468" operator="containsText" text="清車">
      <formula>NOT(ISERROR(SEARCH("清車",P1202)))</formula>
    </cfRule>
    <cfRule type="containsText" dxfId="7172" priority="1470" operator="containsText" text="了機">
      <formula>NOT(ISERROR(SEARCH("了機",P1202)))</formula>
    </cfRule>
    <cfRule type="containsText" dxfId="7171" priority="1469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036" operator="containsText" text="改紡">
      <formula>NOT(ISERROR(SEARCH("改紡",P1202)))</formula>
    </cfRule>
    <cfRule type="containsText" dxfId="7168" priority="1035" operator="containsText" text="清車">
      <formula>NOT(ISERROR(SEARCH("清車",P1202)))</formula>
    </cfRule>
    <cfRule type="containsText" dxfId="7167" priority="1034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7" operator="containsText" text="了機">
      <formula>NOT(ISERROR(SEARCH("了機",P1203)))</formula>
    </cfRule>
    <cfRule type="containsText" dxfId="7164" priority="1066" operator="containsText" text="改紡">
      <formula>NOT(ISERROR(SEARCH("改紡",P1203)))</formula>
    </cfRule>
  </conditionalFormatting>
  <conditionalFormatting sqref="P1206">
    <cfRule type="containsText" dxfId="7163" priority="1628" operator="containsText" text="改紡">
      <formula>NOT(ISERROR(SEARCH("改紡",P1206)))</formula>
    </cfRule>
    <cfRule type="containsText" dxfId="7162" priority="1627" operator="containsText" text="清車">
      <formula>NOT(ISERROR(SEARCH("清車",P1206)))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636" operator="containsText" text="清車">
      <formula>NOT(ISERROR(SEARCH("清車",P1207)))</formula>
    </cfRule>
    <cfRule type="containsText" dxfId="7159" priority="1259" operator="containsText" text="了機">
      <formula>NOT(ISERROR(SEARCH("了機",P1207)))</formula>
    </cfRule>
    <cfRule type="containsText" dxfId="7158" priority="1258" operator="containsText" text="改紡">
      <formula>NOT(ISERROR(SEARCH("改紡",P1207)))</formula>
    </cfRule>
    <cfRule type="containsText" dxfId="7157" priority="1257" operator="containsText" text="清車">
      <formula>NOT(ISERROR(SEARCH("清車",P1207)))</formula>
    </cfRule>
    <cfRule type="containsText" dxfId="7156" priority="1638" operator="containsText" text="了機">
      <formula>NOT(ISERROR(SEARCH("了機",P1207)))</formula>
    </cfRule>
    <cfRule type="containsText" dxfId="7155" priority="1456" operator="containsText" text="清車">
      <formula>NOT(ISERROR(SEARCH("清車",P1207)))</formula>
    </cfRule>
    <cfRule type="containsText" dxfId="7154" priority="1457" operator="containsText" text="改紡">
      <formula>NOT(ISERROR(SEARCH("改紡",P1207)))</formula>
    </cfRule>
    <cfRule type="containsText" dxfId="7153" priority="1458" operator="containsText" text="了機">
      <formula>NOT(ISERROR(SEARCH("了機",P1207)))</formula>
    </cfRule>
    <cfRule type="containsText" dxfId="7152" priority="1637" operator="containsText" text="改紡">
      <formula>NOT(ISERROR(SEARCH("改紡",P1207)))</formula>
    </cfRule>
  </conditionalFormatting>
  <conditionalFormatting sqref="P1208">
    <cfRule type="containsText" dxfId="7151" priority="1749" operator="containsText" text="了機">
      <formula>NOT(ISERROR(SEARCH("了機",P1208)))</formula>
    </cfRule>
    <cfRule type="containsText" dxfId="7150" priority="1748" operator="containsText" text="改紡">
      <formula>NOT(ISERROR(SEARCH("改紡",P1208)))</formula>
    </cfRule>
    <cfRule type="containsText" dxfId="7149" priority="1747" operator="containsText" text="清車">
      <formula>NOT(ISERROR(SEARCH("清車",P1208)))</formula>
    </cfRule>
    <cfRule type="containsText" dxfId="7148" priority="1268" operator="containsText" text="了機">
      <formula>NOT(ISERROR(SEARCH("了機",P1208)))</formula>
    </cfRule>
    <cfRule type="containsText" dxfId="7147" priority="1266" operator="containsText" text="清車">
      <formula>NOT(ISERROR(SEARCH("清車",P1208)))</formula>
    </cfRule>
    <cfRule type="containsText" dxfId="7146" priority="1267" operator="containsText" text="改紡">
      <formula>NOT(ISERROR(SEARCH("改紡",P1208)))</formula>
    </cfRule>
    <cfRule type="containsText" dxfId="7145" priority="1058" operator="containsText" text="了機">
      <formula>NOT(ISERROR(SEARCH("了機",P1208)))</formula>
    </cfRule>
    <cfRule type="containsText" dxfId="7144" priority="1057" operator="containsText" text="改紡">
      <formula>NOT(ISERROR(SEARCH("改紡",P1208)))</formula>
    </cfRule>
    <cfRule type="containsText" dxfId="7143" priority="1056" operator="containsText" text="清車">
      <formula>NOT(ISERROR(SEARCH("清車",P1208)))</formula>
    </cfRule>
    <cfRule type="containsText" dxfId="7142" priority="1467" operator="containsText" text="了機">
      <formula>NOT(ISERROR(SEARCH("了機",P1208)))</formula>
    </cfRule>
    <cfRule type="containsText" dxfId="7141" priority="1466" operator="containsText" text="改紡">
      <formula>NOT(ISERROR(SEARCH("改紡",P1208)))</formula>
    </cfRule>
    <cfRule type="containsText" dxfId="7140" priority="1465" operator="containsText" text="清車">
      <formula>NOT(ISERROR(SEARCH("清車",P1208)))</formula>
    </cfRule>
  </conditionalFormatting>
  <conditionalFormatting sqref="P1209">
    <cfRule type="containsText" dxfId="7139" priority="1004" operator="containsText" text="了機">
      <formula>NOT(ISERROR(SEARCH("了機",P1209)))</formula>
    </cfRule>
    <cfRule type="containsText" dxfId="7138" priority="996" operator="containsText" text="清車">
      <formula>NOT(ISERROR(SEARCH("清車",P1209)))</formula>
    </cfRule>
    <cfRule type="containsText" dxfId="7137" priority="995" operator="containsText" text="了機">
      <formula>NOT(ISERROR(SEARCH("了機",P1209)))</formula>
    </cfRule>
    <cfRule type="containsText" dxfId="7136" priority="993" operator="containsText" text="清車">
      <formula>NOT(ISERROR(SEARCH("清車",P1209)))</formula>
    </cfRule>
    <cfRule type="containsText" dxfId="7135" priority="994" operator="containsText" text="改紡">
      <formula>NOT(ISERROR(SEARCH("改紡",P1209)))</formula>
    </cfRule>
    <cfRule type="containsText" dxfId="7134" priority="997" operator="containsText" text="改紡">
      <formula>NOT(ISERROR(SEARCH("改紡",P1209)))</formula>
    </cfRule>
    <cfRule type="containsText" dxfId="7133" priority="998" operator="containsText" text="了機">
      <formula>NOT(ISERROR(SEARCH("了機",P1209)))</formula>
    </cfRule>
    <cfRule type="containsText" dxfId="7132" priority="999" operator="containsText" text="清車">
      <formula>NOT(ISERROR(SEARCH("清車",P1209)))</formula>
    </cfRule>
    <cfRule type="containsText" dxfId="7131" priority="1000" operator="containsText" text="改紡">
      <formula>NOT(ISERROR(SEARCH("改紡",P1209)))</formula>
    </cfRule>
    <cfRule type="containsText" dxfId="7130" priority="1001" operator="containsText" text="了機">
      <formula>NOT(ISERROR(SEARCH("了機",P1209)))</formula>
    </cfRule>
    <cfRule type="containsText" dxfId="7129" priority="1002" operator="containsText" text="清車">
      <formula>NOT(ISERROR(SEARCH("清車",P1209)))</formula>
    </cfRule>
    <cfRule type="containsText" dxfId="7128" priority="1003" operator="containsText" text="改紡">
      <formula>NOT(ISERROR(SEARCH("改紡",P1209)))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1" operator="containsText" text="改紡">
      <formula>NOT(ISERROR(SEARCH("改紡",P1211)))</formula>
    </cfRule>
    <cfRule type="containsText" dxfId="7123" priority="1662" operator="containsText" text="了機">
      <formula>NOT(ISERROR(SEARCH("了機",P1211)))</formula>
    </cfRule>
    <cfRule type="containsText" dxfId="7122" priority="1660" operator="containsText" text="清車">
      <formula>NOT(ISERROR(SEARCH("清車",P1211)))</formula>
    </cfRule>
  </conditionalFormatting>
  <conditionalFormatting sqref="P1212">
    <cfRule type="containsText" dxfId="7121" priority="1289" operator="containsText" text="了機">
      <formula>NOT(ISERROR(SEARCH("了機",P1212)))</formula>
    </cfRule>
    <cfRule type="containsText" dxfId="7120" priority="1483" operator="containsText" text="清車">
      <formula>NOT(ISERROR(SEARCH("清車",P1212)))</formula>
    </cfRule>
    <cfRule type="containsText" dxfId="7119" priority="1485" operator="containsText" text="了機">
      <formula>NOT(ISERROR(SEARCH("了機",P1212)))</formula>
    </cfRule>
    <cfRule type="containsText" dxfId="7118" priority="1484" operator="containsText" text="改紡">
      <formula>NOT(ISERROR(SEARCH("改紡",P1212)))</formula>
    </cfRule>
    <cfRule type="containsText" dxfId="7117" priority="1287" operator="containsText" text="清車">
      <formula>NOT(ISERROR(SEARCH("清車",P1212)))</formula>
    </cfRule>
    <cfRule type="containsText" dxfId="7116" priority="1288" operator="containsText" text="改紡">
      <formula>NOT(ISERROR(SEARCH("改紡",P1212)))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3" operator="containsText" text="了機">
      <formula>NOT(ISERROR(SEARCH("了機",P1214)))</formula>
    </cfRule>
    <cfRule type="containsText" dxfId="7110" priority="1772" operator="containsText" text="改紡">
      <formula>NOT(ISERROR(SEARCH("改紡",P1214)))</formula>
    </cfRule>
  </conditionalFormatting>
  <conditionalFormatting sqref="P1225:P1226">
    <cfRule type="containsText" dxfId="7109" priority="800" operator="containsText" text="了機">
      <formula>NOT(ISERROR(SEARCH("了機",P1225)))</formula>
    </cfRule>
    <cfRule type="containsText" dxfId="7108" priority="799" operator="containsText" text="改紡">
      <formula>NOT(ISERROR(SEARCH("改紡",P1225)))</formula>
    </cfRule>
    <cfRule type="containsText" dxfId="7107" priority="798" operator="containsText" text="清車">
      <formula>NOT(ISERROR(SEARCH("清車",P1225)))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7" operator="containsText" text="了機">
      <formula>NOT(ISERROR(SEARCH("了機",P1227)))</formula>
    </cfRule>
    <cfRule type="containsText" dxfId="7104" priority="796" operator="containsText" text="改紡">
      <formula>NOT(ISERROR(SEARCH("改紡",P1227)))</formula>
    </cfRule>
  </conditionalFormatting>
  <conditionalFormatting sqref="P1228">
    <cfRule type="containsText" dxfId="7103" priority="62" operator="containsText" text="改紡">
      <formula>NOT(ISERROR(SEARCH("改紡",P1228)))</formula>
    </cfRule>
    <cfRule type="containsText" dxfId="7102" priority="58" operator="containsText" text="清車">
      <formula>NOT(ISERROR(SEARCH("清車",P1228)))</formula>
    </cfRule>
    <cfRule type="containsText" dxfId="7101" priority="63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0" operator="containsText" text="了機">
      <formula>NOT(ISERROR(SEARCH("了機",P1228)))</formula>
    </cfRule>
    <cfRule type="containsText" dxfId="7098" priority="59" operator="containsText" text="改紡">
      <formula>NOT(ISERROR(SEARCH("改紡",P1228)))</formula>
    </cfRule>
  </conditionalFormatting>
  <conditionalFormatting sqref="P1229">
    <cfRule type="containsText" dxfId="7097" priority="319" operator="containsText" text="改紡">
      <formula>NOT(ISERROR(SEARCH("改紡",P1229)))</formula>
    </cfRule>
    <cfRule type="containsText" dxfId="7096" priority="318" operator="containsText" text="清車">
      <formula>NOT(ISERROR(SEARCH("清車",P1229)))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2" operator="containsText" text="了機">
      <formula>NOT(ISERROR(SEARCH("了機",P1230)))</formula>
    </cfRule>
    <cfRule type="containsText" dxfId="7093" priority="491" operator="containsText" text="改紡">
      <formula>NOT(ISERROR(SEARCH("改紡",P1230)))</formula>
    </cfRule>
    <cfRule type="containsText" dxfId="7092" priority="490" operator="containsText" text="清車">
      <formula>NOT(ISERROR(SEARCH("清車",P1230)))</formula>
    </cfRule>
  </conditionalFormatting>
  <conditionalFormatting sqref="P1231">
    <cfRule type="containsText" dxfId="7091" priority="704" operator="containsText" text="了機">
      <formula>NOT(ISERROR(SEARCH("了機",P1231)))</formula>
    </cfRule>
    <cfRule type="containsText" dxfId="7090" priority="84" operator="containsText" text="了機">
      <formula>NOT(ISERROR(SEARCH("了機",P1231)))</formula>
    </cfRule>
    <cfRule type="containsText" dxfId="7089" priority="702" operator="containsText" text="清車">
      <formula>NOT(ISERROR(SEARCH("清車",P1231)))</formula>
    </cfRule>
    <cfRule type="containsText" dxfId="7088" priority="703" operator="containsText" text="改紡">
      <formula>NOT(ISERROR(SEARCH("改紡",P1231)))</formula>
    </cfRule>
    <cfRule type="containsText" dxfId="7087" priority="82" operator="containsText" text="清車">
      <formula>NOT(ISERROR(SEARCH("清車",P1231)))</formula>
    </cfRule>
    <cfRule type="containsText" dxfId="7086" priority="83" operator="containsText" text="改紡">
      <formula>NOT(ISERROR(SEARCH("改紡",P1231)))</formula>
    </cfRule>
  </conditionalFormatting>
  <conditionalFormatting sqref="P1232">
    <cfRule type="containsText" dxfId="7085" priority="116" operator="containsText" text="改紡">
      <formula>NOT(ISERROR(SEARCH("改紡",P1232)))</formula>
    </cfRule>
    <cfRule type="containsText" dxfId="7084" priority="115" operator="containsText" text="清車">
      <formula>NOT(ISERROR(SEARCH("清車",P1232)))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8" operator="containsText" text="了機">
      <formula>NOT(ISERROR(SEARCH("了機",P1233)))</formula>
    </cfRule>
    <cfRule type="containsText" dxfId="7081" priority="786" operator="containsText" text="清車">
      <formula>NOT(ISERROR(SEARCH("清車",P1233)))</formula>
    </cfRule>
    <cfRule type="containsText" dxfId="7080" priority="787" operator="containsText" text="改紡">
      <formula>NOT(ISERROR(SEARCH("改紡",P1233)))</formula>
    </cfRule>
  </conditionalFormatting>
  <conditionalFormatting sqref="P1234">
    <cfRule type="containsText" dxfId="7079" priority="579" operator="containsText" text="了機">
      <formula>NOT(ISERROR(SEARCH("了機",P1234)))</formula>
    </cfRule>
    <cfRule type="containsText" dxfId="7078" priority="377" operator="containsText" text="了機">
      <formula>NOT(ISERROR(SEARCH("了機",P1234)))</formula>
    </cfRule>
    <cfRule type="containsText" dxfId="7077" priority="674" operator="containsText" text="了機">
      <formula>NOT(ISERROR(SEARCH("了機",P1234)))</formula>
    </cfRule>
    <cfRule type="containsText" dxfId="7076" priority="375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376" operator="containsText" text="改紡">
      <formula>NOT(ISERROR(SEARCH("改紡",P1234)))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577" operator="containsText" text="清車">
      <formula>NOT(ISERROR(SEARCH("清車",P1234)))</formula>
    </cfRule>
  </conditionalFormatting>
  <conditionalFormatting sqref="P1235">
    <cfRule type="containsText" dxfId="7070" priority="506" operator="containsText" text="改紡">
      <formula>NOT(ISERROR(SEARCH("改紡",P1235)))</formula>
    </cfRule>
    <cfRule type="containsText" dxfId="7069" priority="820" operator="containsText" text="改紡">
      <formula>NOT(ISERROR(SEARCH("改紡",P1235)))</formula>
    </cfRule>
    <cfRule type="containsText" dxfId="7068" priority="821" operator="containsText" text="了機">
      <formula>NOT(ISERROR(SEARCH("了機",P1235)))</formula>
    </cfRule>
    <cfRule type="containsText" dxfId="7067" priority="505" operator="containsText" text="清車">
      <formula>NOT(ISERROR(SEARCH("清車",P1235)))</formula>
    </cfRule>
    <cfRule type="containsText" dxfId="7066" priority="819" operator="containsText" text="清車">
      <formula>NOT(ISERROR(SEARCH("清車",P1235)))</formula>
    </cfRule>
    <cfRule type="containsText" dxfId="7065" priority="296" operator="containsText" text="了機">
      <formula>NOT(ISERROR(SEARCH("了機",P1235)))</formula>
    </cfRule>
    <cfRule type="containsText" dxfId="7064" priority="295" operator="containsText" text="改紡">
      <formula>NOT(ISERROR(SEARCH("改紡",P1235)))</formula>
    </cfRule>
    <cfRule type="containsText" dxfId="7063" priority="294" operator="containsText" text="清車">
      <formula>NOT(ISERROR(SEARCH("清車",P1235)))</formula>
    </cfRule>
    <cfRule type="containsText" dxfId="7062" priority="180" operator="containsText" text="了機">
      <formula>NOT(ISERROR(SEARCH("了機",P1235)))</formula>
    </cfRule>
    <cfRule type="containsText" dxfId="7061" priority="179" operator="containsText" text="改紡">
      <formula>NOT(ISERROR(SEARCH("改紡",P1235)))</formula>
    </cfRule>
    <cfRule type="containsText" dxfId="7060" priority="178" operator="containsText" text="清車">
      <formula>NOT(ISERROR(SEARCH("清車",P1235)))</formula>
    </cfRule>
    <cfRule type="containsText" dxfId="7059" priority="507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838" operator="containsText" text="改紡">
      <formula>NOT(ISERROR(SEARCH("改紡",P1236)))</formula>
    </cfRule>
    <cfRule type="containsText" dxfId="7056" priority="839" operator="containsText" text="了機">
      <formula>NOT(ISERROR(SEARCH("了機",P1236)))</formula>
    </cfRule>
    <cfRule type="containsText" dxfId="7055" priority="591" operator="containsText" text="了機">
      <formula>NOT(ISERROR(SEARCH("了機",P1236)))</formula>
    </cfRule>
    <cfRule type="containsText" dxfId="7054" priority="590" operator="containsText" text="改紡">
      <formula>NOT(ISERROR(SEARCH("改紡",P1236)))</formula>
    </cfRule>
    <cfRule type="containsText" dxfId="7053" priority="589" operator="containsText" text="清車">
      <formula>NOT(ISERROR(SEARCH("清車",P1236)))</formula>
    </cfRule>
    <cfRule type="containsText" dxfId="7052" priority="95" operator="containsText" text="改紡">
      <formula>NOT(ISERROR(SEARCH("改紡",P1236)))</formula>
    </cfRule>
    <cfRule type="containsText" dxfId="7051" priority="96" operator="containsText" text="了機">
      <formula>NOT(ISERROR(SEARCH("了機",P1236)))</formula>
    </cfRule>
    <cfRule type="containsText" dxfId="7050" priority="837" operator="containsText" text="清車">
      <formula>NOT(ISERROR(SEARCH("清車",P1236)))</formula>
    </cfRule>
    <cfRule type="containsText" dxfId="7049" priority="389" operator="containsText" text="了機">
      <formula>NOT(ISERROR(SEARCH("了機",P1236)))</formula>
    </cfRule>
    <cfRule type="containsText" dxfId="7048" priority="388" operator="containsText" text="改紡">
      <formula>NOT(ISERROR(SEARCH("改紡",P1236)))</formula>
    </cfRule>
    <cfRule type="containsText" dxfId="7047" priority="387" operator="containsText" text="清車">
      <formula>NOT(ISERROR(SEARCH("清車",P1236)))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677" operator="containsText" text="了機">
      <formula>NOT(ISERROR(SEARCH("了機",P1237)))</formula>
    </cfRule>
    <cfRule type="containsText" dxfId="7042" priority="676" operator="containsText" text="改紡">
      <formula>NOT(ISERROR(SEARCH("改紡",P1237)))</formula>
    </cfRule>
    <cfRule type="containsText" dxfId="7041" priority="599" operator="containsText" text="改紡">
      <formula>NOT(ISERROR(SEARCH("改紡",P1237)))</formula>
    </cfRule>
    <cfRule type="containsText" dxfId="7040" priority="675" operator="containsText" text="清車">
      <formula>NOT(ISERROR(SEARCH("清車",P1237)))</formula>
    </cfRule>
    <cfRule type="containsText" dxfId="7039" priority="600" operator="containsText" text="了機">
      <formula>NOT(ISERROR(SEARCH("了機",P1237)))</formula>
    </cfRule>
    <cfRule type="containsText" dxfId="7038" priority="398" operator="containsText" text="了機">
      <formula>NOT(ISERROR(SEARCH("了機",P1237)))</formula>
    </cfRule>
    <cfRule type="containsText" dxfId="7037" priority="397" operator="containsText" text="改紡">
      <formula>NOT(ISERROR(SEARCH("改紡",P1237)))</formula>
    </cfRule>
    <cfRule type="containsText" dxfId="7036" priority="396" operator="containsText" text="清車">
      <formula>NOT(ISERROR(SEARCH("清車",P1237)))</formula>
    </cfRule>
    <cfRule type="containsText" dxfId="7035" priority="598" operator="containsText" text="清車">
      <formula>NOT(ISERROR(SEARCH("清車",P1237)))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97" operator="containsText" text="清車">
      <formula>NOT(ISERROR(SEARCH("清車",P1238)))</formula>
    </cfRule>
    <cfRule type="containsText" dxfId="7032" priority="692" operator="containsText" text="了機">
      <formula>NOT(ISERROR(SEARCH("了機",P1238)))</formula>
    </cfRule>
    <cfRule type="containsText" dxfId="7031" priority="691" operator="containsText" text="改紡">
      <formula>NOT(ISERROR(SEARCH("改紡",P1238)))</formula>
    </cfRule>
    <cfRule type="containsText" dxfId="7030" priority="690" operator="containsText" text="清車">
      <formula>NOT(ISERROR(SEARCH("清車",P1238)))</formula>
    </cfRule>
    <cfRule type="containsText" dxfId="7029" priority="207" operator="containsText" text="了機">
      <formula>NOT(ISERROR(SEARCH("了機",P1238)))</formula>
    </cfRule>
    <cfRule type="containsText" dxfId="7028" priority="509" operator="containsText" text="改紡">
      <formula>NOT(ISERROR(SEARCH("改紡",P1238)))</formula>
    </cfRule>
    <cfRule type="containsText" dxfId="7027" priority="298" operator="containsText" text="改紡">
      <formula>NOT(ISERROR(SEARCH("改紡",P1238)))</formula>
    </cfRule>
    <cfRule type="containsText" dxfId="7026" priority="206" operator="containsText" text="改紡">
      <formula>NOT(ISERROR(SEARCH("改紡",P1238)))</formula>
    </cfRule>
    <cfRule type="containsText" dxfId="7025" priority="299" operator="containsText" text="了機">
      <formula>NOT(ISERROR(SEARCH("了機",P1238)))</formula>
    </cfRule>
    <cfRule type="containsText" dxfId="7024" priority="510" operator="containsText" text="了機">
      <formula>NOT(ISERROR(SEARCH("了機",P1238)))</formula>
    </cfRule>
    <cfRule type="containsText" dxfId="7023" priority="508" operator="containsText" text="清車">
      <formula>NOT(ISERROR(SEARCH("清車",P1238)))</formula>
    </cfRule>
  </conditionalFormatting>
  <conditionalFormatting sqref="P1239">
    <cfRule type="containsText" dxfId="7022" priority="515" operator="containsText" text="改紡">
      <formula>NOT(ISERROR(SEARCH("改紡",P1239)))</formula>
    </cfRule>
    <cfRule type="containsText" dxfId="7021" priority="97" operator="containsText" text="清車">
      <formula>NOT(ISERROR(SEARCH("清車",P1239)))</formula>
    </cfRule>
    <cfRule type="containsText" dxfId="7020" priority="98" operator="containsText" text="改紡">
      <formula>NOT(ISERROR(SEARCH("改紡",P1239)))</formula>
    </cfRule>
    <cfRule type="containsText" dxfId="7019" priority="99" operator="containsText" text="了機">
      <formula>NOT(ISERROR(SEARCH("了機",P1239)))</formula>
    </cfRule>
    <cfRule type="containsText" dxfId="7018" priority="310" operator="containsText" text="改紡">
      <formula>NOT(ISERROR(SEARCH("改紡",P1239)))</formula>
    </cfRule>
    <cfRule type="containsText" dxfId="7017" priority="514" operator="containsText" text="清車">
      <formula>NOT(ISERROR(SEARCH("清車",P1239)))</formula>
    </cfRule>
    <cfRule type="containsText" dxfId="7016" priority="516" operator="containsText" text="了機">
      <formula>NOT(ISERROR(SEARCH("了機",P1239)))</formula>
    </cfRule>
    <cfRule type="containsText" dxfId="7015" priority="309" operator="containsText" text="清車">
      <formula>NOT(ISERROR(SEARCH("清車",P1239)))</formula>
    </cfRule>
    <cfRule type="containsText" dxfId="7014" priority="311" operator="containsText" text="了機">
      <formula>NOT(ISERROR(SEARCH("了機",P1239)))</formula>
    </cfRule>
  </conditionalFormatting>
  <conditionalFormatting sqref="P1240">
    <cfRule type="containsText" dxfId="7013" priority="473" operator="containsText" text="改紡">
      <formula>NOT(ISERROR(SEARCH("改紡",P1240)))</formula>
    </cfRule>
    <cfRule type="containsText" dxfId="7012" priority="474" operator="containsText" text="了機">
      <formula>NOT(ISERROR(SEARCH("了機",P1240)))</formula>
    </cfRule>
    <cfRule type="containsText" dxfId="7011" priority="475" operator="containsText" text="清車">
      <formula>NOT(ISERROR(SEARCH("清車",P1240)))</formula>
    </cfRule>
    <cfRule type="containsText" dxfId="7010" priority="476" operator="containsText" text="改紡">
      <formula>NOT(ISERROR(SEARCH("改紡",P1240)))</formula>
    </cfRule>
    <cfRule type="containsText" dxfId="7009" priority="477" operator="containsText" text="了機">
      <formula>NOT(ISERROR(SEARCH("了機",P1240)))</formula>
    </cfRule>
    <cfRule type="containsText" dxfId="7008" priority="472" operator="containsText" text="清車">
      <formula>NOT(ISERROR(SEARCH("清車",P1240)))</formula>
    </cfRule>
    <cfRule type="containsText" dxfId="7007" priority="103" operator="containsText" text="清車">
      <formula>NOT(ISERROR(SEARCH("清車",P1240)))</formula>
    </cfRule>
    <cfRule type="containsText" dxfId="7006" priority="104" operator="containsText" text="改紡">
      <formula>NOT(ISERROR(SEARCH("改紡",P1240)))</formula>
    </cfRule>
    <cfRule type="containsText" dxfId="7005" priority="105" operator="containsText" text="了機">
      <formula>NOT(ISERROR(SEARCH("了機",P1240)))</formula>
    </cfRule>
  </conditionalFormatting>
  <conditionalFormatting sqref="P1241">
    <cfRule type="containsText" dxfId="7004" priority="524" operator="containsText" text="改紡">
      <formula>NOT(ISERROR(SEARCH("改紡",P1241)))</formula>
    </cfRule>
    <cfRule type="containsText" dxfId="7003" priority="525" operator="containsText" text="了機">
      <formula>NOT(ISERROR(SEARCH("了機",P1241)))</formula>
    </cfRule>
    <cfRule type="containsText" dxfId="7002" priority="78" operator="containsText" text="了機">
      <formula>NOT(ISERROR(SEARCH("了機",P1241)))</formula>
    </cfRule>
    <cfRule type="containsText" dxfId="7001" priority="523" operator="containsText" text="清車">
      <formula>NOT(ISERROR(SEARCH("清車",P1241)))</formula>
    </cfRule>
    <cfRule type="containsText" dxfId="7000" priority="81" operator="containsText" text="了機">
      <formula>NOT(ISERROR(SEARCH("了機",P1241)))</formula>
    </cfRule>
    <cfRule type="containsText" dxfId="6999" priority="80" operator="containsText" text="改紡">
      <formula>NOT(ISERROR(SEARCH("改紡",P1241)))</formula>
    </cfRule>
    <cfRule type="containsText" dxfId="6998" priority="79" operator="containsText" text="清車">
      <formula>NOT(ISERROR(SEARCH("清車",P1241)))</formula>
    </cfRule>
    <cfRule type="containsText" dxfId="6997" priority="77" operator="containsText" text="改紡">
      <formula>NOT(ISERROR(SEARCH("改紡",P1241)))</formula>
    </cfRule>
    <cfRule type="containsText" dxfId="6996" priority="76" operator="containsText" text="清車">
      <formula>NOT(ISERROR(SEARCH("清車",P1241)))</formula>
    </cfRule>
  </conditionalFormatting>
  <conditionalFormatting sqref="P1242">
    <cfRule type="containsText" dxfId="6995" priority="111" operator="containsText" text="了機">
      <formula>NOT(ISERROR(SEARCH("了機",P1242)))</formula>
    </cfRule>
    <cfRule type="containsText" dxfId="6994" priority="110" operator="containsText" text="改紡">
      <formula>NOT(ISERROR(SEARCH("改紡",P1242)))</formula>
    </cfRule>
    <cfRule type="containsText" dxfId="6993" priority="109" operator="containsText" text="清車">
      <formula>NOT(ISERROR(SEARCH("清車",P1242)))</formula>
    </cfRule>
  </conditionalFormatting>
  <conditionalFormatting sqref="P1245">
    <cfRule type="containsText" dxfId="6992" priority="689" operator="containsText" text="了機">
      <formula>NOT(ISERROR(SEARCH("了機",P1245)))</formula>
    </cfRule>
    <cfRule type="containsText" dxfId="6991" priority="688" operator="containsText" text="改紡">
      <formula>NOT(ISERROR(SEARCH("改紡",P1245)))</formula>
    </cfRule>
    <cfRule type="containsText" dxfId="6990" priority="687" operator="containsText" text="清車">
      <formula>NOT(ISERROR(SEARCH("清車",P1245)))</formula>
    </cfRule>
  </conditionalFormatting>
  <conditionalFormatting sqref="P1246">
    <cfRule type="containsText" dxfId="6989" priority="698" operator="containsText" text="了機">
      <formula>NOT(ISERROR(SEARCH("了機",P1246)))</formula>
    </cfRule>
    <cfRule type="containsText" dxfId="6988" priority="308" operator="containsText" text="了機">
      <formula>NOT(ISERROR(SEARCH("了機",P1246)))</formula>
    </cfRule>
    <cfRule type="containsText" dxfId="6987" priority="696" operator="containsText" text="清車">
      <formula>NOT(ISERROR(SEARCH("清車",P1246)))</formula>
    </cfRule>
    <cfRule type="containsText" dxfId="6986" priority="307" operator="containsText" text="改紡">
      <formula>NOT(ISERROR(SEARCH("改紡",P1246)))</formula>
    </cfRule>
    <cfRule type="containsText" dxfId="6985" priority="306" operator="containsText" text="清車">
      <formula>NOT(ISERROR(SEARCH("清車",P1246)))</formula>
    </cfRule>
    <cfRule type="containsText" dxfId="6984" priority="697" operator="containsText" text="改紡">
      <formula>NOT(ISERROR(SEARCH("改紡",P1246)))</formula>
    </cfRule>
    <cfRule type="containsText" dxfId="6983" priority="511" operator="containsText" text="清車">
      <formula>NOT(ISERROR(SEARCH("清車",P1246)))</formula>
    </cfRule>
    <cfRule type="containsText" dxfId="6982" priority="512" operator="containsText" text="改紡">
      <formula>NOT(ISERROR(SEARCH("改紡",P1246)))</formula>
    </cfRule>
    <cfRule type="containsText" dxfId="6981" priority="513" operator="containsText" text="了機">
      <formula>NOT(ISERROR(SEARCH("了機",P1246)))</formula>
    </cfRule>
  </conditionalFormatting>
  <conditionalFormatting sqref="P1247">
    <cfRule type="containsText" dxfId="6980" priority="521" operator="containsText" text="改紡">
      <formula>NOT(ISERROR(SEARCH("改紡",P1247)))</formula>
    </cfRule>
    <cfRule type="containsText" dxfId="6979" priority="100" operator="containsText" text="清車">
      <formula>NOT(ISERROR(SEARCH("清車",P1247)))</formula>
    </cfRule>
    <cfRule type="containsText" dxfId="6978" priority="806" operator="containsText" text="了機">
      <formula>NOT(ISERROR(SEARCH("了機",P1247)))</formula>
    </cfRule>
    <cfRule type="containsText" dxfId="6977" priority="805" operator="containsText" text="改紡">
      <formula>NOT(ISERROR(SEARCH("改紡",P1247)))</formula>
    </cfRule>
    <cfRule type="containsText" dxfId="6976" priority="804" operator="containsText" text="清車">
      <formula>NOT(ISERROR(SEARCH("清車",P1247)))</formula>
    </cfRule>
    <cfRule type="containsText" dxfId="6975" priority="522" operator="containsText" text="了機">
      <formula>NOT(ISERROR(SEARCH("了機",P1247)))</formula>
    </cfRule>
    <cfRule type="containsText" dxfId="6974" priority="316" operator="containsText" text="改紡">
      <formula>NOT(ISERROR(SEARCH("改紡",P1247)))</formula>
    </cfRule>
    <cfRule type="containsText" dxfId="6973" priority="315" operator="containsText" text="清車">
      <formula>NOT(ISERROR(SEARCH("清車",P1247)))</formula>
    </cfRule>
    <cfRule type="containsText" dxfId="6972" priority="102" operator="containsText" text="了機">
      <formula>NOT(ISERROR(SEARCH("了機",P1247)))</formula>
    </cfRule>
    <cfRule type="containsText" dxfId="6971" priority="101" operator="containsText" text="改紡">
      <formula>NOT(ISERROR(SEARCH("改紡",P1247)))</formula>
    </cfRule>
    <cfRule type="containsText" dxfId="6970" priority="317" operator="containsText" text="了機">
      <formula>NOT(ISERROR(SEARCH("了機",P1247)))</formula>
    </cfRule>
    <cfRule type="containsText" dxfId="6969" priority="520" operator="containsText" text="清車">
      <formula>NOT(ISERROR(SEARCH("清車",P1247)))</formula>
    </cfRule>
  </conditionalFormatting>
  <conditionalFormatting sqref="P1248">
    <cfRule type="containsText" dxfId="6968" priority="47" operator="containsText" text="改紡">
      <formula>NOT(ISERROR(SEARCH("改紡",P1248)))</formula>
    </cfRule>
    <cfRule type="containsText" dxfId="6967" priority="48" operator="containsText" text="了機">
      <formula>NOT(ISERROR(SEARCH("了機",P1248)))</formula>
    </cfRule>
    <cfRule type="containsText" dxfId="6966" priority="46" operator="containsText" text="清車">
      <formula>NOT(ISERROR(SEARCH("清車",P1248)))</formula>
    </cfRule>
    <cfRule type="containsText" dxfId="6965" priority="45" operator="containsText" text="了機">
      <formula>NOT(ISERROR(SEARCH("了機",P1248)))</formula>
    </cfRule>
    <cfRule type="containsText" dxfId="6964" priority="44" operator="containsText" text="改紡">
      <formula>NOT(ISERROR(SEARCH("改紡",P1248)))</formula>
    </cfRule>
    <cfRule type="containsText" dxfId="6963" priority="43" operator="containsText" text="清車">
      <formula>NOT(ISERROR(SEARCH("清車",P1248)))</formula>
    </cfRule>
    <cfRule type="containsText" dxfId="6962" priority="42" operator="containsText" text="了機">
      <formula>NOT(ISERROR(SEARCH("了機",P1248)))</formula>
    </cfRule>
    <cfRule type="containsText" dxfId="6961" priority="41" operator="containsText" text="改紡">
      <formula>NOT(ISERROR(SEARCH("改紡",P1248)))</formula>
    </cfRule>
    <cfRule type="containsText" dxfId="6960" priority="40" operator="containsText" text="清車">
      <formula>NOT(ISERROR(SEARCH("清車",P1248)))</formula>
    </cfRule>
    <cfRule type="containsText" dxfId="6959" priority="39" operator="containsText" text="了機">
      <formula>NOT(ISERROR(SEARCH("了機",P1248)))</formula>
    </cfRule>
    <cfRule type="containsText" dxfId="6958" priority="38" operator="containsText" text="改紡">
      <formula>NOT(ISERROR(SEARCH("改紡",P1248)))</formula>
    </cfRule>
    <cfRule type="containsText" dxfId="6957" priority="37" operator="containsText" text="清車">
      <formula>NOT(ISERROR(SEARCH("清車",P1248)))</formula>
    </cfRule>
  </conditionalFormatting>
  <conditionalFormatting sqref="P1249">
    <cfRule type="containsText" dxfId="6956" priority="188" operator="containsText" text="改紡">
      <formula>NOT(ISERROR(SEARCH("改紡",P1249)))</formula>
    </cfRule>
    <cfRule type="containsText" dxfId="6955" priority="187" operator="containsText" text="清車">
      <formula>NOT(ISERROR(SEARCH("清車",P1249)))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1" operator="containsText" text="改紡">
      <formula>NOT(ISERROR(SEARCH("改紡",P1250)))</formula>
    </cfRule>
    <cfRule type="containsText" dxfId="6952" priority="720" operator="containsText" text="清車">
      <formula>NOT(ISERROR(SEARCH("清車",P1250)))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8" operator="containsText" text="了機">
      <formula>NOT(ISERROR(SEARCH("了機",P1251)))</formula>
    </cfRule>
    <cfRule type="containsText" dxfId="6949" priority="540" operator="containsText" text="了機">
      <formula>NOT(ISERROR(SEARCH("了機",P1251)))</formula>
    </cfRule>
    <cfRule type="containsText" dxfId="6948" priority="538" operator="containsText" text="清車">
      <formula>NOT(ISERROR(SEARCH("清車",P1251)))</formula>
    </cfRule>
    <cfRule type="containsText" dxfId="6947" priority="539" operator="containsText" text="改紡">
      <formula>NOT(ISERROR(SEARCH("改紡",P1251)))</formula>
    </cfRule>
    <cfRule type="containsText" dxfId="6946" priority="337" operator="containsText" text="改紡">
      <formula>NOT(ISERROR(SEARCH("改紡",P1251)))</formula>
    </cfRule>
    <cfRule type="containsText" dxfId="6945" priority="336" operator="containsText" text="清車">
      <formula>NOT(ISERROR(SEARCH("清車",P1251)))</formula>
    </cfRule>
  </conditionalFormatting>
  <conditionalFormatting sqref="P1252">
    <cfRule type="containsText" dxfId="6944" priority="132" operator="containsText" text="了機">
      <formula>NOT(ISERROR(SEARCH("了機",P1252)))</formula>
    </cfRule>
    <cfRule type="containsText" dxfId="6943" priority="130" operator="containsText" text="清車">
      <formula>NOT(ISERROR(SEARCH("清車",P1252)))</formula>
    </cfRule>
    <cfRule type="containsText" dxfId="6942" priority="131" operator="containsText" text="改紡">
      <formula>NOT(ISERROR(SEARCH("改紡",P1252)))</formula>
    </cfRule>
  </conditionalFormatting>
  <conditionalFormatting sqref="P1253:P1262">
    <cfRule type="containsText" dxfId="6941" priority="830" operator="containsText" text="了機">
      <formula>NOT(ISERROR(SEARCH("了機",P1253)))</formula>
    </cfRule>
    <cfRule type="containsText" dxfId="6940" priority="829" operator="containsText" text="改紡">
      <formula>NOT(ISERROR(SEARCH("改紡",P1253)))</formula>
    </cfRule>
    <cfRule type="containsText" dxfId="6939" priority="828" operator="containsText" text="清車">
      <formula>NOT(ISERROR(SEARCH("清車",P1253)))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9" operator="containsText" text="了機">
      <formula>NOT(ISERROR(SEARCH("了機",P47)))</formula>
    </cfRule>
    <cfRule type="containsText" dxfId="6936" priority="11208" operator="containsText" text="改紡">
      <formula>NOT(ISERROR(SEARCH("改紡",P47)))</formula>
    </cfRule>
  </conditionalFormatting>
  <conditionalFormatting sqref="P56:Q59">
    <cfRule type="containsText" dxfId="6935" priority="11199" operator="containsText" text="改紡">
      <formula>NOT(ISERROR(SEARCH("改紡",P56)))</formula>
    </cfRule>
    <cfRule type="containsText" dxfId="6934" priority="11200" operator="containsText" text="了機">
      <formula>NOT(ISERROR(SEARCH("了機",P56)))</formula>
    </cfRule>
    <cfRule type="containsText" dxfId="6933" priority="11198" operator="containsText" text="清車">
      <formula>NOT(ISERROR(SEARCH("清車",P56)))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3" operator="containsText" text="了機">
      <formula>NOT(ISERROR(SEARCH("了機",P80)))</formula>
    </cfRule>
    <cfRule type="containsText" dxfId="6930" priority="11202" operator="containsText" text="改紡">
      <formula>NOT(ISERROR(SEARCH("改紡",P80)))</formula>
    </cfRule>
  </conditionalFormatting>
  <conditionalFormatting sqref="P90:Q98 Q120:Q122">
    <cfRule type="containsText" dxfId="6929" priority="11160" operator="containsText" text="改紡">
      <formula>NOT(ISERROR(SEARCH("改紡",P90)))</formula>
    </cfRule>
    <cfRule type="containsText" dxfId="6928" priority="11161" operator="containsText" text="了機">
      <formula>NOT(ISERROR(SEARCH("了機",P90)))</formula>
    </cfRule>
    <cfRule type="containsText" dxfId="6927" priority="11159" operator="containsText" text="清車">
      <formula>NOT(ISERROR(SEARCH("清車",P90)))</formula>
    </cfRule>
  </conditionalFormatting>
  <conditionalFormatting sqref="P99:Q102">
    <cfRule type="containsText" dxfId="6926" priority="11152" operator="containsText" text="了機">
      <formula>NOT(ISERROR(SEARCH("了機",P99)))</formula>
    </cfRule>
    <cfRule type="containsText" dxfId="6925" priority="11150" operator="containsText" text="清車">
      <formula>NOT(ISERROR(SEARCH("清車",P99)))</formula>
    </cfRule>
    <cfRule type="containsText" dxfId="6924" priority="11151" operator="containsText" text="改紡">
      <formula>NOT(ISERROR(SEARCH("改紡",P99)))</formula>
    </cfRule>
  </conditionalFormatting>
  <conditionalFormatting sqref="P123:Q123">
    <cfRule type="containsText" dxfId="6923" priority="11154" operator="containsText" text="改紡">
      <formula>NOT(ISERROR(SEARCH("改紡",P123)))</formula>
    </cfRule>
    <cfRule type="containsText" dxfId="6922" priority="11155" operator="containsText" text="了機">
      <formula>NOT(ISERROR(SEARCH("了機",P123)))</formula>
    </cfRule>
    <cfRule type="containsText" dxfId="6921" priority="11153" operator="containsText" text="清車">
      <formula>NOT(ISERROR(SEARCH("清車",P123)))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100" operator="containsText" text="改紡">
      <formula>NOT(ISERROR(SEARCH("改紡",P133)))</formula>
    </cfRule>
    <cfRule type="containsText" dxfId="6918" priority="11099" operator="containsText" text="清車">
      <formula>NOT(ISERROR(SEARCH("清車",P133)))</formula>
    </cfRule>
  </conditionalFormatting>
  <conditionalFormatting sqref="P137:Q137">
    <cfRule type="containsText" dxfId="6917" priority="11017" operator="containsText" text="了機">
      <formula>NOT(ISERROR(SEARCH("了機",P137)))</formula>
    </cfRule>
    <cfRule type="containsText" dxfId="6916" priority="11016" operator="containsText" text="改紡">
      <formula>NOT(ISERROR(SEARCH("改紡",P137)))</formula>
    </cfRule>
    <cfRule type="containsText" dxfId="6915" priority="11015" operator="containsText" text="清車">
      <formula>NOT(ISERROR(SEARCH("清車",P137)))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2" operator="containsText" text="了機">
      <formula>NOT(ISERROR(SEARCH("了機",P142)))</formula>
    </cfRule>
    <cfRule type="containsText" dxfId="6912" priority="11091" operator="containsText" text="改紡">
      <formula>NOT(ISERROR(SEARCH("改紡",P142)))</formula>
    </cfRule>
  </conditionalFormatting>
  <conditionalFormatting sqref="P149:Q149">
    <cfRule type="containsText" dxfId="6911" priority="11028" operator="containsText" text="改紡">
      <formula>NOT(ISERROR(SEARCH("改紡",P149)))</formula>
    </cfRule>
    <cfRule type="containsText" dxfId="6910" priority="11029" operator="containsText" text="了機">
      <formula>NOT(ISERROR(SEARCH("了機",P149)))</formula>
    </cfRule>
    <cfRule type="containsText" dxfId="6909" priority="11027" operator="containsText" text="清車">
      <formula>NOT(ISERROR(SEARCH("清車",P149)))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5" operator="containsText" text="了機">
      <formula>NOT(ISERROR(SEARCH("了機",P166)))</formula>
    </cfRule>
    <cfRule type="containsText" dxfId="6906" priority="11094" operator="containsText" text="改紡">
      <formula>NOT(ISERROR(SEARCH("改紡",P166)))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4" operator="containsText" text="改紡">
      <formula>NOT(ISERROR(SEARCH("改紡",P176)))</formula>
    </cfRule>
    <cfRule type="containsText" dxfId="6903" priority="10973" operator="containsText" text="清車">
      <formula>NOT(ISERROR(SEARCH("清車",P176)))</formula>
    </cfRule>
  </conditionalFormatting>
  <conditionalFormatting sqref="P185:Q188">
    <cfRule type="containsText" dxfId="6902" priority="10965" operator="containsText" text="改紡">
      <formula>NOT(ISERROR(SEARCH("改紡",P185)))</formula>
    </cfRule>
    <cfRule type="containsText" dxfId="6901" priority="10966" operator="containsText" text="了機">
      <formula>NOT(ISERROR(SEARCH("了機",P185)))</formula>
    </cfRule>
    <cfRule type="containsText" dxfId="6900" priority="10964" operator="containsText" text="清車">
      <formula>NOT(ISERROR(SEARCH("清車",P185)))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4" operator="containsText" text="了機">
      <formula>NOT(ISERROR(SEARCH("了機",P193)))</formula>
    </cfRule>
    <cfRule type="containsText" dxfId="6897" priority="10923" operator="containsText" text="改紡">
      <formula>NOT(ISERROR(SEARCH("改紡",P193)))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9" operator="containsText" text="改紡">
      <formula>NOT(ISERROR(SEARCH("改紡",P219)))</formula>
    </cfRule>
    <cfRule type="containsText" dxfId="6891" priority="10808" operator="containsText" text="清車">
      <formula>NOT(ISERROR(SEARCH("清車",P219)))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6" operator="containsText" text="改紡">
      <formula>NOT(ISERROR(SEARCH("改紡",P262)))</formula>
    </cfRule>
    <cfRule type="containsText" dxfId="6876" priority="10625" operator="containsText" text="清車">
      <formula>NOT(ISERROR(SEARCH("清車",P262)))</formula>
    </cfRule>
  </conditionalFormatting>
  <conditionalFormatting sqref="P272:Q275">
    <cfRule type="containsText" dxfId="6875" priority="10618" operator="containsText" text="了機">
      <formula>NOT(ISERROR(SEARCH("了機",P272)))</formula>
    </cfRule>
    <cfRule type="containsText" dxfId="6874" priority="10617" operator="containsText" text="改紡">
      <formula>NOT(ISERROR(SEARCH("改紡",P272)))</formula>
    </cfRule>
    <cfRule type="containsText" dxfId="6873" priority="10616" operator="containsText" text="清車">
      <formula>NOT(ISERROR(SEARCH("清車",P272)))</formula>
    </cfRule>
  </conditionalFormatting>
  <conditionalFormatting sqref="P280:Q280">
    <cfRule type="containsText" dxfId="6872" priority="10579" operator="containsText" text="了機">
      <formula>NOT(ISERROR(SEARCH("了機",P280)))</formula>
    </cfRule>
    <cfRule type="containsText" dxfId="6871" priority="10578" operator="containsText" text="改紡">
      <formula>NOT(ISERROR(SEARCH("改紡",P280)))</formula>
    </cfRule>
    <cfRule type="containsText" dxfId="6870" priority="10577" operator="containsText" text="清車">
      <formula>NOT(ISERROR(SEARCH("清車",P280)))</formula>
    </cfRule>
  </conditionalFormatting>
  <conditionalFormatting sqref="P281:Q281">
    <cfRule type="containsText" dxfId="6869" priority="10497" operator="containsText" text="改紡">
      <formula>NOT(ISERROR(SEARCH("改紡",P281)))</formula>
    </cfRule>
    <cfRule type="containsText" dxfId="6868" priority="10498" operator="containsText" text="了機">
      <formula>NOT(ISERROR(SEARCH("了機",P281)))</formula>
    </cfRule>
    <cfRule type="containsText" dxfId="6867" priority="10496" operator="containsText" text="清車">
      <formula>NOT(ISERROR(SEARCH("清車",P281)))</formula>
    </cfRule>
  </conditionalFormatting>
  <conditionalFormatting sqref="P296:Q296">
    <cfRule type="containsText" dxfId="6866" priority="10621" operator="containsText" text="了機">
      <formula>NOT(ISERROR(SEARCH("了機",P296)))</formula>
    </cfRule>
    <cfRule type="containsText" dxfId="6865" priority="10620" operator="containsText" text="改紡">
      <formula>NOT(ISERROR(SEARCH("改紡",P296)))</formula>
    </cfRule>
    <cfRule type="containsText" dxfId="6864" priority="10619" operator="containsText" text="清車">
      <formula>NOT(ISERROR(SEARCH("清車",P296)))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4" operator="containsText" text="了機">
      <formula>NOT(ISERROR(SEARCH("了機",P314)))</formula>
    </cfRule>
    <cfRule type="containsText" dxfId="6859" priority="10412" operator="containsText" text="清車">
      <formula>NOT(ISERROR(SEARCH("清車",P314)))</formula>
    </cfRule>
    <cfRule type="containsText" dxfId="6858" priority="10413" operator="containsText" text="改紡">
      <formula>NOT(ISERROR(SEARCH("改紡",P314)))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5" operator="containsText" text="改紡">
      <formula>NOT(ISERROR(SEARCH("改紡",P347)))</formula>
    </cfRule>
    <cfRule type="containsText" dxfId="6852" priority="10244" operator="containsText" text="清車">
      <formula>NOT(ISERROR(SEARCH("清車",P347)))</formula>
    </cfRule>
  </conditionalFormatting>
  <conditionalFormatting sqref="P354:Q357">
    <cfRule type="containsText" dxfId="6851" priority="10237" operator="containsText" text="了機">
      <formula>NOT(ISERROR(SEARCH("了機",P354)))</formula>
    </cfRule>
    <cfRule type="containsText" dxfId="6850" priority="10235" operator="containsText" text="清車">
      <formula>NOT(ISERROR(SEARCH("清車",P354)))</formula>
    </cfRule>
    <cfRule type="containsText" dxfId="6849" priority="10236" operator="containsText" text="改紡">
      <formula>NOT(ISERROR(SEARCH("改紡",P354)))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9" operator="containsText" text="改紡">
      <formula>NOT(ISERROR(SEARCH("改紡",P387)))</formula>
    </cfRule>
    <cfRule type="containsText" dxfId="6843" priority="10058" operator="containsText" text="清車">
      <formula>NOT(ISERROR(SEARCH("清車",P387)))</formula>
    </cfRule>
  </conditionalFormatting>
  <conditionalFormatting sqref="P394:Q397">
    <cfRule type="containsText" dxfId="6842" priority="10050" operator="containsText" text="改紡">
      <formula>NOT(ISERROR(SEARCH("改紡",P394)))</formula>
    </cfRule>
    <cfRule type="containsText" dxfId="6841" priority="10049" operator="containsText" text="清車">
      <formula>NOT(ISERROR(SEARCH("清車",P394)))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4" operator="containsText" text="了機">
      <formula>NOT(ISERROR(SEARCH("了機",P417)))</formula>
    </cfRule>
    <cfRule type="containsText" dxfId="6838" priority="10053" operator="containsText" text="改紡">
      <formula>NOT(ISERROR(SEARCH("改紡",P417)))</formula>
    </cfRule>
    <cfRule type="containsText" dxfId="6837" priority="10052" operator="containsText" text="清車">
      <formula>NOT(ISERROR(SEARCH("清車",P417)))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3" operator="containsText" text="改紡">
      <formula>NOT(ISERROR(SEARCH("改紡",P427)))</formula>
    </cfRule>
    <cfRule type="containsText" dxfId="6834" priority="9872" operator="containsText" text="清車">
      <formula>NOT(ISERROR(SEARCH("清車",P427)))</formula>
    </cfRule>
  </conditionalFormatting>
  <conditionalFormatting sqref="P434:Q437">
    <cfRule type="containsText" dxfId="6833" priority="9865" operator="containsText" text="了機">
      <formula>NOT(ISERROR(SEARCH("了機",P434)))</formula>
    </cfRule>
    <cfRule type="containsText" dxfId="6832" priority="9864" operator="containsText" text="改紡">
      <formula>NOT(ISERROR(SEARCH("改紡",P434)))</formula>
    </cfRule>
    <cfRule type="containsText" dxfId="6831" priority="9863" operator="containsText" text="清車">
      <formula>NOT(ISERROR(SEARCH("清車",P434)))</formula>
    </cfRule>
  </conditionalFormatting>
  <conditionalFormatting sqref="P457:Q457">
    <cfRule type="containsText" dxfId="6830" priority="9868" operator="containsText" text="了機">
      <formula>NOT(ISERROR(SEARCH("了機",P457)))</formula>
    </cfRule>
    <cfRule type="containsText" dxfId="6829" priority="9867" operator="containsText" text="改紡">
      <formula>NOT(ISERROR(SEARCH("改紡",P457)))</formula>
    </cfRule>
    <cfRule type="containsText" dxfId="6828" priority="9866" operator="containsText" text="清車">
      <formula>NOT(ISERROR(SEARCH("清車",P457)))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7" operator="containsText" text="了機">
      <formula>NOT(ISERROR(SEARCH("了機",P497)))</formula>
    </cfRule>
    <cfRule type="containsText" dxfId="6820" priority="9696" operator="containsText" text="改紡">
      <formula>NOT(ISERROR(SEARCH("改紡",P497)))</formula>
    </cfRule>
    <cfRule type="containsText" dxfId="6819" priority="9695" operator="containsText" text="清車">
      <formula>NOT(ISERROR(SEARCH("清車",P497)))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9" operator="containsText" text="改紡">
      <formula>NOT(ISERROR(SEARCH("改紡",P507)))</formula>
    </cfRule>
    <cfRule type="containsText" dxfId="6816" priority="9338" operator="containsText" text="清車">
      <formula>NOT(ISERROR(SEARCH("清車",P507)))</formula>
    </cfRule>
  </conditionalFormatting>
  <conditionalFormatting sqref="P514:Q514 P516:Q517">
    <cfRule type="containsText" dxfId="6815" priority="9334" operator="containsText" text="了機">
      <formula>NOT(ISERROR(SEARCH("了機",P514)))</formula>
    </cfRule>
    <cfRule type="containsText" dxfId="6814" priority="9333" operator="containsText" text="改紡">
      <formula>NOT(ISERROR(SEARCH("改紡",P514)))</formula>
    </cfRule>
    <cfRule type="containsText" dxfId="6813" priority="9332" operator="containsText" text="清車">
      <formula>NOT(ISERROR(SEARCH("清車",P514)))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8" operator="containsText" text="了機">
      <formula>NOT(ISERROR(SEARCH("了機",P537)))</formula>
    </cfRule>
    <cfRule type="containsText" dxfId="6810" priority="9447" operator="containsText" text="改紡">
      <formula>NOT(ISERROR(SEARCH("改紡",P537)))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1" operator="containsText" text="改紡">
      <formula>NOT(ISERROR(SEARCH("改紡",P547)))</formula>
    </cfRule>
    <cfRule type="containsText" dxfId="6807" priority="9080" operator="containsText" text="清車">
      <formula>NOT(ISERROR(SEARCH("清車",P547)))</formula>
    </cfRule>
  </conditionalFormatting>
  <conditionalFormatting sqref="P554:Q554 P556:Q557">
    <cfRule type="containsText" dxfId="6806" priority="9076" operator="containsText" text="了機">
      <formula>NOT(ISERROR(SEARCH("了機",P554)))</formula>
    </cfRule>
    <cfRule type="containsText" dxfId="6805" priority="9075" operator="containsText" text="改紡">
      <formula>NOT(ISERROR(SEARCH("改紡",P554)))</formula>
    </cfRule>
    <cfRule type="containsText" dxfId="6804" priority="9074" operator="containsText" text="清車">
      <formula>NOT(ISERROR(SEARCH("清車",P554)))</formula>
    </cfRule>
  </conditionalFormatting>
  <conditionalFormatting sqref="P577:Q577">
    <cfRule type="containsText" dxfId="6803" priority="9189" operator="containsText" text="改紡">
      <formula>NOT(ISERROR(SEARCH("改紡",P577)))</formula>
    </cfRule>
    <cfRule type="containsText" dxfId="6802" priority="9188" operator="containsText" text="清車">
      <formula>NOT(ISERROR(SEARCH("清車",P577)))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7" operator="containsText" text="改紡">
      <formula>NOT(ISERROR(SEARCH("改紡",P587)))</formula>
    </cfRule>
    <cfRule type="containsText" dxfId="6798" priority="8816" operator="containsText" text="清車">
      <formula>NOT(ISERROR(SEARCH("清車",P587)))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6" operator="containsText" text="了機">
      <formula>NOT(ISERROR(SEARCH("了機",P617)))</formula>
    </cfRule>
    <cfRule type="containsText" dxfId="6793" priority="8925" operator="containsText" text="改紡">
      <formula>NOT(ISERROR(SEARCH("改紡",P617)))</formula>
    </cfRule>
    <cfRule type="containsText" dxfId="6792" priority="8924" operator="containsText" text="清車">
      <formula>NOT(ISERROR(SEARCH("清車",P617)))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8" operator="containsText" text="了機">
      <formula>NOT(ISERROR(SEARCH("了機",P634)))</formula>
    </cfRule>
    <cfRule type="containsText" dxfId="6787" priority="8547" operator="containsText" text="改紡">
      <formula>NOT(ISERROR(SEARCH("改紡",P634)))</formula>
    </cfRule>
    <cfRule type="containsText" dxfId="6786" priority="8546" operator="containsText" text="清車">
      <formula>NOT(ISERROR(SEARCH("清車",P634)))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60" operator="containsText" text="了機">
      <formula>NOT(ISERROR(SEARCH("了機",P675)))</formula>
    </cfRule>
    <cfRule type="containsText" dxfId="6777" priority="8259" operator="containsText" text="改紡">
      <formula>NOT(ISERROR(SEARCH("改紡",P675)))</formula>
    </cfRule>
  </conditionalFormatting>
  <conditionalFormatting sqref="P699:Q699">
    <cfRule type="containsText" dxfId="6776" priority="8374" operator="containsText" text="了機">
      <formula>NOT(ISERROR(SEARCH("了機",P699)))</formula>
    </cfRule>
    <cfRule type="containsText" dxfId="6775" priority="8373" operator="containsText" text="改紡">
      <formula>NOT(ISERROR(SEARCH("改紡",P699)))</formula>
    </cfRule>
    <cfRule type="containsText" dxfId="6774" priority="8372" operator="containsText" text="清車">
      <formula>NOT(ISERROR(SEARCH("清車",P699)))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7" operator="containsText" text="改紡">
      <formula>NOT(ISERROR(SEARCH("改紡",P709)))</formula>
    </cfRule>
    <cfRule type="containsText" dxfId="6771" priority="7976" operator="containsText" text="清車">
      <formula>NOT(ISERROR(SEARCH("清車",P709)))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81" operator="containsText" text="了機">
      <formula>NOT(ISERROR(SEARCH("了機",P757)))</formula>
    </cfRule>
    <cfRule type="containsText" dxfId="6760" priority="7680" operator="containsText" text="改紡">
      <formula>NOT(ISERROR(SEARCH("改紡",P757)))</formula>
    </cfRule>
    <cfRule type="containsText" dxfId="6759" priority="7679" operator="containsText" text="清車">
      <formula>NOT(ISERROR(SEARCH("清車",P757)))</formula>
    </cfRule>
  </conditionalFormatting>
  <conditionalFormatting sqref="P781:Q781">
    <cfRule type="containsText" dxfId="6758" priority="7789" operator="containsText" text="了機">
      <formula>NOT(ISERROR(SEARCH("了機",P781)))</formula>
    </cfRule>
    <cfRule type="containsText" dxfId="6757" priority="7788" operator="containsText" text="改紡">
      <formula>NOT(ISERROR(SEARCH("改紡",P781)))</formula>
    </cfRule>
    <cfRule type="containsText" dxfId="6756" priority="7787" operator="containsText" text="清車">
      <formula>NOT(ISERROR(SEARCH("清車",P781)))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3" operator="containsText" text="了機">
      <formula>NOT(ISERROR(SEARCH("了機",P798)))</formula>
    </cfRule>
    <cfRule type="containsText" dxfId="6753" priority="7301" operator="containsText" text="清車">
      <formula>NOT(ISERROR(SEARCH("清車",P798)))</formula>
    </cfRule>
    <cfRule type="containsText" dxfId="6752" priority="7302" operator="containsText" text="改紡">
      <formula>NOT(ISERROR(SEARCH("改紡",P798)))</formula>
    </cfRule>
  </conditionalFormatting>
  <conditionalFormatting sqref="P821:Q821">
    <cfRule type="containsText" dxfId="6751" priority="7305" operator="containsText" text="改紡">
      <formula>NOT(ISERROR(SEARCH("改紡",P821)))</formula>
    </cfRule>
    <cfRule type="containsText" dxfId="6750" priority="7304" operator="containsText" text="清車">
      <formula>NOT(ISERROR(SEARCH("清車",P821)))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7" operator="containsText" text="了機">
      <formula>NOT(ISERROR(SEARCH("了機",P838)))</formula>
    </cfRule>
    <cfRule type="containsText" dxfId="6746" priority="7025" operator="containsText" text="清車">
      <formula>NOT(ISERROR(SEARCH("清車",P838)))</formula>
    </cfRule>
    <cfRule type="containsText" dxfId="6745" priority="7026" operator="containsText" text="改紡">
      <formula>NOT(ISERROR(SEARCH("改紡",P838)))</formula>
    </cfRule>
  </conditionalFormatting>
  <conditionalFormatting sqref="P860:Q860">
    <cfRule type="containsText" dxfId="6744" priority="7030" operator="containsText" text="了機">
      <formula>NOT(ISERROR(SEARCH("了機",P860)))</formula>
    </cfRule>
    <cfRule type="containsText" dxfId="6743" priority="7028" operator="containsText" text="清車">
      <formula>NOT(ISERROR(SEARCH("清車",P860)))</formula>
    </cfRule>
    <cfRule type="containsText" dxfId="6742" priority="7029" operator="containsText" text="改紡">
      <formula>NOT(ISERROR(SEARCH("改紡",P860)))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700" operator="containsText" text="了機">
      <formula>NOT(ISERROR(SEARCH("了機",P877)))</formula>
    </cfRule>
    <cfRule type="containsText" dxfId="6739" priority="6699" operator="containsText" text="改紡">
      <formula>NOT(ISERROR(SEARCH("改紡",P877)))</formula>
    </cfRule>
    <cfRule type="containsText" dxfId="6738" priority="6698" operator="containsText" text="清車">
      <formula>NOT(ISERROR(SEARCH("清車",P877)))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4" operator="containsText" text="了機">
      <formula>NOT(ISERROR(SEARCH("了機",P916)))</formula>
    </cfRule>
    <cfRule type="containsText" dxfId="6732" priority="6272" operator="containsText" text="清車">
      <formula>NOT(ISERROR(SEARCH("清車",P916)))</formula>
    </cfRule>
    <cfRule type="containsText" dxfId="6731" priority="6273" operator="containsText" text="改紡">
      <formula>NOT(ISERROR(SEARCH("改紡",P916)))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7" operator="containsText" text="了機">
      <formula>NOT(ISERROR(SEARCH("了機",P938)))</formula>
    </cfRule>
    <cfRule type="containsText" dxfId="6728" priority="6276" operator="containsText" text="改紡">
      <formula>NOT(ISERROR(SEARCH("改紡",P938)))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2" operator="containsText" text="了機">
      <formula>NOT(ISERROR(SEARCH("了機",P955)))</formula>
    </cfRule>
    <cfRule type="containsText" dxfId="6725" priority="5931" operator="containsText" text="改紡">
      <formula>NOT(ISERROR(SEARCH("改紡",P955)))</formula>
    </cfRule>
    <cfRule type="containsText" dxfId="6724" priority="5930" operator="containsText" text="清車">
      <formula>NOT(ISERROR(SEARCH("清車",P955)))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3" operator="containsText" text="了機">
      <formula>NOT(ISERROR(SEARCH("了機",P994)))</formula>
    </cfRule>
    <cfRule type="containsText" dxfId="6718" priority="5591" operator="containsText" text="清車">
      <formula>NOT(ISERROR(SEARCH("清車",P994)))</formula>
    </cfRule>
    <cfRule type="containsText" dxfId="6717" priority="5592" operator="containsText" text="改紡">
      <formula>NOT(ISERROR(SEARCH("改紡",P994)))</formula>
    </cfRule>
  </conditionalFormatting>
  <conditionalFormatting sqref="P1016:Q1016">
    <cfRule type="containsText" dxfId="6716" priority="5596" operator="containsText" text="了機">
      <formula>NOT(ISERROR(SEARCH("了機",P1016)))</formula>
    </cfRule>
    <cfRule type="containsText" dxfId="6715" priority="5595" operator="containsText" text="改紡">
      <formula>NOT(ISERROR(SEARCH("改紡",P1016)))</formula>
    </cfRule>
    <cfRule type="containsText" dxfId="6714" priority="5594" operator="containsText" text="清車">
      <formula>NOT(ISERROR(SEARCH("清車",P1016)))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9" operator="containsText" text="了機">
      <formula>NOT(ISERROR(SEARCH("了機",P1026)))</formula>
    </cfRule>
    <cfRule type="containsText" dxfId="6711" priority="5268" operator="containsText" text="改紡">
      <formula>NOT(ISERROR(SEARCH("改紡",P1026)))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7" operator="containsText" text="了機">
      <formula>NOT(ISERROR(SEARCH("了機",P1033)))</formula>
    </cfRule>
    <cfRule type="containsText" dxfId="6708" priority="5256" operator="containsText" text="改紡">
      <formula>NOT(ISERROR(SEARCH("改紡",P1033)))</formula>
    </cfRule>
  </conditionalFormatting>
  <conditionalFormatting sqref="P1055:Q1055">
    <cfRule type="containsText" dxfId="6707" priority="5260" operator="containsText" text="了機">
      <formula>NOT(ISERROR(SEARCH("了機",P1055)))</formula>
    </cfRule>
    <cfRule type="containsText" dxfId="6706" priority="5259" operator="containsText" text="改紡">
      <formula>NOT(ISERROR(SEARCH("改紡",P1055)))</formula>
    </cfRule>
    <cfRule type="containsText" dxfId="6705" priority="5258" operator="containsText" text="清車">
      <formula>NOT(ISERROR(SEARCH("清車",P1055)))</formula>
    </cfRule>
  </conditionalFormatting>
  <conditionalFormatting sqref="P1056:Q1056">
    <cfRule type="containsText" dxfId="6704" priority="4999" operator="containsText" text="了機">
      <formula>NOT(ISERROR(SEARCH("了機",P1056)))</formula>
    </cfRule>
    <cfRule type="containsText" dxfId="6703" priority="4997" operator="containsText" text="清車">
      <formula>NOT(ISERROR(SEARCH("清車",P1056)))</formula>
    </cfRule>
    <cfRule type="containsText" dxfId="6702" priority="4998" operator="containsText" text="改紡">
      <formula>NOT(ISERROR(SEARCH("改紡",P1056)))</formula>
    </cfRule>
  </conditionalFormatting>
  <conditionalFormatting sqref="P1066:Q1066 Q1068 P1072:Q1073 Q1071 P1096:P1098 Q1092:Q1106">
    <cfRule type="containsText" dxfId="6701" priority="4704" operator="containsText" text="了機">
      <formula>NOT(ISERROR(SEARCH("了機",P1066)))</formula>
    </cfRule>
    <cfRule type="containsText" dxfId="6700" priority="4703" operator="containsText" text="改紡">
      <formula>NOT(ISERROR(SEARCH("改紡",P1066)))</formula>
    </cfRule>
    <cfRule type="containsText" dxfId="6699" priority="4702" operator="containsText" text="清車">
      <formula>NOT(ISERROR(SEARCH("清車",P1066)))</formula>
    </cfRule>
  </conditionalFormatting>
  <conditionalFormatting sqref="P1074:Q1078 Q1073">
    <cfRule type="containsText" dxfId="6698" priority="4692" operator="containsText" text="了機">
      <formula>NOT(ISERROR(SEARCH("了機",P1073)))</formula>
    </cfRule>
    <cfRule type="containsText" dxfId="6697" priority="4691" operator="containsText" text="改紡">
      <formula>NOT(ISERROR(SEARCH("改紡",P1073)))</formula>
    </cfRule>
    <cfRule type="containsText" dxfId="6696" priority="4690" operator="containsText" text="清車">
      <formula>NOT(ISERROR(SEARCH("清車",P1073)))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7" operator="containsText" text="改紡">
      <formula>NOT(ISERROR(SEARCH("改紡",P1096)))</formula>
    </cfRule>
    <cfRule type="containsText" dxfId="6691" priority="4208" operator="containsText" text="了機">
      <formula>NOT(ISERROR(SEARCH("了機",P1096)))</formula>
    </cfRule>
    <cfRule type="containsText" dxfId="6690" priority="4206" operator="containsText" text="清車">
      <formula>NOT(ISERROR(SEARCH("清車",P1096)))</formula>
    </cfRule>
    <cfRule type="containsText" dxfId="6689" priority="4440" operator="containsText" text="了機">
      <formula>NOT(ISERROR(SEARCH("了機",P1096)))</formula>
    </cfRule>
    <cfRule type="containsText" dxfId="6688" priority="4439" operator="containsText" text="改紡">
      <formula>NOT(ISERROR(SEARCH("改紡",P1096)))</formula>
    </cfRule>
    <cfRule type="containsText" dxfId="6687" priority="4438" operator="containsText" text="清車">
      <formula>NOT(ISERROR(SEARCH("清車",P1096)))</formula>
    </cfRule>
  </conditionalFormatting>
  <conditionalFormatting sqref="P1097:Q1097">
    <cfRule type="containsText" dxfId="6686" priority="3994" operator="containsText" text="改紡">
      <formula>NOT(ISERROR(SEARCH("改紡",P1097)))</formula>
    </cfRule>
    <cfRule type="containsText" dxfId="6685" priority="3993" operator="containsText" text="清車">
      <formula>NOT(ISERROR(SEARCH("清車",P1097)))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9" operator="containsText" text="了機">
      <formula>NOT(ISERROR(SEARCH("了機",P1107)))</formula>
    </cfRule>
    <cfRule type="containsText" dxfId="6682" priority="3668" operator="containsText" text="改紡">
      <formula>NOT(ISERROR(SEARCH("改紡",P1107)))</formula>
    </cfRule>
    <cfRule type="containsText" dxfId="6681" priority="3667" operator="containsText" text="清車">
      <formula>NOT(ISERROR(SEARCH("清車",P1107)))</formula>
    </cfRule>
  </conditionalFormatting>
  <conditionalFormatting sqref="P1134:Q1134">
    <cfRule type="containsText" dxfId="6680" priority="3659" operator="containsText" text="改紡">
      <formula>NOT(ISERROR(SEARCH("改紡",P1134)))</formula>
    </cfRule>
    <cfRule type="containsText" dxfId="6679" priority="3658" operator="containsText" text="清車">
      <formula>NOT(ISERROR(SEARCH("清車",P1134)))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429" operator="containsText" text="了機">
      <formula>NOT(ISERROR(SEARCH("了機",P1135)))</formula>
    </cfRule>
    <cfRule type="containsText" dxfId="6676" priority="3427" operator="containsText" text="清車">
      <formula>NOT(ISERROR(SEARCH("清車",P1135)))</formula>
    </cfRule>
    <cfRule type="containsText" dxfId="6675" priority="3233" operator="containsText" text="了機">
      <formula>NOT(ISERROR(SEARCH("了機",P1135)))</formula>
    </cfRule>
    <cfRule type="containsText" dxfId="6674" priority="3232" operator="containsText" text="改紡">
      <formula>NOT(ISERROR(SEARCH("改紡",P1135)))</formula>
    </cfRule>
    <cfRule type="containsText" dxfId="6673" priority="3428" operator="containsText" text="改紡">
      <formula>NOT(ISERROR(SEARCH("改紡",P1135)))</formula>
    </cfRule>
    <cfRule type="containsText" dxfId="6672" priority="3231" operator="containsText" text="清車">
      <formula>NOT(ISERROR(SEARCH("清車",P1135)))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4" operator="containsText" text="改紡">
      <formula>NOT(ISERROR(SEARCH("改紡",P1173)))</formula>
    </cfRule>
    <cfRule type="containsText" dxfId="6664" priority="2715" operator="containsText" text="了機">
      <formula>NOT(ISERROR(SEARCH("了機",P1173)))</formula>
    </cfRule>
    <cfRule type="containsText" dxfId="6663" priority="2713" operator="containsText" text="清車">
      <formula>NOT(ISERROR(SEARCH("清車",P1173)))</formula>
    </cfRule>
  </conditionalFormatting>
  <conditionalFormatting sqref="P1174:Q1174">
    <cfRule type="containsText" dxfId="6662" priority="2287" operator="containsText" text="改紡">
      <formula>NOT(ISERROR(SEARCH("改紡",P1174)))</formula>
    </cfRule>
    <cfRule type="containsText" dxfId="6661" priority="2288" operator="containsText" text="了機">
      <formula>NOT(ISERROR(SEARCH("了機",P1174)))</formula>
    </cfRule>
    <cfRule type="containsText" dxfId="6660" priority="2484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286" operator="containsText" text="清車">
      <formula>NOT(ISERROR(SEARCH("清車",P1174)))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2" operator="containsText" text="了機">
      <formula>NOT(ISERROR(SEARCH("了機",P1175)))</formula>
    </cfRule>
    <cfRule type="containsText" dxfId="6654" priority="2101" operator="containsText" text="改紡">
      <formula>NOT(ISERROR(SEARCH("改紡",P1175)))</formula>
    </cfRule>
  </conditionalFormatting>
  <conditionalFormatting sqref="P1185:Q1185 Q1187 P1190:Q1191 P1213:P1215 Q1209:Q1223">
    <cfRule type="containsText" dxfId="6653" priority="1779" operator="containsText" text="了機">
      <formula>NOT(ISERROR(SEARCH("了機",P1185)))</formula>
    </cfRule>
    <cfRule type="containsText" dxfId="6652" priority="1778" operator="containsText" text="改紡">
      <formula>NOT(ISERROR(SEARCH("改紡",P1185)))</formula>
    </cfRule>
    <cfRule type="containsText" dxfId="6651" priority="1777" operator="containsText" text="清車">
      <formula>NOT(ISERROR(SEARCH("清車",P1185)))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2" operator="containsText" text="改紡">
      <formula>NOT(ISERROR(SEARCH("改紡",P1213)))</formula>
    </cfRule>
    <cfRule type="containsText" dxfId="6646" priority="1343" operator="containsText" text="了機">
      <formula>NOT(ISERROR(SEARCH("了機",P1213)))</formula>
    </cfRule>
    <cfRule type="containsText" dxfId="6645" priority="1537" operator="containsText" text="清車">
      <formula>NOT(ISERROR(SEARCH("清車",P1213)))</formula>
    </cfRule>
    <cfRule type="containsText" dxfId="6644" priority="1538" operator="containsText" text="改紡">
      <formula>NOT(ISERROR(SEARCH("改紡",P1213)))</formula>
    </cfRule>
    <cfRule type="containsText" dxfId="6643" priority="1539" operator="containsText" text="了機">
      <formula>NOT(ISERROR(SEARCH("了機",P1213)))</formula>
    </cfRule>
    <cfRule type="containsText" dxfId="6642" priority="1341" operator="containsText" text="清車">
      <formula>NOT(ISERROR(SEARCH("清車",P1213)))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6" operator="containsText" text="改紡">
      <formula>NOT(ISERROR(SEARCH("改紡",P1251)))</formula>
    </cfRule>
    <cfRule type="containsText" dxfId="6634" priority="825" operator="containsText" text="清車">
      <formula>NOT(ISERROR(SEARCH("清車",P1251)))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594" operator="containsText" text="了機">
      <formula>NOT(ISERROR(SEARCH("了機",P1252)))</formula>
    </cfRule>
    <cfRule type="containsText" dxfId="6631" priority="390" operator="containsText" text="清車">
      <formula>NOT(ISERROR(SEARCH("清車",P1252)))</formula>
    </cfRule>
    <cfRule type="containsText" dxfId="6630" priority="391" operator="containsText" text="改紡">
      <formula>NOT(ISERROR(SEARCH("改紡",P1252)))</formula>
    </cfRule>
    <cfRule type="containsText" dxfId="6629" priority="392" operator="containsText" text="了機">
      <formula>NOT(ISERROR(SEARCH("了機",P1252)))</formula>
    </cfRule>
    <cfRule type="containsText" dxfId="6628" priority="592" operator="containsText" text="清車">
      <formula>NOT(ISERROR(SEARCH("清車",P1252)))</formula>
    </cfRule>
    <cfRule type="containsText" dxfId="6627" priority="593" operator="containsText" text="改紡">
      <formula>NOT(ISERROR(SEARCH("改紡",P1252)))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1" operator="containsText" text="了機">
      <formula>NOT(ISERROR(SEARCH("了機",P1253)))</formula>
    </cfRule>
    <cfRule type="containsText" dxfId="6624" priority="200" operator="containsText" text="改紡">
      <formula>NOT(ISERROR(SEARCH("改紡",P1253)))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8" operator="containsText" text="了機">
      <formula>NOT(ISERROR(SEARCH("了機",Q119)))</formula>
    </cfRule>
    <cfRule type="containsText" dxfId="6615" priority="11157" operator="containsText" text="改紡">
      <formula>NOT(ISERROR(SEARCH("改紡",Q119)))</formula>
    </cfRule>
  </conditionalFormatting>
  <conditionalFormatting sqref="Q139">
    <cfRule type="containsText" dxfId="6614" priority="11050" operator="containsText" text="了機">
      <formula>NOT(ISERROR(SEARCH("了機",Q139)))</formula>
    </cfRule>
    <cfRule type="containsText" dxfId="6613" priority="11049" operator="containsText" text="改紡">
      <formula>NOT(ISERROR(SEARCH("改紡",Q139)))</formula>
    </cfRule>
    <cfRule type="containsText" dxfId="6612" priority="11048" operator="containsText" text="清車">
      <formula>NOT(ISERROR(SEARCH("清車",Q139)))</formula>
    </cfRule>
  </conditionalFormatting>
  <conditionalFormatting sqref="Q162">
    <cfRule type="containsText" dxfId="6611" priority="11098" operator="containsText" text="了機">
      <formula>NOT(ISERROR(SEARCH("了機",Q162)))</formula>
    </cfRule>
    <cfRule type="containsText" dxfId="6610" priority="11097" operator="containsText" text="改紡">
      <formula>NOT(ISERROR(SEARCH("改紡",Q162)))</formula>
    </cfRule>
    <cfRule type="containsText" dxfId="6609" priority="11096" operator="containsText" text="清車">
      <formula>NOT(ISERROR(SEARCH("清車",Q162)))</formula>
    </cfRule>
  </conditionalFormatting>
  <conditionalFormatting sqref="Q178">
    <cfRule type="containsText" dxfId="6608" priority="10855" operator="containsText" text="了機">
      <formula>NOT(ISERROR(SEARCH("了機",Q178)))</formula>
    </cfRule>
    <cfRule type="containsText" dxfId="6607" priority="10853" operator="containsText" text="清車">
      <formula>NOT(ISERROR(SEARCH("清車",Q178)))</formula>
    </cfRule>
    <cfRule type="containsText" dxfId="6606" priority="10854" operator="containsText" text="改紡">
      <formula>NOT(ISERROR(SEARCH("改紡",Q178)))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2" operator="containsText" text="了機">
      <formula>NOT(ISERROR(SEARCH("了機",Q182)))</formula>
    </cfRule>
    <cfRule type="containsText" dxfId="6601" priority="10940" operator="containsText" text="清車">
      <formula>NOT(ISERROR(SEARCH("清車",Q182)))</formula>
    </cfRule>
    <cfRule type="containsText" dxfId="6600" priority="10941" operator="containsText" text="改紡">
      <formula>NOT(ISERROR(SEARCH("改紡",Q182)))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7" operator="containsText" text="了機">
      <formula>NOT(ISERROR(SEARCH("了機",Q248)))</formula>
    </cfRule>
    <cfRule type="containsText" dxfId="6585" priority="10806" operator="containsText" text="改紡">
      <formula>NOT(ISERROR(SEARCH("改紡",Q248)))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2" operator="containsText" text="改紡">
      <formula>NOT(ISERROR(SEARCH("改紡",Q266)))</formula>
    </cfRule>
    <cfRule type="containsText" dxfId="6580" priority="10513" operator="containsText" text="了機">
      <formula>NOT(ISERROR(SEARCH("了機",Q266)))</formula>
    </cfRule>
    <cfRule type="containsText" dxfId="6579" priority="10511" operator="containsText" text="清車">
      <formula>NOT(ISERROR(SEARCH("清車",Q266)))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4" operator="containsText" text="了機">
      <formula>NOT(ISERROR(SEARCH("了機",Q269)))</formula>
    </cfRule>
    <cfRule type="containsText" dxfId="6574" priority="10593" operator="containsText" text="改紡">
      <formula>NOT(ISERROR(SEARCH("改紡",Q269)))</formula>
    </cfRule>
    <cfRule type="containsText" dxfId="6573" priority="10592" operator="containsText" text="清車">
      <formula>NOT(ISERROR(SEARCH("清車",Q269)))</formula>
    </cfRule>
  </conditionalFormatting>
  <conditionalFormatting sqref="Q292">
    <cfRule type="containsText" dxfId="6572" priority="10624" operator="containsText" text="了機">
      <formula>NOT(ISERROR(SEARCH("了機",Q292)))</formula>
    </cfRule>
    <cfRule type="containsText" dxfId="6571" priority="10623" operator="containsText" text="改紡">
      <formula>NOT(ISERROR(SEARCH("改紡",Q292)))</formula>
    </cfRule>
    <cfRule type="containsText" dxfId="6570" priority="10622" operator="containsText" text="清車">
      <formula>NOT(ISERROR(SEARCH("清車",Q292)))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9" operator="containsText" text="改紡">
      <formula>NOT(ISERROR(SEARCH("改紡",Q311)))</formula>
    </cfRule>
    <cfRule type="containsText" dxfId="6562" priority="10390" operator="containsText" text="了機">
      <formula>NOT(ISERROR(SEARCH("了機",Q311)))</formula>
    </cfRule>
    <cfRule type="containsText" dxfId="6561" priority="10388" operator="containsText" text="清車">
      <formula>NOT(ISERROR(SEARCH("清車",Q311)))</formula>
    </cfRule>
  </conditionalFormatting>
  <conditionalFormatting sqref="Q322">
    <cfRule type="containsText" dxfId="6560" priority="10326" operator="containsText" text="改紡">
      <formula>NOT(ISERROR(SEARCH("改紡",Q322)))</formula>
    </cfRule>
    <cfRule type="containsText" dxfId="6559" priority="10325" operator="containsText" text="清車">
      <formula>NOT(ISERROR(SEARCH("清車",Q322)))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8" operator="containsText" text="了機">
      <formula>NOT(ISERROR(SEARCH("了機",Q348)))</formula>
    </cfRule>
    <cfRule type="containsText" dxfId="6553" priority="10167" operator="containsText" text="改紡">
      <formula>NOT(ISERROR(SEARCH("改紡",Q348)))</formula>
    </cfRule>
    <cfRule type="containsText" dxfId="6552" priority="10166" operator="containsText" text="清車">
      <formula>NOT(ISERROR(SEARCH("清車",Q348)))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2" operator="containsText" text="了機">
      <formula>NOT(ISERROR(SEARCH("了機",Q350)))</formula>
    </cfRule>
    <cfRule type="containsText" dxfId="6549" priority="10131" operator="containsText" text="改紡">
      <formula>NOT(ISERROR(SEARCH("改紡",Q350)))</formula>
    </cfRule>
  </conditionalFormatting>
  <conditionalFormatting sqref="Q351">
    <cfRule type="containsText" dxfId="6548" priority="10212" operator="containsText" text="改紡">
      <formula>NOT(ISERROR(SEARCH("改紡",Q351)))</formula>
    </cfRule>
    <cfRule type="containsText" dxfId="6547" priority="10211" operator="containsText" text="清車">
      <formula>NOT(ISERROR(SEARCH("清車",Q351)))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5" operator="containsText" text="改紡">
      <formula>NOT(ISERROR(SEARCH("改紡",Q362)))</formula>
    </cfRule>
    <cfRule type="containsText" dxfId="6544" priority="10154" operator="containsText" text="清車">
      <formula>NOT(ISERROR(SEARCH("清車",Q362)))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1" operator="containsText" text="改紡">
      <formula>NOT(ISERROR(SEARCH("改紡",Q388)))</formula>
    </cfRule>
    <cfRule type="containsText" dxfId="6538" priority="9980" operator="containsText" text="清車">
      <formula>NOT(ISERROR(SEARCH("清車",Q388)))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6" operator="containsText" text="了機">
      <formula>NOT(ISERROR(SEARCH("了機",Q390)))</formula>
    </cfRule>
    <cfRule type="containsText" dxfId="6535" priority="9945" operator="containsText" text="改紡">
      <formula>NOT(ISERROR(SEARCH("改紡",Q390)))</formula>
    </cfRule>
    <cfRule type="containsText" dxfId="6534" priority="9944" operator="containsText" text="清車">
      <formula>NOT(ISERROR(SEARCH("清車",Q390)))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7" operator="containsText" text="了機">
      <formula>NOT(ISERROR(SEARCH("了機",Q391)))</formula>
    </cfRule>
    <cfRule type="containsText" dxfId="6531" priority="10026" operator="containsText" text="改紡">
      <formula>NOT(ISERROR(SEARCH("改紡",Q391)))</formula>
    </cfRule>
  </conditionalFormatting>
  <conditionalFormatting sqref="Q402">
    <cfRule type="containsText" dxfId="6530" priority="9970" operator="containsText" text="了機">
      <formula>NOT(ISERROR(SEARCH("了機",Q402)))</formula>
    </cfRule>
    <cfRule type="containsText" dxfId="6529" priority="9969" operator="containsText" text="改紡">
      <formula>NOT(ISERROR(SEARCH("改紡",Q402)))</formula>
    </cfRule>
    <cfRule type="containsText" dxfId="6528" priority="9968" operator="containsText" text="清車">
      <formula>NOT(ISERROR(SEARCH("清車",Q402)))</formula>
    </cfRule>
  </conditionalFormatting>
  <conditionalFormatting sqref="Q413">
    <cfRule type="containsText" dxfId="6527" priority="10057" operator="containsText" text="了機">
      <formula>NOT(ISERROR(SEARCH("了機",Q413)))</formula>
    </cfRule>
    <cfRule type="containsText" dxfId="6526" priority="10056" operator="containsText" text="改紡">
      <formula>NOT(ISERROR(SEARCH("改紡",Q413)))</formula>
    </cfRule>
    <cfRule type="containsText" dxfId="6525" priority="10055" operator="containsText" text="清車">
      <formula>NOT(ISERROR(SEARCH("清車",Q413)))</formula>
    </cfRule>
  </conditionalFormatting>
  <conditionalFormatting sqref="Q428">
    <cfRule type="containsText" dxfId="6524" priority="9796" operator="containsText" text="了機">
      <formula>NOT(ISERROR(SEARCH("了機",Q428)))</formula>
    </cfRule>
    <cfRule type="containsText" dxfId="6523" priority="9795" operator="containsText" text="改紡">
      <formula>NOT(ISERROR(SEARCH("改紡",Q428)))</formula>
    </cfRule>
    <cfRule type="containsText" dxfId="6522" priority="9794" operator="containsText" text="清車">
      <formula>NOT(ISERROR(SEARCH("清車",Q428)))</formula>
    </cfRule>
  </conditionalFormatting>
  <conditionalFormatting sqref="Q430">
    <cfRule type="containsText" dxfId="6521" priority="9760" operator="containsText" text="了機">
      <formula>NOT(ISERROR(SEARCH("了機",Q430)))</formula>
    </cfRule>
    <cfRule type="containsText" dxfId="6520" priority="9758" operator="containsText" text="清車">
      <formula>NOT(ISERROR(SEARCH("清車",Q430)))</formula>
    </cfRule>
    <cfRule type="containsText" dxfId="6519" priority="9759" operator="containsText" text="改紡">
      <formula>NOT(ISERROR(SEARCH("改紡",Q430)))</formula>
    </cfRule>
  </conditionalFormatting>
  <conditionalFormatting sqref="Q431">
    <cfRule type="containsText" dxfId="6518" priority="9841" operator="containsText" text="了機">
      <formula>NOT(ISERROR(SEARCH("了機",Q431)))</formula>
    </cfRule>
    <cfRule type="containsText" dxfId="6517" priority="9840" operator="containsText" text="改紡">
      <formula>NOT(ISERROR(SEARCH("改紡",Q431)))</formula>
    </cfRule>
    <cfRule type="containsText" dxfId="6516" priority="9839" operator="containsText" text="清車">
      <formula>NOT(ISERROR(SEARCH("清車",Q431)))</formula>
    </cfRule>
  </conditionalFormatting>
  <conditionalFormatting sqref="Q442">
    <cfRule type="containsText" dxfId="6515" priority="9784" operator="containsText" text="了機">
      <formula>NOT(ISERROR(SEARCH("了機",Q442)))</formula>
    </cfRule>
    <cfRule type="containsText" dxfId="6514" priority="9783" operator="containsText" text="改紡">
      <formula>NOT(ISERROR(SEARCH("改紡",Q442)))</formula>
    </cfRule>
    <cfRule type="containsText" dxfId="6513" priority="9782" operator="containsText" text="清車">
      <formula>NOT(ISERROR(SEARCH("清車",Q442)))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1" operator="containsText" text="了機">
      <formula>NOT(ISERROR(SEARCH("了機",Q453)))</formula>
    </cfRule>
    <cfRule type="containsText" dxfId="6510" priority="9870" operator="containsText" text="改紡">
      <formula>NOT(ISERROR(SEARCH("改紡",Q453)))</formula>
    </cfRule>
  </conditionalFormatting>
  <conditionalFormatting sqref="Q468">
    <cfRule type="containsText" dxfId="6509" priority="9568" operator="containsText" text="了機">
      <formula>NOT(ISERROR(SEARCH("了機",Q468)))</formula>
    </cfRule>
    <cfRule type="containsText" dxfId="6508" priority="9567" operator="containsText" text="改紡">
      <formula>NOT(ISERROR(SEARCH("改紡",Q468)))</formula>
    </cfRule>
    <cfRule type="containsText" dxfId="6507" priority="9566" operator="containsText" text="清車">
      <formula>NOT(ISERROR(SEARCH("清車",Q468)))</formula>
    </cfRule>
  </conditionalFormatting>
  <conditionalFormatting sqref="Q470">
    <cfRule type="containsText" dxfId="6506" priority="9555" operator="containsText" text="改紡">
      <formula>NOT(ISERROR(SEARCH("改紡",Q470)))</formula>
    </cfRule>
    <cfRule type="containsText" dxfId="6505" priority="9554" operator="containsText" text="清車">
      <formula>NOT(ISERROR(SEARCH("清車",Q470)))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7" operator="containsText" text="了機">
      <formula>NOT(ISERROR(SEARCH("了機",Q471)))</formula>
    </cfRule>
    <cfRule type="containsText" dxfId="6502" priority="9576" operator="containsText" text="改紡">
      <formula>NOT(ISERROR(SEARCH("改紡",Q471)))</formula>
    </cfRule>
    <cfRule type="containsText" dxfId="6501" priority="9575" operator="containsText" text="清車">
      <formula>NOT(ISERROR(SEARCH("清車",Q471)))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4" operator="containsText" text="改紡">
      <formula>NOT(ISERROR(SEARCH("改紡",P478)))</formula>
    </cfRule>
    <cfRule type="containsText" dxfId="6498" priority="9593" operator="containsText" text="清車">
      <formula>NOT(ISERROR(SEARCH("清車",P478)))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4" operator="containsText" text="了機">
      <formula>NOT(ISERROR(SEARCH("了機",Q479)))</formula>
    </cfRule>
    <cfRule type="containsText" dxfId="6495" priority="9573" operator="containsText" text="改紡">
      <formula>NOT(ISERROR(SEARCH("改紡",Q479)))</formula>
    </cfRule>
  </conditionalFormatting>
  <conditionalFormatting sqref="Q480:Q481 Q483:Q492">
    <cfRule type="containsText" dxfId="6494" priority="9597" operator="containsText" text="改紡">
      <formula>NOT(ISERROR(SEARCH("改紡",Q480)))</formula>
    </cfRule>
    <cfRule type="containsText" dxfId="6493" priority="9596" operator="containsText" text="清車">
      <formula>NOT(ISERROR(SEARCH("清車",Q480)))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5" operator="containsText" text="了機">
      <formula>NOT(ISERROR(SEARCH("了機",Q482)))</formula>
    </cfRule>
    <cfRule type="containsText" dxfId="6490" priority="9564" operator="containsText" text="改紡">
      <formula>NOT(ISERROR(SEARCH("改紡",Q482)))</formula>
    </cfRule>
    <cfRule type="containsText" dxfId="6489" priority="9563" operator="containsText" text="清車">
      <formula>NOT(ISERROR(SEARCH("清車",Q482)))</formula>
    </cfRule>
  </conditionalFormatting>
  <conditionalFormatting sqref="Q493">
    <cfRule type="containsText" dxfId="6488" priority="9585" operator="containsText" text="改紡">
      <formula>NOT(ISERROR(SEARCH("改紡",Q493)))</formula>
    </cfRule>
    <cfRule type="containsText" dxfId="6487" priority="9584" operator="containsText" text="清車">
      <formula>NOT(ISERROR(SEARCH("清車",Q493)))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8" operator="containsText" text="改紡">
      <formula>NOT(ISERROR(SEARCH("改紡",Q508)))</formula>
    </cfRule>
    <cfRule type="containsText" dxfId="6484" priority="9319" operator="containsText" text="了機">
      <formula>NOT(ISERROR(SEARCH("了機",Q508)))</formula>
    </cfRule>
    <cfRule type="containsText" dxfId="6483" priority="9317" operator="containsText" text="清車">
      <formula>NOT(ISERROR(SEARCH("清車",Q508)))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7" operator="containsText" text="改紡">
      <formula>NOT(ISERROR(SEARCH("改紡",Q511)))</formula>
    </cfRule>
    <cfRule type="containsText" dxfId="6478" priority="9328" operator="containsText" text="了機">
      <formula>NOT(ISERROR(SEARCH("了機",Q511)))</formula>
    </cfRule>
    <cfRule type="containsText" dxfId="6477" priority="9326" operator="containsText" text="清車">
      <formula>NOT(ISERROR(SEARCH("清車",Q511)))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2" operator="containsText" text="了機">
      <formula>NOT(ISERROR(SEARCH("了機",Q515)))</formula>
    </cfRule>
    <cfRule type="containsText" dxfId="6474" priority="9231" operator="containsText" text="改紡">
      <formula>NOT(ISERROR(SEARCH("改紡",Q515)))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5" operator="containsText" text="了機">
      <formula>NOT(ISERROR(SEARCH("了機",Q519)))</formula>
    </cfRule>
    <cfRule type="containsText" dxfId="6468" priority="9324" operator="containsText" text="改紡">
      <formula>NOT(ISERROR(SEARCH("改紡",Q519)))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6" operator="containsText" text="了機">
      <formula>NOT(ISERROR(SEARCH("了機",Q522)))</formula>
    </cfRule>
    <cfRule type="containsText" dxfId="6462" priority="9315" operator="containsText" text="改紡">
      <formula>NOT(ISERROR(SEARCH("改紡",Q522)))</formula>
    </cfRule>
  </conditionalFormatting>
  <conditionalFormatting sqref="Q533">
    <cfRule type="containsText" dxfId="6461" priority="9336" operator="containsText" text="改紡">
      <formula>NOT(ISERROR(SEARCH("改紡",Q533)))</formula>
    </cfRule>
    <cfRule type="containsText" dxfId="6460" priority="9337" operator="containsText" text="了機">
      <formula>NOT(ISERROR(SEARCH("了機",Q533)))</formula>
    </cfRule>
    <cfRule type="containsText" dxfId="6459" priority="9335" operator="containsText" text="清車">
      <formula>NOT(ISERROR(SEARCH("清車",Q533)))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8" operator="containsText" text="改紡">
      <formula>NOT(ISERROR(SEARCH("改紡",Q550)))</formula>
    </cfRule>
    <cfRule type="containsText" dxfId="6454" priority="9047" operator="containsText" text="清車">
      <formula>NOT(ISERROR(SEARCH("清車",Q550)))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70" operator="containsText" text="了機">
      <formula>NOT(ISERROR(SEARCH("了機",Q551)))</formula>
    </cfRule>
    <cfRule type="containsText" dxfId="6451" priority="9069" operator="containsText" text="改紡">
      <formula>NOT(ISERROR(SEARCH("改紡",Q551)))</formula>
    </cfRule>
    <cfRule type="containsText" dxfId="6450" priority="9068" operator="containsText" text="清車">
      <formula>NOT(ISERROR(SEARCH("清車",Q551)))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7" operator="containsText" text="改紡">
      <formula>NOT(ISERROR(SEARCH("改紡",P558)))</formula>
    </cfRule>
    <cfRule type="containsText" dxfId="6444" priority="9086" operator="containsText" text="清車">
      <formula>NOT(ISERROR(SEARCH("清車",P558)))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90" operator="containsText" text="改紡">
      <formula>NOT(ISERROR(SEARCH("改紡",Q560)))</formula>
    </cfRule>
    <cfRule type="containsText" dxfId="6439" priority="9089" operator="containsText" text="清車">
      <formula>NOT(ISERROR(SEARCH("清車",Q560)))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9" operator="containsText" text="了機">
      <formula>NOT(ISERROR(SEARCH("了機",Q573)))</formula>
    </cfRule>
    <cfRule type="containsText" dxfId="6433" priority="9078" operator="containsText" text="改紡">
      <formula>NOT(ISERROR(SEARCH("改紡",Q573)))</formula>
    </cfRule>
    <cfRule type="containsText" dxfId="6432" priority="9077" operator="containsText" text="清車">
      <formula>NOT(ISERROR(SEARCH("清車",Q573)))</formula>
    </cfRule>
  </conditionalFormatting>
  <conditionalFormatting sqref="Q588">
    <cfRule type="containsText" dxfId="6431" priority="8797" operator="containsText" text="了機">
      <formula>NOT(ISERROR(SEARCH("了機",Q588)))</formula>
    </cfRule>
    <cfRule type="containsText" dxfId="6430" priority="8796" operator="containsText" text="改紡">
      <formula>NOT(ISERROR(SEARCH("改紡",Q588)))</formula>
    </cfRule>
    <cfRule type="containsText" dxfId="6429" priority="8795" operator="containsText" text="清車">
      <formula>NOT(ISERROR(SEARCH("清車",Q588)))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6" operator="containsText" text="了機">
      <formula>NOT(ISERROR(SEARCH("了機",Q591)))</formula>
    </cfRule>
    <cfRule type="containsText" dxfId="6424" priority="8805" operator="containsText" text="改紡">
      <formula>NOT(ISERROR(SEARCH("改紡",Q591)))</formula>
    </cfRule>
    <cfRule type="containsText" dxfId="6423" priority="8804" operator="containsText" text="清車">
      <formula>NOT(ISERROR(SEARCH("清車",Q591)))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3" operator="containsText" text="改紡">
      <formula>NOT(ISERROR(SEARCH("改紡",P598)))</formula>
    </cfRule>
    <cfRule type="containsText" dxfId="6417" priority="8822" operator="containsText" text="清車">
      <formula>NOT(ISERROR(SEARCH("清車",P598)))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4" operator="containsText" text="了機">
      <formula>NOT(ISERROR(SEARCH("了機",Q602)))</formula>
    </cfRule>
    <cfRule type="containsText" dxfId="6409" priority="8793" operator="containsText" text="改紡">
      <formula>NOT(ISERROR(SEARCH("改紡",Q602)))</formula>
    </cfRule>
    <cfRule type="containsText" dxfId="6408" priority="8792" operator="containsText" text="清車">
      <formula>NOT(ISERROR(SEARCH("清車",Q602)))</formula>
    </cfRule>
  </conditionalFormatting>
  <conditionalFormatting sqref="Q613">
    <cfRule type="containsText" dxfId="6407" priority="8814" operator="containsText" text="改紡">
      <formula>NOT(ISERROR(SEARCH("改紡",Q613)))</formula>
    </cfRule>
    <cfRule type="containsText" dxfId="6406" priority="8815" operator="containsText" text="了機">
      <formula>NOT(ISERROR(SEARCH("了機",Q613)))</formula>
    </cfRule>
    <cfRule type="containsText" dxfId="6405" priority="8813" operator="containsText" text="清車">
      <formula>NOT(ISERROR(SEARCH("清車",Q613)))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21" operator="containsText" text="了機">
      <formula>NOT(ISERROR(SEARCH("了機",Q630)))</formula>
    </cfRule>
    <cfRule type="containsText" dxfId="6400" priority="8520" operator="containsText" text="改紡">
      <formula>NOT(ISERROR(SEARCH("改紡",Q630)))</formula>
    </cfRule>
    <cfRule type="containsText" dxfId="6399" priority="8519" operator="containsText" text="清車">
      <formula>NOT(ISERROR(SEARCH("清車",Q630)))</formula>
    </cfRule>
  </conditionalFormatting>
  <conditionalFormatting sqref="Q631">
    <cfRule type="containsText" dxfId="6398" priority="8542" operator="containsText" text="了機">
      <formula>NOT(ISERROR(SEARCH("了機",Q631)))</formula>
    </cfRule>
    <cfRule type="containsText" dxfId="6397" priority="8541" operator="containsText" text="改紡">
      <formula>NOT(ISERROR(SEARCH("改紡",Q631)))</formula>
    </cfRule>
    <cfRule type="containsText" dxfId="6396" priority="8540" operator="containsText" text="清車">
      <formula>NOT(ISERROR(SEARCH("清車",Q631)))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9" operator="containsText" text="改紡">
      <formula>NOT(ISERROR(SEARCH("改紡",P638)))</formula>
    </cfRule>
    <cfRule type="containsText" dxfId="6390" priority="8558" operator="containsText" text="清車">
      <formula>NOT(ISERROR(SEARCH("清車",P638)))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3" operator="containsText" text="了機">
      <formula>NOT(ISERROR(SEARCH("了機",Q640)))</formula>
    </cfRule>
    <cfRule type="containsText" dxfId="6385" priority="8562" operator="containsText" text="改紡">
      <formula>NOT(ISERROR(SEARCH("改紡",Q640)))</formula>
    </cfRule>
    <cfRule type="containsText" dxfId="6384" priority="8561" operator="containsText" text="清車">
      <formula>NOT(ISERROR(SEARCH("清車",Q640)))</formula>
    </cfRule>
  </conditionalFormatting>
  <conditionalFormatting sqref="Q642">
    <cfRule type="containsText" dxfId="6383" priority="8530" operator="containsText" text="了機">
      <formula>NOT(ISERROR(SEARCH("了機",Q642)))</formula>
    </cfRule>
    <cfRule type="containsText" dxfId="6382" priority="8529" operator="containsText" text="改紡">
      <formula>NOT(ISERROR(SEARCH("改紡",Q642)))</formula>
    </cfRule>
    <cfRule type="containsText" dxfId="6381" priority="8528" operator="containsText" text="清車">
      <formula>NOT(ISERROR(SEARCH("清車",Q642)))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4" operator="containsText" text="改紡">
      <formula>NOT(ISERROR(SEARCH("改紡",Q669)))</formula>
    </cfRule>
    <cfRule type="containsText" dxfId="6373" priority="8243" operator="containsText" text="清車">
      <formula>NOT(ISERROR(SEARCH("清車",Q669)))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4" operator="containsText" text="了機">
      <formula>NOT(ISERROR(SEARCH("了機",Q672)))</formula>
    </cfRule>
    <cfRule type="containsText" dxfId="6367" priority="8253" operator="containsText" text="改紡">
      <formula>NOT(ISERROR(SEARCH("改紡",Q672)))</formula>
    </cfRule>
    <cfRule type="containsText" dxfId="6366" priority="8252" operator="containsText" text="清車">
      <formula>NOT(ISERROR(SEARCH("清車",Q672)))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8" operator="containsText" text="了機">
      <formula>NOT(ISERROR(SEARCH("了機",Q676)))</formula>
    </cfRule>
    <cfRule type="containsText" dxfId="6363" priority="8157" operator="containsText" text="改紡">
      <formula>NOT(ISERROR(SEARCH("改紡",Q676)))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1" operator="containsText" text="了機">
      <formula>NOT(ISERROR(SEARCH("了機",Q680)))</formula>
    </cfRule>
    <cfRule type="containsText" dxfId="6357" priority="8250" operator="containsText" text="改紡">
      <formula>NOT(ISERROR(SEARCH("改紡",Q680)))</formula>
    </cfRule>
  </conditionalFormatting>
  <conditionalFormatting sqref="Q681:Q682 Q684:Q693">
    <cfRule type="containsText" dxfId="6356" priority="8274" operator="containsText" text="改紡">
      <formula>NOT(ISERROR(SEARCH("改紡",Q681)))</formula>
    </cfRule>
    <cfRule type="containsText" dxfId="6355" priority="8273" operator="containsText" text="清車">
      <formula>NOT(ISERROR(SEARCH("清車",Q681)))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2" operator="containsText" text="了機">
      <formula>NOT(ISERROR(SEARCH("了機",Q683)))</formula>
    </cfRule>
    <cfRule type="containsText" dxfId="6352" priority="8241" operator="containsText" text="改紡">
      <formula>NOT(ISERROR(SEARCH("改紡",Q683)))</formula>
    </cfRule>
    <cfRule type="containsText" dxfId="6351" priority="8240" operator="containsText" text="清車">
      <formula>NOT(ISERROR(SEARCH("清車",Q683)))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7" operator="containsText" text="了機">
      <formula>NOT(ISERROR(SEARCH("了機",Q710)))</formula>
    </cfRule>
    <cfRule type="containsText" dxfId="6342" priority="7956" operator="containsText" text="改紡">
      <formula>NOT(ISERROR(SEARCH("改紡",Q710)))</formula>
    </cfRule>
  </conditionalFormatting>
  <conditionalFormatting sqref="Q712">
    <cfRule type="containsText" dxfId="6341" priority="7944" operator="containsText" text="改紡">
      <formula>NOT(ISERROR(SEARCH("改紡",Q712)))</formula>
    </cfRule>
    <cfRule type="containsText" dxfId="6340" priority="7943" operator="containsText" text="清車">
      <formula>NOT(ISERROR(SEARCH("清車",Q712)))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5" operator="containsText" text="改紡">
      <formula>NOT(ISERROR(SEARCH("改紡",Q713)))</formula>
    </cfRule>
    <cfRule type="containsText" dxfId="6337" priority="7966" operator="containsText" text="了機">
      <formula>NOT(ISERROR(SEARCH("了機",Q713)))</formula>
    </cfRule>
    <cfRule type="containsText" dxfId="6336" priority="7964" operator="containsText" text="清車">
      <formula>NOT(ISERROR(SEARCH("清車",Q713)))</formula>
    </cfRule>
  </conditionalFormatting>
  <conditionalFormatting sqref="Q717">
    <cfRule type="containsText" dxfId="6335" priority="7869" operator="containsText" text="改紡">
      <formula>NOT(ISERROR(SEARCH("改紡",Q717)))</formula>
    </cfRule>
    <cfRule type="containsText" dxfId="6334" priority="7870" operator="containsText" text="了機">
      <formula>NOT(ISERROR(SEARCH("了機",Q717)))</formula>
    </cfRule>
    <cfRule type="containsText" dxfId="6333" priority="7868" operator="containsText" text="清車">
      <formula>NOT(ISERROR(SEARCH("清車",Q717)))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3" operator="containsText" text="改紡">
      <formula>NOT(ISERROR(SEARCH("改紡",P720)))</formula>
    </cfRule>
    <cfRule type="containsText" dxfId="6330" priority="7982" operator="containsText" text="清車">
      <formula>NOT(ISERROR(SEARCH("清車",P720)))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7" operator="containsText" text="了機">
      <formula>NOT(ISERROR(SEARCH("了機",Q722)))</formula>
    </cfRule>
    <cfRule type="containsText" dxfId="6324" priority="7986" operator="containsText" text="改紡">
      <formula>NOT(ISERROR(SEARCH("改紡",Q722)))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4" operator="containsText" text="了機">
      <formula>NOT(ISERROR(SEARCH("了機",Q724)))</formula>
    </cfRule>
    <cfRule type="containsText" dxfId="6321" priority="7953" operator="containsText" text="改紡">
      <formula>NOT(ISERROR(SEARCH("改紡",Q724)))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2" operator="containsText" text="改紡">
      <formula>NOT(ISERROR(SEARCH("改紡",Q739)))</formula>
    </cfRule>
    <cfRule type="containsText" dxfId="6316" priority="7841" operator="containsText" text="清車">
      <formula>NOT(ISERROR(SEARCH("清車",Q739)))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4" operator="containsText" text="了機">
      <formula>NOT(ISERROR(SEARCH("了機",Q753)))</formula>
    </cfRule>
    <cfRule type="containsText" dxfId="6309" priority="7653" operator="containsText" text="改紡">
      <formula>NOT(ISERROR(SEARCH("改紡",Q753)))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5" operator="containsText" text="了機">
      <formula>NOT(ISERROR(SEARCH("了機",Q758)))</formula>
    </cfRule>
    <cfRule type="containsText" dxfId="6303" priority="7584" operator="containsText" text="改紡">
      <formula>NOT(ISERROR(SEARCH("改紡",Q758)))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1" operator="containsText" text="改紡">
      <formula>NOT(ISERROR(SEARCH("改紡",Q762)))</formula>
    </cfRule>
    <cfRule type="containsText" dxfId="6298" priority="7670" operator="containsText" text="清車">
      <formula>NOT(ISERROR(SEARCH("清車",Q762)))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6" operator="containsText" text="了機">
      <formula>NOT(ISERROR(SEARCH("了機",Q763)))</formula>
    </cfRule>
    <cfRule type="containsText" dxfId="6294" priority="7695" operator="containsText" text="改紡">
      <formula>NOT(ISERROR(SEARCH("改紡",Q763)))</formula>
    </cfRule>
  </conditionalFormatting>
  <conditionalFormatting sqref="Q765">
    <cfRule type="containsText" dxfId="6293" priority="7663" operator="containsText" text="了機">
      <formula>NOT(ISERROR(SEARCH("了機",Q765)))</formula>
    </cfRule>
    <cfRule type="containsText" dxfId="6292" priority="7661" operator="containsText" text="清車">
      <formula>NOT(ISERROR(SEARCH("清車",Q765)))</formula>
    </cfRule>
    <cfRule type="containsText" dxfId="6291" priority="7662" operator="containsText" text="改紡">
      <formula>NOT(ISERROR(SEARCH("改紡",Q765)))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8" operator="containsText" text="了機">
      <formula>NOT(ISERROR(SEARCH("了機",Q780)))</formula>
    </cfRule>
    <cfRule type="containsText" dxfId="6283" priority="7557" operator="containsText" text="改紡">
      <formula>NOT(ISERROR(SEARCH("改紡",Q780)))</formula>
    </cfRule>
    <cfRule type="containsText" dxfId="6282" priority="7556" operator="containsText" text="清車">
      <formula>NOT(ISERROR(SEARCH("清車",Q780)))</formula>
    </cfRule>
  </conditionalFormatting>
  <conditionalFormatting sqref="Q792">
    <cfRule type="containsText" dxfId="6281" priority="7288" operator="containsText" text="了機">
      <formula>NOT(ISERROR(SEARCH("了機",Q792)))</formula>
    </cfRule>
    <cfRule type="containsText" dxfId="6280" priority="7287" operator="containsText" text="改紡">
      <formula>NOT(ISERROR(SEARCH("改紡",Q792)))</formula>
    </cfRule>
    <cfRule type="containsText" dxfId="6279" priority="7286" operator="containsText" text="清車">
      <formula>NOT(ISERROR(SEARCH("清車",Q792)))</formula>
    </cfRule>
  </conditionalFormatting>
  <conditionalFormatting sqref="Q794">
    <cfRule type="containsText" dxfId="6278" priority="7275" operator="containsText" text="改紡">
      <formula>NOT(ISERROR(SEARCH("改紡",Q794)))</formula>
    </cfRule>
    <cfRule type="containsText" dxfId="6277" priority="7276" operator="containsText" text="了機">
      <formula>NOT(ISERROR(SEARCH("了機",Q794)))</formula>
    </cfRule>
    <cfRule type="containsText" dxfId="6276" priority="7274" operator="containsText" text="清車">
      <formula>NOT(ISERROR(SEARCH("清車",Q794)))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4" operator="containsText" text="了機">
      <formula>NOT(ISERROR(SEARCH("了機",Q799)))</formula>
    </cfRule>
    <cfRule type="containsText" dxfId="6271" priority="7263" operator="containsText" text="改紡">
      <formula>NOT(ISERROR(SEARCH("改紡",Q799)))</formula>
    </cfRule>
    <cfRule type="containsText" dxfId="6270" priority="7262" operator="containsText" text="清車">
      <formula>NOT(ISERROR(SEARCH("清車",Q799)))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4" operator="containsText" text="了機">
      <formula>NOT(ISERROR(SEARCH("了機",Q803)))</formula>
    </cfRule>
    <cfRule type="containsText" dxfId="6264" priority="7293" operator="containsText" text="改紡">
      <formula>NOT(ISERROR(SEARCH("改紡",Q803)))</formula>
    </cfRule>
  </conditionalFormatting>
  <conditionalFormatting sqref="Q804:Q805 Q807:Q814">
    <cfRule type="containsText" dxfId="6263" priority="7323" operator="containsText" text="改紡">
      <formula>NOT(ISERROR(SEARCH("改紡",Q804)))</formula>
    </cfRule>
    <cfRule type="containsText" dxfId="6262" priority="7324" operator="containsText" text="了機">
      <formula>NOT(ISERROR(SEARCH("了機",Q804)))</formula>
    </cfRule>
    <cfRule type="containsText" dxfId="6261" priority="7322" operator="containsText" text="清車">
      <formula>NOT(ISERROR(SEARCH("清車",Q804)))</formula>
    </cfRule>
  </conditionalFormatting>
  <conditionalFormatting sqref="Q806">
    <cfRule type="containsText" dxfId="6260" priority="7284" operator="containsText" text="改紡">
      <formula>NOT(ISERROR(SEARCH("改紡",Q806)))</formula>
    </cfRule>
    <cfRule type="containsText" dxfId="6259" priority="7283" operator="containsText" text="清車">
      <formula>NOT(ISERROR(SEARCH("清車",Q806)))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9" operator="containsText" text="了機">
      <formula>NOT(ISERROR(SEARCH("了機",Q815)))</formula>
    </cfRule>
    <cfRule type="containsText" dxfId="6256" priority="7247" operator="containsText" text="清車">
      <formula>NOT(ISERROR(SEARCH("清車",Q815)))</formula>
    </cfRule>
    <cfRule type="containsText" dxfId="6255" priority="7248" operator="containsText" text="改紡">
      <formula>NOT(ISERROR(SEARCH("改紡",Q815)))</formula>
    </cfRule>
  </conditionalFormatting>
  <conditionalFormatting sqref="Q816">
    <cfRule type="containsText" dxfId="6254" priority="7162" operator="containsText" text="了機">
      <formula>NOT(ISERROR(SEARCH("了機",Q816)))</formula>
    </cfRule>
    <cfRule type="containsText" dxfId="6253" priority="7160" operator="containsText" text="清車">
      <formula>NOT(ISERROR(SEARCH("清車",Q816)))</formula>
    </cfRule>
    <cfRule type="containsText" dxfId="6252" priority="7161" operator="containsText" text="改紡">
      <formula>NOT(ISERROR(SEARCH("改紡",Q816)))</formula>
    </cfRule>
  </conditionalFormatting>
  <conditionalFormatting sqref="Q817">
    <cfRule type="containsText" dxfId="6251" priority="7311" operator="containsText" text="改紡">
      <formula>NOT(ISERROR(SEARCH("改紡",Q817)))</formula>
    </cfRule>
    <cfRule type="containsText" dxfId="6250" priority="7310" operator="containsText" text="清車">
      <formula>NOT(ISERROR(SEARCH("清車",Q817)))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7" operator="containsText" text="改紡">
      <formula>NOT(ISERROR(SEARCH("改紡",Q820)))</formula>
    </cfRule>
    <cfRule type="containsText" dxfId="6247" priority="7258" operator="containsText" text="了機">
      <formula>NOT(ISERROR(SEARCH("了機",Q820)))</formula>
    </cfRule>
    <cfRule type="containsText" dxfId="6246" priority="7256" operator="containsText" text="清車">
      <formula>NOT(ISERROR(SEARCH("清車",Q820)))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5" operator="containsText" text="了機">
      <formula>NOT(ISERROR(SEARCH("了機",Q832)))</formula>
    </cfRule>
    <cfRule type="containsText" dxfId="6242" priority="7014" operator="containsText" text="改紡">
      <formula>NOT(ISERROR(SEARCH("改紡",Q832)))</formula>
    </cfRule>
    <cfRule type="containsText" dxfId="6241" priority="7013" operator="containsText" text="清車">
      <formula>NOT(ISERROR(SEARCH("清車",Q832)))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21" operator="containsText" text="了機">
      <formula>NOT(ISERROR(SEARCH("了機",Q835)))</formula>
    </cfRule>
    <cfRule type="containsText" dxfId="6236" priority="7020" operator="containsText" text="改紡">
      <formula>NOT(ISERROR(SEARCH("改紡",Q835)))</formula>
    </cfRule>
    <cfRule type="containsText" dxfId="6235" priority="7019" operator="containsText" text="清車">
      <formula>NOT(ISERROR(SEARCH("清車",Q835)))</formula>
    </cfRule>
  </conditionalFormatting>
  <conditionalFormatting sqref="Q839">
    <cfRule type="containsText" dxfId="6234" priority="6994" operator="containsText" text="了機">
      <formula>NOT(ISERROR(SEARCH("了機",Q839)))</formula>
    </cfRule>
    <cfRule type="containsText" dxfId="6233" priority="6993" operator="containsText" text="改紡">
      <formula>NOT(ISERROR(SEARCH("改紡",Q839)))</formula>
    </cfRule>
    <cfRule type="containsText" dxfId="6232" priority="6992" operator="containsText" text="清車">
      <formula>NOT(ISERROR(SEARCH("清車",Q839)))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4" operator="containsText" text="改紡">
      <formula>NOT(ISERROR(SEARCH("改紡",P842)))</formula>
    </cfRule>
    <cfRule type="containsText" dxfId="6229" priority="7043" operator="containsText" text="清車">
      <formula>NOT(ISERROR(SEARCH("清車",P842)))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8" operator="containsText" text="了機">
      <formula>NOT(ISERROR(SEARCH("了機",Q843)))</formula>
    </cfRule>
    <cfRule type="containsText" dxfId="6226" priority="7017" operator="containsText" text="改紡">
      <formula>NOT(ISERROR(SEARCH("改紡",Q843)))</formula>
    </cfRule>
  </conditionalFormatting>
  <conditionalFormatting sqref="Q844:Q845 Q847:Q854">
    <cfRule type="containsText" dxfId="6225" priority="7048" operator="containsText" text="了機">
      <formula>NOT(ISERROR(SEARCH("了機",Q844)))</formula>
    </cfRule>
    <cfRule type="containsText" dxfId="6224" priority="7046" operator="containsText" text="清車">
      <formula>NOT(ISERROR(SEARCH("清車",Q844)))</formula>
    </cfRule>
    <cfRule type="containsText" dxfId="6223" priority="7047" operator="containsText" text="改紡">
      <formula>NOT(ISERROR(SEARCH("改紡",Q844)))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2" operator="containsText" text="了機">
      <formula>NOT(ISERROR(SEARCH("了機",Q846)))</formula>
    </cfRule>
    <cfRule type="containsText" dxfId="6220" priority="7011" operator="containsText" text="改紡">
      <formula>NOT(ISERROR(SEARCH("改紡",Q846)))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90" operator="containsText" text="改紡">
      <formula>NOT(ISERROR(SEARCH("改紡",Q859)))</formula>
    </cfRule>
    <cfRule type="containsText" dxfId="6212" priority="6989" operator="containsText" text="清車">
      <formula>NOT(ISERROR(SEARCH("清車",Q859)))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8" operator="containsText" text="了機">
      <formula>NOT(ISERROR(SEARCH("了機",Q871)))</formula>
    </cfRule>
    <cfRule type="containsText" dxfId="6207" priority="6687" operator="containsText" text="改紡">
      <formula>NOT(ISERROR(SEARCH("改紡",Q871)))</formula>
    </cfRule>
    <cfRule type="containsText" dxfId="6206" priority="6686" operator="containsText" text="清車">
      <formula>NOT(ISERROR(SEARCH("清車",Q871)))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4" operator="containsText" text="了機">
      <formula>NOT(ISERROR(SEARCH("了機",Q874)))</formula>
    </cfRule>
    <cfRule type="containsText" dxfId="6201" priority="6692" operator="containsText" text="清車">
      <formula>NOT(ISERROR(SEARCH("清車",Q874)))</formula>
    </cfRule>
    <cfRule type="containsText" dxfId="6200" priority="6693" operator="containsText" text="改紡">
      <formula>NOT(ISERROR(SEARCH("改紡",Q874)))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7" operator="containsText" text="改紡">
      <formula>NOT(ISERROR(SEARCH("改紡",P881)))</formula>
    </cfRule>
    <cfRule type="containsText" dxfId="6194" priority="6716" operator="containsText" text="清車">
      <formula>NOT(ISERROR(SEARCH("清車",P881)))</formula>
    </cfRule>
  </conditionalFormatting>
  <conditionalFormatting sqref="Q882">
    <cfRule type="containsText" dxfId="6193" priority="6691" operator="containsText" text="了機">
      <formula>NOT(ISERROR(SEARCH("了機",Q882)))</formula>
    </cfRule>
    <cfRule type="containsText" dxfId="6192" priority="6690" operator="containsText" text="改紡">
      <formula>NOT(ISERROR(SEARCH("改紡",Q882)))</formula>
    </cfRule>
    <cfRule type="containsText" dxfId="6191" priority="6689" operator="containsText" text="清車">
      <formula>NOT(ISERROR(SEARCH("清車",Q882)))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1" operator="containsText" text="了機">
      <formula>NOT(ISERROR(SEARCH("了機",Q883)))</formula>
    </cfRule>
    <cfRule type="containsText" dxfId="6188" priority="6720" operator="containsText" text="改紡">
      <formula>NOT(ISERROR(SEARCH("改紡",Q883)))</formula>
    </cfRule>
  </conditionalFormatting>
  <conditionalFormatting sqref="Q885">
    <cfRule type="containsText" dxfId="6187" priority="6685" operator="containsText" text="了機">
      <formula>NOT(ISERROR(SEARCH("了機",Q885)))</formula>
    </cfRule>
    <cfRule type="containsText" dxfId="6186" priority="6683" operator="containsText" text="清車">
      <formula>NOT(ISERROR(SEARCH("清車",Q885)))</formula>
    </cfRule>
    <cfRule type="containsText" dxfId="6185" priority="6684" operator="containsText" text="改紡">
      <formula>NOT(ISERROR(SEARCH("改紡",Q885)))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9" operator="containsText" text="了機">
      <formula>NOT(ISERROR(SEARCH("了機",Q894)))</formula>
    </cfRule>
    <cfRule type="containsText" dxfId="6182" priority="6588" operator="containsText" text="改紡">
      <formula>NOT(ISERROR(SEARCH("改紡",Q894)))</formula>
    </cfRule>
  </conditionalFormatting>
  <conditionalFormatting sqref="Q895">
    <cfRule type="containsText" dxfId="6181" priority="6708" operator="containsText" text="改紡">
      <formula>NOT(ISERROR(SEARCH("改紡",Q895)))</formula>
    </cfRule>
    <cfRule type="containsText" dxfId="6180" priority="6709" operator="containsText" text="了機">
      <formula>NOT(ISERROR(SEARCH("了機",Q895)))</formula>
    </cfRule>
    <cfRule type="containsText" dxfId="6179" priority="6707" operator="containsText" text="清車">
      <formula>NOT(ISERROR(SEARCH("清車",Q895)))</formula>
    </cfRule>
  </conditionalFormatting>
  <conditionalFormatting sqref="Q898">
    <cfRule type="containsText" dxfId="6178" priority="6667" operator="containsText" text="了機">
      <formula>NOT(ISERROR(SEARCH("了機",Q898)))</formula>
    </cfRule>
    <cfRule type="containsText" dxfId="6177" priority="6666" operator="containsText" text="改紡">
      <formula>NOT(ISERROR(SEARCH("改紡",Q898)))</formula>
    </cfRule>
    <cfRule type="containsText" dxfId="6176" priority="6665" operator="containsText" text="清車">
      <formula>NOT(ISERROR(SEARCH("清車",Q898)))</formula>
    </cfRule>
  </conditionalFormatting>
  <conditionalFormatting sqref="Q900:Q908 P900 P870:Q870 Q896:Q897 P876:Q876 P874 Q872 Q875">
    <cfRule type="containsText" dxfId="6175" priority="6711" operator="containsText" text="改紡">
      <formula>NOT(ISERROR(SEARCH("改紡",P870)))</formula>
    </cfRule>
    <cfRule type="containsText" dxfId="6174" priority="6710" operator="containsText" text="清車">
      <formula>NOT(ISERROR(SEARCH("清車",P870)))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2" operator="containsText" text="了機">
      <formula>NOT(ISERROR(SEARCH("了機",Q910)))</formula>
    </cfRule>
    <cfRule type="containsText" dxfId="6171" priority="6261" operator="containsText" text="改紡">
      <formula>NOT(ISERROR(SEARCH("改紡",Q910)))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3" operator="containsText" text="了機">
      <formula>NOT(ISERROR(SEARCH("了機",Q912)))</formula>
    </cfRule>
    <cfRule type="containsText" dxfId="6168" priority="6252" operator="containsText" text="改紡">
      <formula>NOT(ISERROR(SEARCH("改紡",Q912)))</formula>
    </cfRule>
  </conditionalFormatting>
  <conditionalFormatting sqref="Q913">
    <cfRule type="containsText" dxfId="6167" priority="6268" operator="containsText" text="了機">
      <formula>NOT(ISERROR(SEARCH("了機",Q913)))</formula>
    </cfRule>
    <cfRule type="containsText" dxfId="6166" priority="6267" operator="containsText" text="改紡">
      <formula>NOT(ISERROR(SEARCH("改紡",Q913)))</formula>
    </cfRule>
    <cfRule type="containsText" dxfId="6165" priority="6266" operator="containsText" text="清車">
      <formula>NOT(ISERROR(SEARCH("清車",Q913)))</formula>
    </cfRule>
  </conditionalFormatting>
  <conditionalFormatting sqref="Q917">
    <cfRule type="containsText" dxfId="6164" priority="6244" operator="containsText" text="了機">
      <formula>NOT(ISERROR(SEARCH("了機",Q917)))</formula>
    </cfRule>
    <cfRule type="containsText" dxfId="6163" priority="6243" operator="containsText" text="改紡">
      <formula>NOT(ISERROR(SEARCH("改紡",Q917)))</formula>
    </cfRule>
    <cfRule type="containsText" dxfId="6162" priority="6242" operator="containsText" text="清車">
      <formula>NOT(ISERROR(SEARCH("清車",Q917)))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1" operator="containsText" text="改紡">
      <formula>NOT(ISERROR(SEARCH("改紡",P920)))</formula>
    </cfRule>
    <cfRule type="containsText" dxfId="6159" priority="6290" operator="containsText" text="清車">
      <formula>NOT(ISERROR(SEARCH("清車",P920)))</formula>
    </cfRule>
  </conditionalFormatting>
  <conditionalFormatting sqref="Q921">
    <cfRule type="containsText" dxfId="6158" priority="6264" operator="containsText" text="改紡">
      <formula>NOT(ISERROR(SEARCH("改紡",Q921)))</formula>
    </cfRule>
    <cfRule type="containsText" dxfId="6157" priority="6263" operator="containsText" text="清車">
      <formula>NOT(ISERROR(SEARCH("清車",Q921)))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9" operator="containsText" text="了機">
      <formula>NOT(ISERROR(SEARCH("了機",Q924)))</formula>
    </cfRule>
    <cfRule type="containsText" dxfId="6151" priority="6257" operator="containsText" text="清車">
      <formula>NOT(ISERROR(SEARCH("清車",Q924)))</formula>
    </cfRule>
    <cfRule type="containsText" dxfId="6150" priority="6258" operator="containsText" text="改紡">
      <formula>NOT(ISERROR(SEARCH("改紡",Q924)))</formula>
    </cfRule>
  </conditionalFormatting>
  <conditionalFormatting sqref="Q933">
    <cfRule type="containsText" dxfId="6149" priority="6163" operator="containsText" text="了機">
      <formula>NOT(ISERROR(SEARCH("了機",Q933)))</formula>
    </cfRule>
    <cfRule type="containsText" dxfId="6148" priority="6162" operator="containsText" text="改紡">
      <formula>NOT(ISERROR(SEARCH("改紡",Q933)))</formula>
    </cfRule>
    <cfRule type="containsText" dxfId="6147" priority="6161" operator="containsText" text="清車">
      <formula>NOT(ISERROR(SEARCH("清車",Q933)))</formula>
    </cfRule>
  </conditionalFormatting>
  <conditionalFormatting sqref="Q934">
    <cfRule type="containsText" dxfId="6146" priority="6283" operator="containsText" text="了機">
      <formula>NOT(ISERROR(SEARCH("了機",Q934)))</formula>
    </cfRule>
    <cfRule type="containsText" dxfId="6145" priority="6281" operator="containsText" text="清車">
      <formula>NOT(ISERROR(SEARCH("清車",Q934)))</formula>
    </cfRule>
    <cfRule type="containsText" dxfId="6144" priority="6282" operator="containsText" text="改紡">
      <formula>NOT(ISERROR(SEARCH("改紡",Q934)))</formula>
    </cfRule>
  </conditionalFormatting>
  <conditionalFormatting sqref="Q937">
    <cfRule type="containsText" dxfId="6143" priority="6240" operator="containsText" text="改紡">
      <formula>NOT(ISERROR(SEARCH("改紡",Q937)))</formula>
    </cfRule>
    <cfRule type="containsText" dxfId="6142" priority="6239" operator="containsText" text="清車">
      <formula>NOT(ISERROR(SEARCH("清車",Q937)))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5" operator="containsText" text="改紡">
      <formula>NOT(ISERROR(SEARCH("改紡",P909)))</formula>
    </cfRule>
    <cfRule type="containsText" dxfId="6139" priority="6284" operator="containsText" text="清車">
      <formula>NOT(ISERROR(SEARCH("清車",P909)))</formula>
    </cfRule>
  </conditionalFormatting>
  <conditionalFormatting sqref="Q949">
    <cfRule type="containsText" dxfId="6138" priority="5920" operator="containsText" text="了機">
      <formula>NOT(ISERROR(SEARCH("了機",Q949)))</formula>
    </cfRule>
    <cfRule type="containsText" dxfId="6137" priority="5919" operator="containsText" text="改紡">
      <formula>NOT(ISERROR(SEARCH("改紡",Q949)))</formula>
    </cfRule>
    <cfRule type="containsText" dxfId="6136" priority="5918" operator="containsText" text="清車">
      <formula>NOT(ISERROR(SEARCH("清車",Q949)))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2" operator="containsText" text="了機">
      <formula>NOT(ISERROR(SEARCH("了機",Q956)))</formula>
    </cfRule>
    <cfRule type="containsText" dxfId="6128" priority="5900" operator="containsText" text="清車">
      <formula>NOT(ISERROR(SEARCH("清車",Q956)))</formula>
    </cfRule>
    <cfRule type="containsText" dxfId="6127" priority="5901" operator="containsText" text="改紡">
      <formula>NOT(ISERROR(SEARCH("改紡",Q956)))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9" operator="containsText" text="改紡">
      <formula>NOT(ISERROR(SEARCH("改紡",P959)))</formula>
    </cfRule>
    <cfRule type="containsText" dxfId="6124" priority="5948" operator="containsText" text="清車">
      <formula>NOT(ISERROR(SEARCH("清車",P959)))</formula>
    </cfRule>
  </conditionalFormatting>
  <conditionalFormatting sqref="Q960">
    <cfRule type="containsText" dxfId="6123" priority="5922" operator="containsText" text="改紡">
      <formula>NOT(ISERROR(SEARCH("改紡",Q960)))</formula>
    </cfRule>
    <cfRule type="containsText" dxfId="6122" priority="5921" operator="containsText" text="清車">
      <formula>NOT(ISERROR(SEARCH("清車",Q960)))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3" operator="containsText" text="了機">
      <formula>NOT(ISERROR(SEARCH("了機",Q961)))</formula>
    </cfRule>
    <cfRule type="containsText" dxfId="6118" priority="5952" operator="containsText" text="改紡">
      <formula>NOT(ISERROR(SEARCH("改紡",Q961)))</formula>
    </cfRule>
  </conditionalFormatting>
  <conditionalFormatting sqref="Q963">
    <cfRule type="containsText" dxfId="6117" priority="5917" operator="containsText" text="了機">
      <formula>NOT(ISERROR(SEARCH("了機",Q963)))</formula>
    </cfRule>
    <cfRule type="containsText" dxfId="6116" priority="5916" operator="containsText" text="改紡">
      <formula>NOT(ISERROR(SEARCH("改紡",Q963)))</formula>
    </cfRule>
    <cfRule type="containsText" dxfId="6115" priority="5915" operator="containsText" text="清車">
      <formula>NOT(ISERROR(SEARCH("清車",Q963)))</formula>
    </cfRule>
  </conditionalFormatting>
  <conditionalFormatting sqref="Q972">
    <cfRule type="containsText" dxfId="6114" priority="5820" operator="containsText" text="改紡">
      <formula>NOT(ISERROR(SEARCH("改紡",Q972)))</formula>
    </cfRule>
    <cfRule type="containsText" dxfId="6113" priority="5819" operator="containsText" text="清車">
      <formula>NOT(ISERROR(SEARCH("清車",Q972)))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9" operator="containsText" text="了機">
      <formula>NOT(ISERROR(SEARCH("了機",Q976)))</formula>
    </cfRule>
    <cfRule type="containsText" dxfId="6107" priority="5898" operator="containsText" text="改紡">
      <formula>NOT(ISERROR(SEARCH("改紡",Q976)))</formula>
    </cfRule>
    <cfRule type="containsText" dxfId="6106" priority="5897" operator="containsText" text="清車">
      <formula>NOT(ISERROR(SEARCH("清車",Q976)))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81" operator="containsText" text="了機">
      <formula>NOT(ISERROR(SEARCH("了機",Q988)))</formula>
    </cfRule>
    <cfRule type="containsText" dxfId="6102" priority="5580" operator="containsText" text="改紡">
      <formula>NOT(ISERROR(SEARCH("改紡",Q988)))</formula>
    </cfRule>
    <cfRule type="containsText" dxfId="6101" priority="5579" operator="containsText" text="清車">
      <formula>NOT(ISERROR(SEARCH("清車",Q988)))</formula>
    </cfRule>
  </conditionalFormatting>
  <conditionalFormatting sqref="Q990">
    <cfRule type="containsText" dxfId="6100" priority="5571" operator="containsText" text="改紡">
      <formula>NOT(ISERROR(SEARCH("改紡",Q990)))</formula>
    </cfRule>
    <cfRule type="containsText" dxfId="6099" priority="5570" operator="containsText" text="清車">
      <formula>NOT(ISERROR(SEARCH("清車",Q990)))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7" operator="containsText" text="了機">
      <formula>NOT(ISERROR(SEARCH("了機",Q991)))</formula>
    </cfRule>
    <cfRule type="containsText" dxfId="6096" priority="5585" operator="containsText" text="清車">
      <formula>NOT(ISERROR(SEARCH("清車",Q991)))</formula>
    </cfRule>
    <cfRule type="containsText" dxfId="6095" priority="5586" operator="containsText" text="改紡">
      <formula>NOT(ISERROR(SEARCH("改紡",Q991)))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4" operator="containsText" text="了機">
      <formula>NOT(ISERROR(SEARCH("了機",Q999)))</formula>
    </cfRule>
    <cfRule type="containsText" dxfId="6087" priority="5583" operator="containsText" text="改紡">
      <formula>NOT(ISERROR(SEARCH("改紡",Q999)))</formula>
    </cfRule>
    <cfRule type="containsText" dxfId="6086" priority="5582" operator="containsText" text="清車">
      <formula>NOT(ISERROR(SEARCH("清車",Q999)))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4" operator="containsText" text="了機">
      <formula>NOT(ISERROR(SEARCH("了機",Q1000)))</formula>
    </cfRule>
    <cfRule type="containsText" dxfId="6083" priority="5613" operator="containsText" text="改紡">
      <formula>NOT(ISERROR(SEARCH("改紡",Q1000)))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1" operator="containsText" text="改紡">
      <formula>NOT(ISERROR(SEARCH("改紡",Q1011)))</formula>
    </cfRule>
    <cfRule type="containsText" dxfId="6078" priority="5480" operator="containsText" text="清車">
      <formula>NOT(ISERROR(SEARCH("清車",Q1011)))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5" operator="containsText" text="了機">
      <formula>NOT(ISERROR(SEARCH("了機",Q1027)))</formula>
    </cfRule>
    <cfRule type="containsText" dxfId="6067" priority="5244" operator="containsText" text="改紡">
      <formula>NOT(ISERROR(SEARCH("改紡",Q1027)))</formula>
    </cfRule>
    <cfRule type="containsText" dxfId="6066" priority="5243" operator="containsText" text="清車">
      <formula>NOT(ISERROR(SEARCH("清車",Q1027)))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6" operator="containsText" text="了機">
      <formula>NOT(ISERROR(SEARCH("了機",Q1029)))</formula>
    </cfRule>
    <cfRule type="containsText" dxfId="6063" priority="5235" operator="containsText" text="改紡">
      <formula>NOT(ISERROR(SEARCH("改紡",Q1029)))</formula>
    </cfRule>
  </conditionalFormatting>
  <conditionalFormatting sqref="Q1030">
    <cfRule type="containsText" dxfId="6062" priority="5251" operator="containsText" text="了機">
      <formula>NOT(ISERROR(SEARCH("了機",Q1030)))</formula>
    </cfRule>
    <cfRule type="containsText" dxfId="6061" priority="5250" operator="containsText" text="改紡">
      <formula>NOT(ISERROR(SEARCH("改紡",Q1030)))</formula>
    </cfRule>
    <cfRule type="containsText" dxfId="6060" priority="5249" operator="containsText" text="清車">
      <formula>NOT(ISERROR(SEARCH("清車",Q1030)))</formula>
    </cfRule>
  </conditionalFormatting>
  <conditionalFormatting sqref="Q1034">
    <cfRule type="containsText" dxfId="6059" priority="5227" operator="containsText" text="了機">
      <formula>NOT(ISERROR(SEARCH("了機",Q1034)))</formula>
    </cfRule>
    <cfRule type="containsText" dxfId="6058" priority="5226" operator="containsText" text="改紡">
      <formula>NOT(ISERROR(SEARCH("改紡",Q1034)))</formula>
    </cfRule>
    <cfRule type="containsText" dxfId="6057" priority="5225" operator="containsText" text="清車">
      <formula>NOT(ISERROR(SEARCH("清車",Q1034)))</formula>
    </cfRule>
  </conditionalFormatting>
  <conditionalFormatting sqref="Q1035">
    <cfRule type="containsText" dxfId="6056" priority="4983" operator="containsText" text="改紡">
      <formula>NOT(ISERROR(SEARCH("改紡",Q1035)))</formula>
    </cfRule>
    <cfRule type="containsText" dxfId="6055" priority="4984" operator="containsText" text="了機">
      <formula>NOT(ISERROR(SEARCH("了機",Q1035)))</formula>
    </cfRule>
    <cfRule type="containsText" dxfId="6054" priority="4982" operator="containsText" text="清車">
      <formula>NOT(ISERROR(SEARCH("清車",Q1035)))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5" operator="containsText" text="了機">
      <formula>NOT(ISERROR(SEARCH("了機",P1037)))</formula>
    </cfRule>
    <cfRule type="containsText" dxfId="6051" priority="5274" operator="containsText" text="改紡">
      <formula>NOT(ISERROR(SEARCH("改紡",P1037)))</formula>
    </cfRule>
  </conditionalFormatting>
  <conditionalFormatting sqref="Q1038">
    <cfRule type="containsText" dxfId="6050" priority="5248" operator="containsText" text="了機">
      <formula>NOT(ISERROR(SEARCH("了機",Q1038)))</formula>
    </cfRule>
    <cfRule type="containsText" dxfId="6049" priority="5247" operator="containsText" text="改紡">
      <formula>NOT(ISERROR(SEARCH("改紡",Q1038)))</formula>
    </cfRule>
    <cfRule type="containsText" dxfId="6048" priority="5246" operator="containsText" text="清車">
      <formula>NOT(ISERROR(SEARCH("清車",Q1038)))</formula>
    </cfRule>
  </conditionalFormatting>
  <conditionalFormatting sqref="Q1039">
    <cfRule type="containsText" dxfId="6047" priority="4992" operator="containsText" text="改紡">
      <formula>NOT(ISERROR(SEARCH("改紡",Q1039)))</formula>
    </cfRule>
    <cfRule type="containsText" dxfId="6046" priority="4991" operator="containsText" text="清車">
      <formula>NOT(ISERROR(SEARCH("清車",Q1039)))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8" operator="containsText" text="了機">
      <formula>NOT(ISERROR(SEARCH("了機",Q1039)))</formula>
    </cfRule>
    <cfRule type="containsText" dxfId="6042" priority="5277" operator="containsText" text="改紡">
      <formula>NOT(ISERROR(SEARCH("改紡",Q1039)))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2" operator="containsText" text="了機">
      <formula>NOT(ISERROR(SEARCH("了機",Q1041)))</formula>
    </cfRule>
    <cfRule type="containsText" dxfId="6039" priority="5241" operator="containsText" text="改紡">
      <formula>NOT(ISERROR(SEARCH("改紡",Q1041)))</formula>
    </cfRule>
  </conditionalFormatting>
  <conditionalFormatting sqref="Q1042">
    <cfRule type="containsText" dxfId="6038" priority="4990" operator="containsText" text="了機">
      <formula>NOT(ISERROR(SEARCH("了機",Q1042)))</formula>
    </cfRule>
    <cfRule type="containsText" dxfId="6037" priority="4989" operator="containsText" text="改紡">
      <formula>NOT(ISERROR(SEARCH("改紡",Q1042)))</formula>
    </cfRule>
    <cfRule type="containsText" dxfId="6036" priority="4988" operator="containsText" text="清車">
      <formula>NOT(ISERROR(SEARCH("清車",Q1042)))</formula>
    </cfRule>
  </conditionalFormatting>
  <conditionalFormatting sqref="Q1050">
    <cfRule type="containsText" dxfId="6035" priority="5149" operator="containsText" text="了機">
      <formula>NOT(ISERROR(SEARCH("了機",Q1050)))</formula>
    </cfRule>
    <cfRule type="containsText" dxfId="6034" priority="5148" operator="containsText" text="改紡">
      <formula>NOT(ISERROR(SEARCH("改紡",Q1050)))</formula>
    </cfRule>
    <cfRule type="containsText" dxfId="6033" priority="5147" operator="containsText" text="清車">
      <formula>NOT(ISERROR(SEARCH("清車",Q1050)))</formula>
    </cfRule>
  </conditionalFormatting>
  <conditionalFormatting sqref="Q1051">
    <cfRule type="containsText" dxfId="6032" priority="4933" operator="containsText" text="了機">
      <formula>NOT(ISERROR(SEARCH("了機",Q1051)))</formula>
    </cfRule>
    <cfRule type="containsText" dxfId="6031" priority="4932" operator="containsText" text="改紡">
      <formula>NOT(ISERROR(SEARCH("改紡",Q1051)))</formula>
    </cfRule>
    <cfRule type="containsText" dxfId="6030" priority="4931" operator="containsText" text="清車">
      <formula>NOT(ISERROR(SEARCH("清車",Q1051)))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1" operator="containsText" text="改紡">
      <formula>NOT(ISERROR(SEARCH("改紡",Q1052)))</formula>
    </cfRule>
    <cfRule type="containsText" dxfId="6025" priority="5000" operator="containsText" text="清車">
      <formula>NOT(ISERROR(SEARCH("清車",Q1052)))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80" operator="containsText" text="改紡">
      <formula>NOT(ISERROR(SEARCH("改紡",Q1055)))</formula>
    </cfRule>
    <cfRule type="containsText" dxfId="6019" priority="4981" operator="containsText" text="了機">
      <formula>NOT(ISERROR(SEARCH("了機",Q1055)))</formula>
    </cfRule>
    <cfRule type="containsText" dxfId="6018" priority="4979" operator="containsText" text="清車">
      <formula>NOT(ISERROR(SEARCH("清車",Q1055)))</formula>
    </cfRule>
  </conditionalFormatting>
  <conditionalFormatting sqref="Q1067">
    <cfRule type="containsText" dxfId="6017" priority="4680" operator="containsText" text="了機">
      <formula>NOT(ISERROR(SEARCH("了機",Q1067)))</formula>
    </cfRule>
    <cfRule type="containsText" dxfId="6016" priority="4678" operator="containsText" text="清車">
      <formula>NOT(ISERROR(SEARCH("清車",Q1067)))</formula>
    </cfRule>
    <cfRule type="containsText" dxfId="6015" priority="4679" operator="containsText" text="改紡">
      <formula>NOT(ISERROR(SEARCH("改紡",Q1067)))</formula>
    </cfRule>
  </conditionalFormatting>
  <conditionalFormatting sqref="Q1069">
    <cfRule type="containsText" dxfId="6014" priority="4670" operator="containsText" text="改紡">
      <formula>NOT(ISERROR(SEARCH("改紡",Q1069)))</formula>
    </cfRule>
    <cfRule type="containsText" dxfId="6013" priority="4669" operator="containsText" text="清車">
      <formula>NOT(ISERROR(SEARCH("清車",Q1069)))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6" operator="containsText" text="了機">
      <formula>NOT(ISERROR(SEARCH("了機",Q1070)))</formula>
    </cfRule>
    <cfRule type="containsText" dxfId="6009" priority="4685" operator="containsText" text="改紡">
      <formula>NOT(ISERROR(SEARCH("改紡",Q1070)))</formula>
    </cfRule>
  </conditionalFormatting>
  <conditionalFormatting sqref="Q1071">
    <cfRule type="containsText" dxfId="6008" priority="4202" operator="containsText" text="了機">
      <formula>NOT(ISERROR(SEARCH("了機",Q1071)))</formula>
    </cfRule>
    <cfRule type="containsText" dxfId="6007" priority="4201" operator="containsText" text="改紡">
      <formula>NOT(ISERROR(SEARCH("改紡",Q1071)))</formula>
    </cfRule>
    <cfRule type="containsText" dxfId="6006" priority="4200" operator="containsText" text="清車">
      <formula>NOT(ISERROR(SEARCH("清車",Q1071)))</formula>
    </cfRule>
  </conditionalFormatting>
  <conditionalFormatting sqref="Q1074">
    <cfRule type="containsText" dxfId="6005" priority="4662" operator="containsText" text="了機">
      <formula>NOT(ISERROR(SEARCH("了機",Q1074)))</formula>
    </cfRule>
    <cfRule type="containsText" dxfId="6004" priority="4661" operator="containsText" text="改紡">
      <formula>NOT(ISERROR(SEARCH("改紡",Q1074)))</formula>
    </cfRule>
    <cfRule type="containsText" dxfId="6003" priority="4660" operator="containsText" text="清車">
      <formula>NOT(ISERROR(SEARCH("清車",Q1074)))</formula>
    </cfRule>
  </conditionalFormatting>
  <conditionalFormatting sqref="Q1075">
    <cfRule type="containsText" dxfId="6002" priority="4425" operator="containsText" text="了機">
      <formula>NOT(ISERROR(SEARCH("了機",Q1075)))</formula>
    </cfRule>
    <cfRule type="containsText" dxfId="6001" priority="4424" operator="containsText" text="改紡">
      <formula>NOT(ISERROR(SEARCH("改紡",Q1075)))</formula>
    </cfRule>
    <cfRule type="containsText" dxfId="6000" priority="4423" operator="containsText" text="清車">
      <formula>NOT(ISERROR(SEARCH("清車",Q1075)))</formula>
    </cfRule>
    <cfRule type="containsText" dxfId="5999" priority="4188" operator="containsText" text="清車">
      <formula>NOT(ISERROR(SEARCH("清車",Q1075)))</formula>
    </cfRule>
    <cfRule type="containsText" dxfId="5998" priority="4189" operator="containsText" text="改紡">
      <formula>NOT(ISERROR(SEARCH("改紡",Q1075)))</formula>
    </cfRule>
    <cfRule type="containsText" dxfId="5997" priority="4190" operator="containsText" text="了機">
      <formula>NOT(ISERROR(SEARCH("了機",Q1075)))</formula>
    </cfRule>
  </conditionalFormatting>
  <conditionalFormatting sqref="Q1076">
    <cfRule type="containsText" dxfId="5996" priority="3980" operator="containsText" text="了機">
      <formula>NOT(ISERROR(SEARCH("了機",Q1076)))</formula>
    </cfRule>
    <cfRule type="containsText" dxfId="5995" priority="3979" operator="containsText" text="改紡">
      <formula>NOT(ISERROR(SEARCH("改紡",Q1076)))</formula>
    </cfRule>
    <cfRule type="containsText" dxfId="5994" priority="3978" operator="containsText" text="清車">
      <formula>NOT(ISERROR(SEARCH("清車",Q1076)))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10" operator="containsText" text="了機">
      <formula>NOT(ISERROR(SEARCH("了機",P1077)))</formula>
    </cfRule>
    <cfRule type="containsText" dxfId="5991" priority="4709" operator="containsText" text="改紡">
      <formula>NOT(ISERROR(SEARCH("改紡",P1077)))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434" operator="containsText" text="了機">
      <formula>NOT(ISERROR(SEARCH("了機",Q1079)))</formula>
    </cfRule>
    <cfRule type="containsText" dxfId="5986" priority="4432" operator="containsText" text="清車">
      <formula>NOT(ISERROR(SEARCH("清車",Q1079)))</formula>
    </cfRule>
    <cfRule type="containsText" dxfId="5985" priority="4198" operator="containsText" text="改紡">
      <formula>NOT(ISERROR(SEARCH("改紡",Q1079)))</formula>
    </cfRule>
    <cfRule type="containsText" dxfId="5984" priority="4199" operator="containsText" text="了機">
      <formula>NOT(ISERROR(SEARCH("了機",Q1079)))</formula>
    </cfRule>
    <cfRule type="containsText" dxfId="5983" priority="4197" operator="containsText" text="清車">
      <formula>NOT(ISERROR(SEARCH("清車",Q1079)))</formula>
    </cfRule>
    <cfRule type="containsText" dxfId="5982" priority="4433" operator="containsText" text="改紡">
      <formula>NOT(ISERROR(SEARCH("改紡",Q1079)))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8" operator="containsText" text="改紡">
      <formula>NOT(ISERROR(SEARCH("改紡",Q1080)))</formula>
    </cfRule>
    <cfRule type="containsText" dxfId="5977" priority="3989" operator="containsText" text="了機">
      <formula>NOT(ISERROR(SEARCH("了機",Q1080)))</formula>
    </cfRule>
    <cfRule type="containsText" dxfId="5976" priority="3987" operator="containsText" text="清車">
      <formula>NOT(ISERROR(SEARCH("清車",Q1080)))</formula>
    </cfRule>
  </conditionalFormatting>
  <conditionalFormatting sqref="Q1081">
    <cfRule type="containsText" dxfId="5975" priority="4676" operator="containsText" text="改紡">
      <formula>NOT(ISERROR(SEARCH("改紡",Q1081)))</formula>
    </cfRule>
    <cfRule type="containsText" dxfId="5974" priority="4677" operator="containsText" text="了機">
      <formula>NOT(ISERROR(SEARCH("了機",Q1081)))</formula>
    </cfRule>
    <cfRule type="containsText" dxfId="5973" priority="4675" operator="containsText" text="清車">
      <formula>NOT(ISERROR(SEARCH("清車",Q1081)))</formula>
    </cfRule>
  </conditionalFormatting>
  <conditionalFormatting sqref="Q1082">
    <cfRule type="containsText" dxfId="5972" priority="4196" operator="containsText" text="了機">
      <formula>NOT(ISERROR(SEARCH("了機",Q1082)))</formula>
    </cfRule>
    <cfRule type="containsText" dxfId="5971" priority="4195" operator="containsText" text="改紡">
      <formula>NOT(ISERROR(SEARCH("改紡",Q1082)))</formula>
    </cfRule>
    <cfRule type="containsText" dxfId="5970" priority="4429" operator="containsText" text="清車">
      <formula>NOT(ISERROR(SEARCH("清車",Q1082)))</formula>
    </cfRule>
    <cfRule type="containsText" dxfId="5969" priority="4194" operator="containsText" text="清車">
      <formula>NOT(ISERROR(SEARCH("清車",Q1082)))</formula>
    </cfRule>
    <cfRule type="containsText" dxfId="5968" priority="4431" operator="containsText" text="了機">
      <formula>NOT(ISERROR(SEARCH("了機",Q1082)))</formula>
    </cfRule>
    <cfRule type="containsText" dxfId="5967" priority="4430" operator="containsText" text="改紡">
      <formula>NOT(ISERROR(SEARCH("改紡",Q1082)))</formula>
    </cfRule>
  </conditionalFormatting>
  <conditionalFormatting sqref="Q1083">
    <cfRule type="containsText" dxfId="5966" priority="3985" operator="containsText" text="改紡">
      <formula>NOT(ISERROR(SEARCH("改紡",Q1083)))</formula>
    </cfRule>
    <cfRule type="containsText" dxfId="5965" priority="3984" operator="containsText" text="清車">
      <formula>NOT(ISERROR(SEARCH("清車",Q1083)))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701" operator="containsText" text="了機">
      <formula>NOT(ISERROR(SEARCH("了機",Q1091)))</formula>
    </cfRule>
    <cfRule type="containsText" dxfId="5959" priority="4374" operator="containsText" text="了機">
      <formula>NOT(ISERROR(SEARCH("了機",Q1091)))</formula>
    </cfRule>
    <cfRule type="containsText" dxfId="5958" priority="4700" operator="containsText" text="改紡">
      <formula>NOT(ISERROR(SEARCH("改紡",Q1091)))</formula>
    </cfRule>
    <cfRule type="containsText" dxfId="5957" priority="4699" operator="containsText" text="清車">
      <formula>NOT(ISERROR(SEARCH("清車",Q1091)))</formula>
    </cfRule>
    <cfRule type="containsText" dxfId="5956" priority="4137" operator="containsText" text="清車">
      <formula>NOT(ISERROR(SEARCH("清車",Q1091)))</formula>
    </cfRule>
    <cfRule type="containsText" dxfId="5955" priority="4138" operator="containsText" text="改紡">
      <formula>NOT(ISERROR(SEARCH("改紡",Q1091)))</formula>
    </cfRule>
    <cfRule type="containsText" dxfId="5954" priority="4372" operator="containsText" text="清車">
      <formula>NOT(ISERROR(SEARCH("清車",Q1091)))</formula>
    </cfRule>
    <cfRule type="containsText" dxfId="5953" priority="4373" operator="containsText" text="改紡">
      <formula>NOT(ISERROR(SEARCH("改紡",Q1091)))</formula>
    </cfRule>
    <cfRule type="containsText" dxfId="5952" priority="4139" operator="containsText" text="了機">
      <formula>NOT(ISERROR(SEARCH("了機",Q1091)))</formula>
    </cfRule>
  </conditionalFormatting>
  <conditionalFormatting sqref="Q1092">
    <cfRule type="containsText" dxfId="5951" priority="4441" operator="containsText" text="清車">
      <formula>NOT(ISERROR(SEARCH("清車",Q1092)))</formula>
    </cfRule>
    <cfRule type="containsText" dxfId="5950" priority="4442" operator="containsText" text="改紡">
      <formula>NOT(ISERROR(SEARCH("改紡",Q1092)))</formula>
    </cfRule>
    <cfRule type="containsText" dxfId="5949" priority="4443" operator="containsText" text="了機">
      <formula>NOT(ISERROR(SEARCH("了機",Q1092)))</formula>
    </cfRule>
    <cfRule type="containsText" dxfId="5948" priority="4211" operator="containsText" text="了機">
      <formula>NOT(ISERROR(SEARCH("了機",Q1092)))</formula>
    </cfRule>
    <cfRule type="containsText" dxfId="5947" priority="4210" operator="containsText" text="改紡">
      <formula>NOT(ISERROR(SEARCH("改紡",Q1092)))</formula>
    </cfRule>
    <cfRule type="containsText" dxfId="5946" priority="3928" operator="containsText" text="改紡">
      <formula>NOT(ISERROR(SEARCH("改紡",Q1092)))</formula>
    </cfRule>
    <cfRule type="containsText" dxfId="5945" priority="4209" operator="containsText" text="清車">
      <formula>NOT(ISERROR(SEARCH("清車",Q1092)))</formula>
    </cfRule>
    <cfRule type="containsText" dxfId="5944" priority="3927" operator="containsText" text="清車">
      <formula>NOT(ISERROR(SEARCH("清車",Q1092)))</formula>
    </cfRule>
    <cfRule type="containsText" dxfId="5943" priority="3929" operator="containsText" text="了機">
      <formula>NOT(ISERROR(SEARCH("了機",Q1092)))</formula>
    </cfRule>
  </conditionalFormatting>
  <conditionalFormatting sqref="Q1093">
    <cfRule type="containsText" dxfId="5942" priority="3997" operator="containsText" text="改紡">
      <formula>NOT(ISERROR(SEARCH("改紡",Q1093)))</formula>
    </cfRule>
    <cfRule type="containsText" dxfId="5941" priority="3998" operator="containsText" text="了機">
      <formula>NOT(ISERROR(SEARCH("了機",Q1093)))</formula>
    </cfRule>
    <cfRule type="containsText" dxfId="5940" priority="3996" operator="containsText" text="清車">
      <formula>NOT(ISERROR(SEARCH("清車",Q1093)))</formula>
    </cfRule>
  </conditionalFormatting>
  <conditionalFormatting sqref="Q1094">
    <cfRule type="containsText" dxfId="5939" priority="4659" operator="containsText" text="了機">
      <formula>NOT(ISERROR(SEARCH("了機",Q1094)))</formula>
    </cfRule>
    <cfRule type="containsText" dxfId="5938" priority="4657" operator="containsText" text="清車">
      <formula>NOT(ISERROR(SEARCH("清車",Q1094)))</formula>
    </cfRule>
    <cfRule type="containsText" dxfId="5937" priority="4658" operator="containsText" text="改紡">
      <formula>NOT(ISERROR(SEARCH("改紡",Q1094)))</formula>
    </cfRule>
  </conditionalFormatting>
  <conditionalFormatting sqref="Q1095">
    <cfRule type="containsText" dxfId="5936" priority="4422" operator="containsText" text="了機">
      <formula>NOT(ISERROR(SEARCH("了機",Q1095)))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185" operator="containsText" text="清車">
      <formula>NOT(ISERROR(SEARCH("清車",Q1095)))</formula>
    </cfRule>
    <cfRule type="containsText" dxfId="5932" priority="4420" operator="containsText" text="清車">
      <formula>NOT(ISERROR(SEARCH("清車",Q1095)))</formula>
    </cfRule>
    <cfRule type="containsText" dxfId="5931" priority="4421" operator="containsText" text="改紡">
      <formula>NOT(ISERROR(SEARCH("改紡",Q1095)))</formula>
    </cfRule>
  </conditionalFormatting>
  <conditionalFormatting sqref="Q1096">
    <cfRule type="containsText" dxfId="5930" priority="3976" operator="containsText" text="改紡">
      <formula>NOT(ISERROR(SEARCH("改紡",Q1096)))</formula>
    </cfRule>
    <cfRule type="containsText" dxfId="5929" priority="3975" operator="containsText" text="清車">
      <formula>NOT(ISERROR(SEARCH("清車",Q1096)))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4" operator="containsText" text="改紡">
      <formula>NOT(ISERROR(SEARCH("改紡",Q1108)))</formula>
    </cfRule>
    <cfRule type="containsText" dxfId="5926" priority="3645" operator="containsText" text="了機">
      <formula>NOT(ISERROR(SEARCH("了機",Q1108)))</formula>
    </cfRule>
    <cfRule type="containsText" dxfId="5925" priority="3643" operator="containsText" text="清車">
      <formula>NOT(ISERROR(SEARCH("清車",Q1108)))</formula>
    </cfRule>
  </conditionalFormatting>
  <conditionalFormatting sqref="Q1110">
    <cfRule type="containsText" dxfId="5924" priority="3636" operator="containsText" text="了機">
      <formula>NOT(ISERROR(SEARCH("了機",Q1110)))</formula>
    </cfRule>
    <cfRule type="containsText" dxfId="5923" priority="3635" operator="containsText" text="改紡">
      <formula>NOT(ISERROR(SEARCH("改紡",Q1110)))</formula>
    </cfRule>
    <cfRule type="containsText" dxfId="5922" priority="3634" operator="containsText" text="清車">
      <formula>NOT(ISERROR(SEARCH("清車",Q1110)))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7" operator="containsText" text="了機">
      <formula>NOT(ISERROR(SEARCH("了機",Q1113)))</formula>
    </cfRule>
    <cfRule type="containsText" dxfId="5917" priority="3656" operator="containsText" text="改紡">
      <formula>NOT(ISERROR(SEARCH("改紡",Q1113)))</formula>
    </cfRule>
    <cfRule type="containsText" dxfId="5916" priority="3655" operator="containsText" text="清車">
      <formula>NOT(ISERROR(SEARCH("清車",Q1113)))</formula>
    </cfRule>
  </conditionalFormatting>
  <conditionalFormatting sqref="Q1114">
    <cfRule type="containsText" dxfId="5915" priority="3627" operator="containsText" text="了機">
      <formula>NOT(ISERROR(SEARCH("了機",Q1114)))</formula>
    </cfRule>
    <cfRule type="containsText" dxfId="5914" priority="3626" operator="containsText" text="改紡">
      <formula>NOT(ISERROR(SEARCH("改紡",Q1114)))</formula>
    </cfRule>
    <cfRule type="containsText" dxfId="5913" priority="3625" operator="containsText" text="清車">
      <formula>NOT(ISERROR(SEARCH("清車",Q1114)))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2" operator="containsText" text="了機">
      <formula>NOT(ISERROR(SEARCH("了機",Q1115)))</formula>
    </cfRule>
    <cfRule type="containsText" dxfId="5910" priority="3031" operator="containsText" text="改紡">
      <formula>NOT(ISERROR(SEARCH("改紡",Q1115)))</formula>
    </cfRule>
  </conditionalFormatting>
  <conditionalFormatting sqref="Q1116:Q1118 P1132:P1134 P1122:P1129">
    <cfRule type="containsText" dxfId="5909" priority="3675" operator="containsText" text="了機">
      <formula>NOT(ISERROR(SEARCH("了機",P1116)))</formula>
    </cfRule>
    <cfRule type="containsText" dxfId="5908" priority="3673" operator="containsText" text="清車">
      <formula>NOT(ISERROR(SEARCH("清車",P1116)))</formula>
    </cfRule>
    <cfRule type="containsText" dxfId="5907" priority="3674" operator="containsText" text="改紡">
      <formula>NOT(ISERROR(SEARCH("改紡",P1116)))</formula>
    </cfRule>
  </conditionalFormatting>
  <conditionalFormatting sqref="Q1117">
    <cfRule type="containsText" dxfId="5906" priority="3647" operator="containsText" text="改紡">
      <formula>NOT(ISERROR(SEARCH("改紡",Q1117)))</formula>
    </cfRule>
    <cfRule type="containsText" dxfId="5905" priority="3646" operator="containsText" text="清車">
      <formula>NOT(ISERROR(SEARCH("清車",Q1117)))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422" operator="containsText" text="改紡">
      <formula>NOT(ISERROR(SEARCH("改紡",Q1118)))</formula>
    </cfRule>
    <cfRule type="containsText" dxfId="5902" priority="3423" operator="containsText" text="了機">
      <formula>NOT(ISERROR(SEARCH("了機",Q1118)))</formula>
    </cfRule>
    <cfRule type="containsText" dxfId="5901" priority="3421" operator="containsText" text="清車">
      <formula>NOT(ISERROR(SEARCH("清車",Q1118)))</formula>
    </cfRule>
    <cfRule type="containsText" dxfId="5900" priority="3226" operator="containsText" text="改紡">
      <formula>NOT(ISERROR(SEARCH("改紡",Q1118)))</formula>
    </cfRule>
    <cfRule type="containsText" dxfId="5899" priority="3227" operator="containsText" text="了機">
      <formula>NOT(ISERROR(SEARCH("了機",Q1118)))</formula>
    </cfRule>
    <cfRule type="containsText" dxfId="5898" priority="3225" operator="containsText" text="清車">
      <formula>NOT(ISERROR(SEARCH("清車",Q1118)))</formula>
    </cfRule>
  </conditionalFormatting>
  <conditionalFormatting sqref="Q1118:Q1130">
    <cfRule type="containsText" dxfId="5897" priority="3677" operator="containsText" text="改紡">
      <formula>NOT(ISERROR(SEARCH("改紡",Q1118)))</formula>
    </cfRule>
    <cfRule type="containsText" dxfId="5896" priority="3678" operator="containsText" text="了機">
      <formula>NOT(ISERROR(SEARCH("了機",Q1118)))</formula>
    </cfRule>
    <cfRule type="containsText" dxfId="5895" priority="3676" operator="containsText" text="清車">
      <formula>NOT(ISERROR(SEARCH("清車",Q1118)))</formula>
    </cfRule>
  </conditionalFormatting>
  <conditionalFormatting sqref="Q1119">
    <cfRule type="containsText" dxfId="5894" priority="3041" operator="containsText" text="了機">
      <formula>NOT(ISERROR(SEARCH("了機",Q1119)))</formula>
    </cfRule>
    <cfRule type="containsText" dxfId="5893" priority="3040" operator="containsText" text="改紡">
      <formula>NOT(ISERROR(SEARCH("改紡",Q1119)))</formula>
    </cfRule>
    <cfRule type="containsText" dxfId="5892" priority="3039" operator="containsText" text="清車">
      <formula>NOT(ISERROR(SEARCH("清車",Q1119)))</formula>
    </cfRule>
  </conditionalFormatting>
  <conditionalFormatting sqref="Q1120">
    <cfRule type="containsText" dxfId="5891" priority="3641" operator="containsText" text="改紡">
      <formula>NOT(ISERROR(SEARCH("改紡",Q1120)))</formula>
    </cfRule>
    <cfRule type="containsText" dxfId="5890" priority="3640" operator="containsText" text="清車">
      <formula>NOT(ISERROR(SEARCH("清車",Q1120)))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418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222" operator="containsText" text="清車">
      <formula>NOT(ISERROR(SEARCH("清車",Q1121)))</formula>
    </cfRule>
    <cfRule type="containsText" dxfId="5884" priority="3420" operator="containsText" text="了機">
      <formula>NOT(ISERROR(SEARCH("了機",Q1121)))</formula>
    </cfRule>
    <cfRule type="containsText" dxfId="5883" priority="3419" operator="containsText" text="改紡">
      <formula>NOT(ISERROR(SEARCH("改紡",Q1121)))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5" operator="containsText" text="了機">
      <formula>NOT(ISERROR(SEARCH("了機",Q1129)))</formula>
    </cfRule>
    <cfRule type="containsText" dxfId="5878" priority="3553" operator="containsText" text="清車">
      <formula>NOT(ISERROR(SEARCH("清車",Q1129)))</formula>
    </cfRule>
    <cfRule type="containsText" dxfId="5877" priority="3554" operator="containsText" text="改紡">
      <formula>NOT(ISERROR(SEARCH("改紡",Q1129)))</formula>
    </cfRule>
  </conditionalFormatting>
  <conditionalFormatting sqref="Q1130">
    <cfRule type="containsText" dxfId="5876" priority="3665" operator="containsText" text="改紡">
      <formula>NOT(ISERROR(SEARCH("改紡",Q1130)))</formula>
    </cfRule>
    <cfRule type="containsText" dxfId="5875" priority="3180" operator="containsText" text="清車">
      <formula>NOT(ISERROR(SEARCH("清車",Q1130)))</formula>
    </cfRule>
    <cfRule type="containsText" dxfId="5874" priority="3376" operator="containsText" text="清車">
      <formula>NOT(ISERROR(SEARCH("清車",Q1130)))</formula>
    </cfRule>
    <cfRule type="containsText" dxfId="5873" priority="3377" operator="containsText" text="改紡">
      <formula>NOT(ISERROR(SEARCH("改紡",Q1130)))</formula>
    </cfRule>
    <cfRule type="containsText" dxfId="5872" priority="3378" operator="containsText" text="了機">
      <formula>NOT(ISERROR(SEARCH("了機",Q1130)))</formula>
    </cfRule>
    <cfRule type="containsText" dxfId="5871" priority="3664" operator="containsText" text="清車">
      <formula>NOT(ISERROR(SEARCH("清車",Q1130)))</formula>
    </cfRule>
    <cfRule type="containsText" dxfId="5870" priority="3182" operator="containsText" text="了機">
      <formula>NOT(ISERROR(SEARCH("了機",Q1130)))</formula>
    </cfRule>
    <cfRule type="containsText" dxfId="5869" priority="3181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3432" operator="containsText" text="了機">
      <formula>NOT(ISERROR(SEARCH("了機",Q1131)))</formula>
    </cfRule>
    <cfRule type="containsText" dxfId="5866" priority="3431" operator="containsText" text="改紡">
      <formula>NOT(ISERROR(SEARCH("改紡",Q1131)))</formula>
    </cfRule>
    <cfRule type="containsText" dxfId="5865" priority="3234" operator="containsText" text="清車">
      <formula>NOT(ISERROR(SEARCH("清車",Q1131)))</formula>
    </cfRule>
    <cfRule type="containsText" dxfId="5864" priority="2981" operator="containsText" text="了機">
      <formula>NOT(ISERROR(SEARCH("了機",Q1131)))</formula>
    </cfRule>
    <cfRule type="containsText" dxfId="5863" priority="3430" operator="containsText" text="清車">
      <formula>NOT(ISERROR(SEARCH("清車",Q1131)))</formula>
    </cfRule>
    <cfRule type="containsText" dxfId="5862" priority="3236" operator="containsText" text="了機">
      <formula>NOT(ISERROR(SEARCH("了機",Q1131)))</formula>
    </cfRule>
    <cfRule type="containsText" dxfId="5861" priority="2979" operator="containsText" text="清車">
      <formula>NOT(ISERROR(SEARCH("清車",Q1131)))</formula>
    </cfRule>
    <cfRule type="containsText" dxfId="5860" priority="3235" operator="containsText" text="改紡">
      <formula>NOT(ISERROR(SEARCH("改紡",Q1131)))</formula>
    </cfRule>
    <cfRule type="containsText" dxfId="5859" priority="2980" operator="containsText" text="改紡">
      <formula>NOT(ISERROR(SEARCH("改紡",Q1131)))</formula>
    </cfRule>
  </conditionalFormatting>
  <conditionalFormatting sqref="Q1132">
    <cfRule type="containsText" dxfId="5858" priority="3049" operator="containsText" text="改紡">
      <formula>NOT(ISERROR(SEARCH("改紡",Q1132)))</formula>
    </cfRule>
    <cfRule type="containsText" dxfId="5857" priority="3050" operator="containsText" text="了機">
      <formula>NOT(ISERROR(SEARCH("了機",Q1132)))</formula>
    </cfRule>
    <cfRule type="containsText" dxfId="5856" priority="3048" operator="containsText" text="清車">
      <formula>NOT(ISERROR(SEARCH("清車",Q1132)))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4" operator="containsText" text="了機">
      <formula>NOT(ISERROR(SEARCH("了機",Q1133)))</formula>
    </cfRule>
    <cfRule type="containsText" dxfId="5853" priority="3623" operator="containsText" text="改紡">
      <formula>NOT(ISERROR(SEARCH("改紡",Q1133)))</formula>
    </cfRule>
  </conditionalFormatting>
  <conditionalFormatting sqref="Q1134">
    <cfRule type="containsText" dxfId="5852" priority="3417" operator="containsText" text="了機">
      <formula>NOT(ISERROR(SEARCH("了機",Q1134)))</formula>
    </cfRule>
    <cfRule type="containsText" dxfId="5851" priority="3416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220" operator="containsText" text="改紡">
      <formula>NOT(ISERROR(SEARCH("改紡",Q1134)))</formula>
    </cfRule>
    <cfRule type="containsText" dxfId="5848" priority="3415" operator="containsText" text="清車">
      <formula>NOT(ISERROR(SEARCH("清車",Q1134)))</formula>
    </cfRule>
    <cfRule type="containsText" dxfId="5847" priority="3219" operator="containsText" text="清車">
      <formula>NOT(ISERROR(SEARCH("清車",Q1134)))</formula>
    </cfRule>
  </conditionalFormatting>
  <conditionalFormatting sqref="Q1135">
    <cfRule type="containsText" dxfId="5846" priority="3028" operator="containsText" text="改紡">
      <formula>NOT(ISERROR(SEARCH("改紡",Q1135)))</formula>
    </cfRule>
    <cfRule type="containsText" dxfId="5845" priority="3029" operator="containsText" text="了機">
      <formula>NOT(ISERROR(SEARCH("了機",Q1135)))</formula>
    </cfRule>
    <cfRule type="containsText" dxfId="5844" priority="3027" operator="containsText" text="清車">
      <formula>NOT(ISERROR(SEARCH("清車",Q1135)))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700" operator="containsText" text="了機">
      <formula>NOT(ISERROR(SEARCH("了機",Q1147)))</formula>
    </cfRule>
    <cfRule type="containsText" dxfId="5841" priority="2699" operator="containsText" text="改紡">
      <formula>NOT(ISERROR(SEARCH("改紡",Q1147)))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1" operator="containsText" text="了機">
      <formula>NOT(ISERROR(SEARCH("了機",Q1149)))</formula>
    </cfRule>
    <cfRule type="containsText" dxfId="5838" priority="2690" operator="containsText" text="改紡">
      <formula>NOT(ISERROR(SEARCH("改紡",Q1149)))</formula>
    </cfRule>
  </conditionalFormatting>
  <conditionalFormatting sqref="Q1150">
    <cfRule type="containsText" dxfId="5837" priority="2706" operator="containsText" text="了機">
      <formula>NOT(ISERROR(SEARCH("了機",Q1150)))</formula>
    </cfRule>
    <cfRule type="containsText" dxfId="5836" priority="2704" operator="containsText" text="清車">
      <formula>NOT(ISERROR(SEARCH("清車",Q1150)))</formula>
    </cfRule>
    <cfRule type="containsText" dxfId="5835" priority="2705" operator="containsText" text="改紡">
      <formula>NOT(ISERROR(SEARCH("改紡",Q1150)))</formula>
    </cfRule>
  </conditionalFormatting>
  <conditionalFormatting sqref="Q1152">
    <cfRule type="containsText" dxfId="5834" priority="2712" operator="containsText" text="了機">
      <formula>NOT(ISERROR(SEARCH("了機",Q1152)))</formula>
    </cfRule>
    <cfRule type="containsText" dxfId="5833" priority="2711" operator="containsText" text="改紡">
      <formula>NOT(ISERROR(SEARCH("改紡",Q1152)))</formula>
    </cfRule>
    <cfRule type="containsText" dxfId="5832" priority="2710" operator="containsText" text="清車">
      <formula>NOT(ISERROR(SEARCH("清車",Q1152)))</formula>
    </cfRule>
  </conditionalFormatting>
  <conditionalFormatting sqref="Q1153">
    <cfRule type="containsText" dxfId="5831" priority="2682" operator="containsText" text="了機">
      <formula>NOT(ISERROR(SEARCH("了機",Q1153)))</formula>
    </cfRule>
    <cfRule type="containsText" dxfId="5830" priority="2681" operator="containsText" text="改紡">
      <formula>NOT(ISERROR(SEARCH("改紡",Q1153)))</formula>
    </cfRule>
    <cfRule type="containsText" dxfId="5829" priority="2680" operator="containsText" text="清車">
      <formula>NOT(ISERROR(SEARCH("清車",Q1153)))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7" operator="containsText" text="了機">
      <formula>NOT(ISERROR(SEARCH("了機",Q1154)))</formula>
    </cfRule>
    <cfRule type="containsText" dxfId="5826" priority="2086" operator="containsText" text="改紡">
      <formula>NOT(ISERROR(SEARCH("改紡",Q1154)))</formula>
    </cfRule>
  </conditionalFormatting>
  <conditionalFormatting sqref="Q1155:Q1157 P1171:P1173 P1161:P1168">
    <cfRule type="containsText" dxfId="5825" priority="2729" operator="containsText" text="改紡">
      <formula>NOT(ISERROR(SEARCH("改紡",P1155)))</formula>
    </cfRule>
    <cfRule type="containsText" dxfId="5824" priority="2730" operator="containsText" text="了機">
      <formula>NOT(ISERROR(SEARCH("了機",P1155)))</formula>
    </cfRule>
    <cfRule type="containsText" dxfId="5823" priority="2728" operator="containsText" text="清車">
      <formula>NOT(ISERROR(SEARCH("清車",P1155)))</formula>
    </cfRule>
  </conditionalFormatting>
  <conditionalFormatting sqref="Q1156">
    <cfRule type="containsText" dxfId="5822" priority="2702" operator="containsText" text="改紡">
      <formula>NOT(ISERROR(SEARCH("改紡",Q1156)))</formula>
    </cfRule>
    <cfRule type="containsText" dxfId="5821" priority="2701" operator="containsText" text="清車">
      <formula>NOT(ISERROR(SEARCH("清車",Q1156)))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2" operator="containsText" text="了機">
      <formula>NOT(ISERROR(SEARCH("了機",Q1157)))</formula>
    </cfRule>
    <cfRule type="containsText" dxfId="5817" priority="2281" operator="containsText" text="改紡">
      <formula>NOT(ISERROR(SEARCH("改紡",Q1157)))</formula>
    </cfRule>
    <cfRule type="containsText" dxfId="5816" priority="2478" operator="containsText" text="了機">
      <formula>NOT(ISERROR(SEARCH("了機",Q1157)))</formula>
    </cfRule>
    <cfRule type="containsText" dxfId="5815" priority="2477" operator="containsText" text="改紡">
      <formula>NOT(ISERROR(SEARCH("改紡",Q1157)))</formula>
    </cfRule>
    <cfRule type="containsText" dxfId="5814" priority="2476" operator="containsText" text="清車">
      <formula>NOT(ISERROR(SEARCH("清車",Q1157)))</formula>
    </cfRule>
  </conditionalFormatting>
  <conditionalFormatting sqref="Q1157:Q1169">
    <cfRule type="containsText" dxfId="5813" priority="2733" operator="containsText" text="了機">
      <formula>NOT(ISERROR(SEARCH("了機",Q1157)))</formula>
    </cfRule>
    <cfRule type="containsText" dxfId="5812" priority="2731" operator="containsText" text="清車">
      <formula>NOT(ISERROR(SEARCH("清車",Q1157)))</formula>
    </cfRule>
    <cfRule type="containsText" dxfId="5811" priority="2732" operator="containsText" text="改紡">
      <formula>NOT(ISERROR(SEARCH("改紡",Q1157)))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6" operator="containsText" text="改紡">
      <formula>NOT(ISERROR(SEARCH("改紡",Q1159)))</formula>
    </cfRule>
    <cfRule type="containsText" dxfId="5806" priority="2695" operator="containsText" text="清車">
      <formula>NOT(ISERROR(SEARCH("清車",Q1159)))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9" operator="containsText" text="了機">
      <formula>NOT(ISERROR(SEARCH("了機",Q1160)))</formula>
    </cfRule>
    <cfRule type="containsText" dxfId="5803" priority="2278" operator="containsText" text="改紡">
      <formula>NOT(ISERROR(SEARCH("改紡",Q1160)))</formula>
    </cfRule>
    <cfRule type="containsText" dxfId="5802" priority="2277" operator="containsText" text="清車">
      <formula>NOT(ISERROR(SEARCH("清車",Q1160)))</formula>
    </cfRule>
    <cfRule type="containsText" dxfId="5801" priority="2473" operator="containsText" text="清車">
      <formula>NOT(ISERROR(SEARCH("清車",Q1160)))</formula>
    </cfRule>
    <cfRule type="containsText" dxfId="5800" priority="2475" operator="containsText" text="了機">
      <formula>NOT(ISERROR(SEARCH("了機",Q1160)))</formula>
    </cfRule>
    <cfRule type="containsText" dxfId="5799" priority="2474" operator="containsText" text="改紡">
      <formula>NOT(ISERROR(SEARCH("改紡",Q1160)))</formula>
    </cfRule>
  </conditionalFormatting>
  <conditionalFormatting sqref="Q1161">
    <cfRule type="containsText" dxfId="5798" priority="2092" operator="containsText" text="改紡">
      <formula>NOT(ISERROR(SEARCH("改紡",Q1161)))</formula>
    </cfRule>
    <cfRule type="containsText" dxfId="5797" priority="2093" operator="containsText" text="了機">
      <formula>NOT(ISERROR(SEARCH("了機",Q1161)))</formula>
    </cfRule>
    <cfRule type="containsText" dxfId="5796" priority="2091" operator="containsText" text="清車">
      <formula>NOT(ISERROR(SEARCH("清車",Q1161)))</formula>
    </cfRule>
  </conditionalFormatting>
  <conditionalFormatting sqref="Q1168">
    <cfRule type="containsText" dxfId="5795" priority="2609" operator="containsText" text="改紡">
      <formula>NOT(ISERROR(SEARCH("改紡",Q1168)))</formula>
    </cfRule>
    <cfRule type="containsText" dxfId="5794" priority="2610" operator="containsText" text="了機">
      <formula>NOT(ISERROR(SEARCH("了機",Q1168)))</formula>
    </cfRule>
    <cfRule type="containsText" dxfId="5793" priority="2608" operator="containsText" text="清車">
      <formula>NOT(ISERROR(SEARCH("清車",Q1168)))</formula>
    </cfRule>
  </conditionalFormatting>
  <conditionalFormatting sqref="Q1169">
    <cfRule type="containsText" dxfId="5792" priority="2432" operator="containsText" text="改紡">
      <formula>NOT(ISERROR(SEARCH("改紡",Q1169)))</formula>
    </cfRule>
    <cfRule type="containsText" dxfId="5791" priority="2431" operator="containsText" text="清車">
      <formula>NOT(ISERROR(SEARCH("清車",Q1169)))</formula>
    </cfRule>
    <cfRule type="containsText" dxfId="5790" priority="2433" operator="containsText" text="了機">
      <formula>NOT(ISERROR(SEARCH("了機",Q1169)))</formula>
    </cfRule>
    <cfRule type="containsText" dxfId="5789" priority="2719" operator="containsText" text="清車">
      <formula>NOT(ISERROR(SEARCH("清車",Q1169)))</formula>
    </cfRule>
    <cfRule type="containsText" dxfId="5788" priority="2236" operator="containsText" text="改紡">
      <formula>NOT(ISERROR(SEARCH("改紡",Q1169)))</formula>
    </cfRule>
    <cfRule type="containsText" dxfId="5787" priority="2237" operator="containsText" text="了機">
      <formula>NOT(ISERROR(SEARCH("了機",Q1169)))</formula>
    </cfRule>
    <cfRule type="containsText" dxfId="5786" priority="2721" operator="containsText" text="了機">
      <formula>NOT(ISERROR(SEARCH("了機",Q1169)))</formula>
    </cfRule>
    <cfRule type="containsText" dxfId="5785" priority="2720" operator="containsText" text="改紡">
      <formula>NOT(ISERROR(SEARCH("改紡",Q1169)))</formula>
    </cfRule>
    <cfRule type="containsText" dxfId="5784" priority="2235" operator="containsText" text="清車">
      <formula>NOT(ISERROR(SEARCH("清車",Q1169)))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290" operator="containsText" text="改紡">
      <formula>NOT(ISERROR(SEARCH("改紡",Q1170)))</formula>
    </cfRule>
    <cfRule type="containsText" dxfId="5781" priority="2291" operator="containsText" text="了機">
      <formula>NOT(ISERROR(SEARCH("了機",Q1170)))</formula>
    </cfRule>
    <cfRule type="containsText" dxfId="5780" priority="2487" operator="containsText" text="了機">
      <formula>NOT(ISERROR(SEARCH("了機",Q1170)))</formula>
    </cfRule>
    <cfRule type="containsText" dxfId="5779" priority="2036" operator="containsText" text="了機">
      <formula>NOT(ISERROR(SEARCH("了機",Q1170)))</formula>
    </cfRule>
    <cfRule type="containsText" dxfId="5778" priority="2485" operator="containsText" text="清車">
      <formula>NOT(ISERROR(SEARCH("清車",Q1170)))</formula>
    </cfRule>
    <cfRule type="containsText" dxfId="5777" priority="2289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035" operator="containsText" text="改紡">
      <formula>NOT(ISERROR(SEARCH("改紡",Q1170)))</formula>
    </cfRule>
  </conditionalFormatting>
  <conditionalFormatting sqref="Q1171">
    <cfRule type="containsText" dxfId="5774" priority="2105" operator="containsText" text="了機">
      <formula>NOT(ISERROR(SEARCH("了機",Q1171)))</formula>
    </cfRule>
    <cfRule type="containsText" dxfId="5773" priority="2103" operator="containsText" text="清車">
      <formula>NOT(ISERROR(SEARCH("清車",Q1171)))</formula>
    </cfRule>
    <cfRule type="containsText" dxfId="5772" priority="2104" operator="containsText" text="改紡">
      <formula>NOT(ISERROR(SEARCH("改紡",Q1171)))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9" operator="containsText" text="了機">
      <formula>NOT(ISERROR(SEARCH("了機",Q1172)))</formula>
    </cfRule>
    <cfRule type="containsText" dxfId="5769" priority="2678" operator="containsText" text="改紡">
      <formula>NOT(ISERROR(SEARCH("改紡",Q1172)))</formula>
    </cfRule>
  </conditionalFormatting>
  <conditionalFormatting sqref="Q1173">
    <cfRule type="containsText" dxfId="5768" priority="2276" operator="containsText" text="了機">
      <formula>NOT(ISERROR(SEARCH("了機",Q1173)))</formula>
    </cfRule>
    <cfRule type="containsText" dxfId="5767" priority="2472" operator="containsText" text="了機">
      <formula>NOT(ISERROR(SEARCH("了機",Q1173)))</formula>
    </cfRule>
    <cfRule type="containsText" dxfId="5766" priority="2275" operator="containsText" text="改紡">
      <formula>NOT(ISERROR(SEARCH("改紡",Q1173)))</formula>
    </cfRule>
    <cfRule type="containsText" dxfId="5765" priority="2470" operator="containsText" text="清車">
      <formula>NOT(ISERROR(SEARCH("清車",Q1173)))</formula>
    </cfRule>
    <cfRule type="containsText" dxfId="5764" priority="2274" operator="containsText" text="清車">
      <formula>NOT(ISERROR(SEARCH("清車",Q1173)))</formula>
    </cfRule>
    <cfRule type="containsText" dxfId="5763" priority="2471" operator="containsText" text="改紡">
      <formula>NOT(ISERROR(SEARCH("改紡",Q1173)))</formula>
    </cfRule>
  </conditionalFormatting>
  <conditionalFormatting sqref="Q1174">
    <cfRule type="containsText" dxfId="5762" priority="2084" operator="containsText" text="了機">
      <formula>NOT(ISERROR(SEARCH("了機",Q1174)))</formula>
    </cfRule>
    <cfRule type="containsText" dxfId="5761" priority="2083" operator="containsText" text="改紡">
      <formula>NOT(ISERROR(SEARCH("改紡",Q1174)))</formula>
    </cfRule>
    <cfRule type="containsText" dxfId="5760" priority="2082" operator="containsText" text="清車">
      <formula>NOT(ISERROR(SEARCH("清車",Q1174)))</formula>
    </cfRule>
  </conditionalFormatting>
  <conditionalFormatting sqref="Q1186">
    <cfRule type="containsText" dxfId="5759" priority="1755" operator="containsText" text="了機">
      <formula>NOT(ISERROR(SEARCH("了機",Q1186)))</formula>
    </cfRule>
    <cfRule type="containsText" dxfId="5758" priority="1754" operator="containsText" text="改紡">
      <formula>NOT(ISERROR(SEARCH("改紡",Q1186)))</formula>
    </cfRule>
    <cfRule type="containsText" dxfId="5757" priority="1753" operator="containsText" text="清車">
      <formula>NOT(ISERROR(SEARCH("清車",Q1186)))</formula>
    </cfRule>
  </conditionalFormatting>
  <conditionalFormatting sqref="Q1188">
    <cfRule type="containsText" dxfId="5756" priority="1746" operator="containsText" text="了機">
      <formula>NOT(ISERROR(SEARCH("了機",Q1188)))</formula>
    </cfRule>
    <cfRule type="containsText" dxfId="5755" priority="1744" operator="containsText" text="清車">
      <formula>NOT(ISERROR(SEARCH("清車",Q1188)))</formula>
    </cfRule>
    <cfRule type="containsText" dxfId="5754" priority="1745" operator="containsText" text="改紡">
      <formula>NOT(ISERROR(SEARCH("改紡",Q1188)))</formula>
    </cfRule>
  </conditionalFormatting>
  <conditionalFormatting sqref="Q1189">
    <cfRule type="containsText" dxfId="5753" priority="1761" operator="containsText" text="了機">
      <formula>NOT(ISERROR(SEARCH("了機",Q1189)))</formula>
    </cfRule>
    <cfRule type="containsText" dxfId="5752" priority="1759" operator="containsText" text="清車">
      <formula>NOT(ISERROR(SEARCH("清車",Q1189)))</formula>
    </cfRule>
    <cfRule type="containsText" dxfId="5751" priority="1760" operator="containsText" text="改紡">
      <formula>NOT(ISERROR(SEARCH("改紡",Q1189)))</formula>
    </cfRule>
  </conditionalFormatting>
  <conditionalFormatting sqref="Q1191">
    <cfRule type="containsText" dxfId="5750" priority="1767" operator="containsText" text="了機">
      <formula>NOT(ISERROR(SEARCH("了機",Q1191)))</formula>
    </cfRule>
    <cfRule type="containsText" dxfId="5749" priority="1766" operator="containsText" text="改紡">
      <formula>NOT(ISERROR(SEARCH("改紡",Q1191)))</formula>
    </cfRule>
    <cfRule type="containsText" dxfId="5748" priority="1765" operator="containsText" text="清車">
      <formula>NOT(ISERROR(SEARCH("清車",Q1191)))</formula>
    </cfRule>
  </conditionalFormatting>
  <conditionalFormatting sqref="Q1192">
    <cfRule type="containsText" dxfId="5747" priority="1737" operator="containsText" text="了機">
      <formula>NOT(ISERROR(SEARCH("了機",Q1192)))</formula>
    </cfRule>
    <cfRule type="containsText" dxfId="5746" priority="1736" operator="containsText" text="改紡">
      <formula>NOT(ISERROR(SEARCH("改紡",Q1192)))</formula>
    </cfRule>
    <cfRule type="containsText" dxfId="5745" priority="1735" operator="containsText" text="清車">
      <formula>NOT(ISERROR(SEARCH("清車",Q1192)))</formula>
    </cfRule>
  </conditionalFormatting>
  <conditionalFormatting sqref="Q1193">
    <cfRule type="containsText" dxfId="5744" priority="1142" operator="containsText" text="了機">
      <formula>NOT(ISERROR(SEARCH("了機",Q1193)))</formula>
    </cfRule>
    <cfRule type="containsText" dxfId="5743" priority="1141" operator="containsText" text="改紡">
      <formula>NOT(ISERROR(SEARCH("改紡",Q1193)))</formula>
    </cfRule>
    <cfRule type="containsText" dxfId="5742" priority="1140" operator="containsText" text="清車">
      <formula>NOT(ISERROR(SEARCH("清車",Q1193)))</formula>
    </cfRule>
  </conditionalFormatting>
  <conditionalFormatting sqref="Q1194:Q1196 P1210:P1212 P1200:P1207">
    <cfRule type="containsText" dxfId="5741" priority="1785" operator="containsText" text="了機">
      <formula>NOT(ISERROR(SEARCH("了機",P1194)))</formula>
    </cfRule>
    <cfRule type="containsText" dxfId="5740" priority="1784" operator="containsText" text="改紡">
      <formula>NOT(ISERROR(SEARCH("改紡",P1194)))</formula>
    </cfRule>
    <cfRule type="containsText" dxfId="5739" priority="1783" operator="containsText" text="清車">
      <formula>NOT(ISERROR(SEARCH("清車",P1194)))</formula>
    </cfRule>
  </conditionalFormatting>
  <conditionalFormatting sqref="Q1195">
    <cfRule type="containsText" dxfId="5738" priority="1758" operator="containsText" text="了機">
      <formula>NOT(ISERROR(SEARCH("了機",Q1195)))</formula>
    </cfRule>
    <cfRule type="containsText" dxfId="5737" priority="1757" operator="containsText" text="改紡">
      <formula>NOT(ISERROR(SEARCH("改紡",Q1195)))</formula>
    </cfRule>
    <cfRule type="containsText" dxfId="5736" priority="1756" operator="containsText" text="清車">
      <formula>NOT(ISERROR(SEARCH("清車",Q1195)))</formula>
    </cfRule>
  </conditionalFormatting>
  <conditionalFormatting sqref="Q1196">
    <cfRule type="containsText" dxfId="5735" priority="1336" operator="containsText" text="改紡">
      <formula>NOT(ISERROR(SEARCH("改紡",Q1196)))</formula>
    </cfRule>
    <cfRule type="containsText" dxfId="5734" priority="1337" operator="containsText" text="了機">
      <formula>NOT(ISERROR(SEARCH("了機",Q1196)))</formula>
    </cfRule>
    <cfRule type="containsText" dxfId="5733" priority="1335" operator="containsText" text="清車">
      <formula>NOT(ISERROR(SEARCH("清車",Q1196)))</formula>
    </cfRule>
    <cfRule type="containsText" dxfId="5732" priority="1531" operator="containsText" text="清車">
      <formula>NOT(ISERROR(SEARCH("清車",Q1196)))</formula>
    </cfRule>
    <cfRule type="containsText" dxfId="5731" priority="1533" operator="containsText" text="了機">
      <formula>NOT(ISERROR(SEARCH("了機",Q1196)))</formula>
    </cfRule>
    <cfRule type="containsText" dxfId="5730" priority="1532" operator="containsText" text="改紡">
      <formula>NOT(ISERROR(SEARCH("改紡",Q1196)))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8" operator="containsText" text="了機">
      <formula>NOT(ISERROR(SEARCH("了機",Q1196)))</formula>
    </cfRule>
    <cfRule type="containsText" dxfId="5727" priority="1787" operator="containsText" text="改紡">
      <formula>NOT(ISERROR(SEARCH("改紡",Q1196)))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2" operator="containsText" text="了機">
      <formula>NOT(ISERROR(SEARCH("了機",Q1198)))</formula>
    </cfRule>
    <cfRule type="containsText" dxfId="5722" priority="1751" operator="containsText" text="改紡">
      <formula>NOT(ISERROR(SEARCH("改紡",Q1198)))</formula>
    </cfRule>
    <cfRule type="containsText" dxfId="5721" priority="1750" operator="containsText" text="清車">
      <formula>NOT(ISERROR(SEARCH("清車",Q1198)))</formula>
    </cfRule>
  </conditionalFormatting>
  <conditionalFormatting sqref="Q1199">
    <cfRule type="containsText" dxfId="5720" priority="1333" operator="containsText" text="改紡">
      <formula>NOT(ISERROR(SEARCH("改紡",Q1199)))</formula>
    </cfRule>
    <cfRule type="containsText" dxfId="5719" priority="1530" operator="containsText" text="了機">
      <formula>NOT(ISERROR(SEARCH("了機",Q1199)))</formula>
    </cfRule>
    <cfRule type="containsText" dxfId="5718" priority="1529" operator="containsText" text="改紡">
      <formula>NOT(ISERROR(SEARCH("改紡",Q1199)))</formula>
    </cfRule>
    <cfRule type="containsText" dxfId="5717" priority="1528" operator="containsText" text="清車">
      <formula>NOT(ISERROR(SEARCH("清車",Q1199)))</formula>
    </cfRule>
    <cfRule type="containsText" dxfId="5716" priority="1334" operator="containsText" text="了機">
      <formula>NOT(ISERROR(SEARCH("了機",Q1199)))</formula>
    </cfRule>
    <cfRule type="containsText" dxfId="5715" priority="1332" operator="containsText" text="清車">
      <formula>NOT(ISERROR(SEARCH("清車",Q1199)))</formula>
    </cfRule>
  </conditionalFormatting>
  <conditionalFormatting sqref="Q1200">
    <cfRule type="containsText" dxfId="5714" priority="1147" operator="containsText" text="改紡">
      <formula>NOT(ISERROR(SEARCH("改紡",Q1200)))</formula>
    </cfRule>
    <cfRule type="containsText" dxfId="5713" priority="1146" operator="containsText" text="清車">
      <formula>NOT(ISERROR(SEARCH("清車",Q1200)))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5" operator="containsText" text="了機">
      <formula>NOT(ISERROR(SEARCH("了機",Q1207)))</formula>
    </cfRule>
    <cfRule type="containsText" dxfId="5710" priority="1664" operator="containsText" text="改紡">
      <formula>NOT(ISERROR(SEARCH("改紡",Q1207)))</formula>
    </cfRule>
    <cfRule type="containsText" dxfId="5709" priority="1663" operator="containsText" text="清車">
      <formula>NOT(ISERROR(SEARCH("清車",Q1207)))</formula>
    </cfRule>
  </conditionalFormatting>
  <conditionalFormatting sqref="Q1208">
    <cfRule type="containsText" dxfId="5708" priority="1291" operator="containsText" text="改紡">
      <formula>NOT(ISERROR(SEARCH("改紡",Q1208)))</formula>
    </cfRule>
    <cfRule type="containsText" dxfId="5707" priority="1290" operator="containsText" text="清車">
      <formula>NOT(ISERROR(SEARCH("清車",Q1208)))</formula>
    </cfRule>
    <cfRule type="containsText" dxfId="5706" priority="1292" operator="containsText" text="了機">
      <formula>NOT(ISERROR(SEARCH("了機",Q1208)))</formula>
    </cfRule>
    <cfRule type="containsText" dxfId="5705" priority="1775" operator="containsText" text="改紡">
      <formula>NOT(ISERROR(SEARCH("改紡",Q1208)))</formula>
    </cfRule>
    <cfRule type="containsText" dxfId="5704" priority="1776" operator="containsText" text="了機">
      <formula>NOT(ISERROR(SEARCH("了機",Q1208)))</formula>
    </cfRule>
    <cfRule type="containsText" dxfId="5703" priority="1774" operator="containsText" text="清車">
      <formula>NOT(ISERROR(SEARCH("清車",Q1208)))</formula>
    </cfRule>
    <cfRule type="containsText" dxfId="5702" priority="1486" operator="containsText" text="清車">
      <formula>NOT(ISERROR(SEARCH("清車",Q1208)))</formula>
    </cfRule>
    <cfRule type="containsText" dxfId="5701" priority="1488" operator="containsText" text="了機">
      <formula>NOT(ISERROR(SEARCH("了機",Q1208)))</formula>
    </cfRule>
    <cfRule type="containsText" dxfId="5700" priority="1487" operator="containsText" text="改紡">
      <formula>NOT(ISERROR(SEARCH("改紡",Q1208)))</formula>
    </cfRule>
  </conditionalFormatting>
  <conditionalFormatting sqref="Q1209">
    <cfRule type="containsText" dxfId="5699" priority="1542" operator="containsText" text="了機">
      <formula>NOT(ISERROR(SEARCH("了機",Q1209)))</formula>
    </cfRule>
    <cfRule type="containsText" dxfId="5698" priority="1540" operator="containsText" text="清車">
      <formula>NOT(ISERROR(SEARCH("清車",Q1209)))</formula>
    </cfRule>
    <cfRule type="containsText" dxfId="5697" priority="1090" operator="containsText" text="改紡">
      <formula>NOT(ISERROR(SEARCH("改紡",Q1209)))</formula>
    </cfRule>
    <cfRule type="containsText" dxfId="5696" priority="1089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4" operator="containsText" text="清車">
      <formula>NOT(ISERROR(SEARCH("清車",Q1209)))</formula>
    </cfRule>
    <cfRule type="containsText" dxfId="5693" priority="1346" operator="containsText" text="了機">
      <formula>NOT(ISERROR(SEARCH("了機",Q1209)))</formula>
    </cfRule>
    <cfRule type="containsText" dxfId="5692" priority="1091" operator="containsText" text="了機">
      <formula>NOT(ISERROR(SEARCH("了機",Q1209)))</formula>
    </cfRule>
    <cfRule type="containsText" dxfId="5691" priority="1541" operator="containsText" text="改紡">
      <formula>NOT(ISERROR(SEARCH("改紡",Q1209)))</formula>
    </cfRule>
  </conditionalFormatting>
  <conditionalFormatting sqref="Q1210">
    <cfRule type="containsText" dxfId="5690" priority="1159" operator="containsText" text="改紡">
      <formula>NOT(ISERROR(SEARCH("改紡",Q1210)))</formula>
    </cfRule>
    <cfRule type="containsText" dxfId="5689" priority="1160" operator="containsText" text="了機">
      <formula>NOT(ISERROR(SEARCH("了機",Q1210)))</formula>
    </cfRule>
    <cfRule type="containsText" dxfId="5688" priority="1158" operator="containsText" text="清車">
      <formula>NOT(ISERROR(SEARCH("清車",Q1210)))</formula>
    </cfRule>
  </conditionalFormatting>
  <conditionalFormatting sqref="Q1211">
    <cfRule type="containsText" dxfId="5687" priority="1733" operator="containsText" text="改紡">
      <formula>NOT(ISERROR(SEARCH("改紡",Q1211)))</formula>
    </cfRule>
    <cfRule type="containsText" dxfId="5686" priority="1732" operator="containsText" text="清車">
      <formula>NOT(ISERROR(SEARCH("清車",Q1211)))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1" operator="containsText" text="了機">
      <formula>NOT(ISERROR(SEARCH("了機",Q1212)))</formula>
    </cfRule>
    <cfRule type="containsText" dxfId="5682" priority="1527" operator="containsText" text="了機">
      <formula>NOT(ISERROR(SEARCH("了機",Q1212)))</formula>
    </cfRule>
    <cfRule type="containsText" dxfId="5681" priority="1526" operator="containsText" text="改紡">
      <formula>NOT(ISERROR(SEARCH("改紡",Q1212)))</formula>
    </cfRule>
    <cfRule type="containsText" dxfId="5680" priority="1525" operator="containsText" text="清車">
      <formula>NOT(ISERROR(SEARCH("清車",Q1212)))</formula>
    </cfRule>
    <cfRule type="containsText" dxfId="5679" priority="1330" operator="containsText" text="改紡">
      <formula>NOT(ISERROR(SEARCH("改紡",Q1212)))</formula>
    </cfRule>
  </conditionalFormatting>
  <conditionalFormatting sqref="Q1213">
    <cfRule type="containsText" dxfId="5678" priority="1139" operator="containsText" text="了機">
      <formula>NOT(ISERROR(SEARCH("了機",Q1213)))</formula>
    </cfRule>
    <cfRule type="containsText" dxfId="5677" priority="1137" operator="containsText" text="清車">
      <formula>NOT(ISERROR(SEARCH("清車",Q1213)))</formula>
    </cfRule>
    <cfRule type="containsText" dxfId="5676" priority="1138" operator="containsText" text="改紡">
      <formula>NOT(ISERROR(SEARCH("改紡",Q1213)))</formula>
    </cfRule>
  </conditionalFormatting>
  <conditionalFormatting sqref="Q1225">
    <cfRule type="containsText" dxfId="5675" priority="812" operator="containsText" text="了機">
      <formula>NOT(ISERROR(SEARCH("了機",Q1225)))</formula>
    </cfRule>
    <cfRule type="containsText" dxfId="5674" priority="810" operator="containsText" text="清車">
      <formula>NOT(ISERROR(SEARCH("清車",Q1225)))</formula>
    </cfRule>
    <cfRule type="containsText" dxfId="5673" priority="811" operator="containsText" text="改紡">
      <formula>NOT(ISERROR(SEARCH("改紡",Q1225)))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8" operator="containsText" text="了機">
      <formula>NOT(ISERROR(SEARCH("了機",Q1228)))</formula>
    </cfRule>
    <cfRule type="containsText" dxfId="5668" priority="817" operator="containsText" text="改紡">
      <formula>NOT(ISERROR(SEARCH("改紡",Q1228)))</formula>
    </cfRule>
    <cfRule type="containsText" dxfId="5667" priority="816" operator="containsText" text="清車">
      <formula>NOT(ISERROR(SEARCH("清車",Q1228)))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4" operator="containsText" text="了機">
      <formula>NOT(ISERROR(SEARCH("了機",Q1230)))</formula>
    </cfRule>
    <cfRule type="containsText" dxfId="5664" priority="823" operator="containsText" text="改紡">
      <formula>NOT(ISERROR(SEARCH("改紡",Q1230)))</formula>
    </cfRule>
  </conditionalFormatting>
  <conditionalFormatting sqref="Q1231">
    <cfRule type="containsText" dxfId="5663" priority="794" operator="containsText" text="了機">
      <formula>NOT(ISERROR(SEARCH("了機",Q1231)))</formula>
    </cfRule>
    <cfRule type="containsText" dxfId="5662" priority="793" operator="containsText" text="改紡">
      <formula>NOT(ISERROR(SEARCH("改紡",Q1231)))</formula>
    </cfRule>
    <cfRule type="containsText" dxfId="5661" priority="792" operator="containsText" text="清車">
      <formula>NOT(ISERROR(SEARCH("清車",Q1231)))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1" operator="containsText" text="改紡">
      <formula>NOT(ISERROR(SEARCH("改紡",P1233)))</formula>
    </cfRule>
    <cfRule type="containsText" dxfId="5656" priority="842" operator="containsText" text="了機">
      <formula>NOT(ISERROR(SEARCH("了機",P1233)))</formula>
    </cfRule>
    <cfRule type="containsText" dxfId="5655" priority="840" operator="containsText" text="清車">
      <formula>NOT(ISERROR(SEARCH("清車",P1233)))</formula>
    </cfRule>
  </conditionalFormatting>
  <conditionalFormatting sqref="Q1234">
    <cfRule type="containsText" dxfId="5654" priority="814" operator="containsText" text="改紡">
      <formula>NOT(ISERROR(SEARCH("改紡",Q1234)))</formula>
    </cfRule>
    <cfRule type="containsText" dxfId="5653" priority="813" operator="containsText" text="清車">
      <formula>NOT(ISERROR(SEARCH("清車",Q1234)))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8" operator="containsText" text="了機">
      <formula>NOT(ISERROR(SEARCH("了機",Q1235)))</formula>
    </cfRule>
    <cfRule type="containsText" dxfId="5647" priority="586" operator="containsText" text="清車">
      <formula>NOT(ISERROR(SEARCH("清車",Q1235)))</formula>
    </cfRule>
    <cfRule type="containsText" dxfId="5646" priority="587" operator="containsText" text="改紡">
      <formula>NOT(ISERROR(SEARCH("改紡",Q1235)))</formula>
    </cfRule>
  </conditionalFormatting>
  <conditionalFormatting sqref="Q1235:Q1247">
    <cfRule type="containsText" dxfId="5645" priority="844" operator="containsText" text="改紡">
      <formula>NOT(ISERROR(SEARCH("改紡",Q1235)))</formula>
    </cfRule>
    <cfRule type="containsText" dxfId="5644" priority="843" operator="containsText" text="清車">
      <formula>NOT(ISERROR(SEARCH("清車",Q1235)))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4" operator="containsText" text="改紡">
      <formula>NOT(ISERROR(SEARCH("改紡",Q1236)))</formula>
    </cfRule>
    <cfRule type="containsText" dxfId="5641" priority="195" operator="containsText" text="了機">
      <formula>NOT(ISERROR(SEARCH("了機",Q1236)))</formula>
    </cfRule>
    <cfRule type="containsText" dxfId="5640" priority="193" operator="containsText" text="清車">
      <formula>NOT(ISERROR(SEARCH("清車",Q1236)))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585" operator="containsText" text="了機">
      <formula>NOT(ISERROR(SEARCH("了機",Q1238)))</formula>
    </cfRule>
    <cfRule type="containsText" dxfId="5635" priority="583" operator="containsText" text="清車">
      <formula>NOT(ISERROR(SEARCH("清車",Q1238)))</formula>
    </cfRule>
    <cfRule type="containsText" dxfId="5634" priority="383" operator="containsText" text="了機">
      <formula>NOT(ISERROR(SEARCH("了機",Q1238)))</formula>
    </cfRule>
    <cfRule type="containsText" dxfId="5633" priority="382" operator="containsText" text="改紡">
      <formula>NOT(ISERROR(SEARCH("改紡",Q1238)))</formula>
    </cfRule>
    <cfRule type="containsText" dxfId="5632" priority="381" operator="containsText" text="清車">
      <formula>NOT(ISERROR(SEARCH("清車",Q1238)))</formula>
    </cfRule>
    <cfRule type="containsText" dxfId="5631" priority="584" operator="containsText" text="改紡">
      <formula>NOT(ISERROR(SEARCH("改紡",Q1238)))</formula>
    </cfRule>
  </conditionalFormatting>
  <conditionalFormatting sqref="Q1239">
    <cfRule type="containsText" dxfId="5630" priority="191" operator="containsText" text="改紡">
      <formula>NOT(ISERROR(SEARCH("改紡",Q1239)))</formula>
    </cfRule>
    <cfRule type="containsText" dxfId="5629" priority="192" operator="containsText" text="了機">
      <formula>NOT(ISERROR(SEARCH("了機",Q1239)))</formula>
    </cfRule>
    <cfRule type="containsText" dxfId="5628" priority="190" operator="containsText" text="清車">
      <formula>NOT(ISERROR(SEARCH("清車",Q1239)))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41" operator="containsText" text="了機">
      <formula>NOT(ISERROR(SEARCH("了機",Q1247)))</formula>
    </cfRule>
    <cfRule type="containsText" dxfId="5623" priority="340" operator="containsText" text="改紡">
      <formula>NOT(ISERROR(SEARCH("改紡",Q1247)))</formula>
    </cfRule>
    <cfRule type="containsText" dxfId="5622" priority="339" operator="containsText" text="清車">
      <formula>NOT(ISERROR(SEARCH("清車",Q1247)))</formula>
    </cfRule>
    <cfRule type="containsText" dxfId="5621" priority="833" operator="containsText" text="了機">
      <formula>NOT(ISERROR(SEARCH("了機",Q1247)))</formula>
    </cfRule>
    <cfRule type="containsText" dxfId="5620" priority="541" operator="containsText" text="清車">
      <formula>NOT(ISERROR(SEARCH("清車",Q1247)))</formula>
    </cfRule>
    <cfRule type="containsText" dxfId="5619" priority="542" operator="containsText" text="改紡">
      <formula>NOT(ISERROR(SEARCH("改紡",Q1247)))</formula>
    </cfRule>
    <cfRule type="containsText" dxfId="5618" priority="543" operator="containsText" text="了機">
      <formula>NOT(ISERROR(SEARCH("了機",Q1247)))</formula>
    </cfRule>
    <cfRule type="containsText" dxfId="5617" priority="832" operator="containsText" text="改紡">
      <formula>NOT(ISERROR(SEARCH("改紡",Q1247)))</formula>
    </cfRule>
    <cfRule type="containsText" dxfId="5616" priority="831" operator="containsText" text="清車">
      <formula>NOT(ISERROR(SEARCH("清車",Q1247)))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597" operator="containsText" text="了機">
      <formula>NOT(ISERROR(SEARCH("了機",Q1248)))</formula>
    </cfRule>
    <cfRule type="containsText" dxfId="5613" priority="595" operator="containsText" text="清車">
      <formula>NOT(ISERROR(SEARCH("清車",Q1248)))</formula>
    </cfRule>
    <cfRule type="containsText" dxfId="5612" priority="395" operator="containsText" text="了機">
      <formula>NOT(ISERROR(SEARCH("了機",Q1248)))</formula>
    </cfRule>
    <cfRule type="containsText" dxfId="5611" priority="394" operator="containsText" text="改紡">
      <formula>NOT(ISERROR(SEARCH("改紡",Q1248)))</formula>
    </cfRule>
    <cfRule type="containsText" dxfId="5610" priority="393" operator="containsText" text="清車">
      <formula>NOT(ISERROR(SEARCH("清車",Q1248)))</formula>
    </cfRule>
    <cfRule type="containsText" dxfId="5609" priority="596" operator="containsText" text="改紡">
      <formula>NOT(ISERROR(SEARCH("改紡",Q1248)))</formula>
    </cfRule>
    <cfRule type="containsText" dxfId="5608" priority="135" operator="containsText" text="了機">
      <formula>NOT(ISERROR(SEARCH("了機",Q1248)))</formula>
    </cfRule>
    <cfRule type="containsText" dxfId="5607" priority="134" operator="containsText" text="改紡">
      <formula>NOT(ISERROR(SEARCH("改紡",Q1248)))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90" operator="containsText" text="改紡">
      <formula>NOT(ISERROR(SEARCH("改紡",Q1250)))</formula>
    </cfRule>
    <cfRule type="containsText" dxfId="5602" priority="789" operator="containsText" text="清車">
      <formula>NOT(ISERROR(SEARCH("清車",Q1250)))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581" operator="containsText" text="改紡">
      <formula>NOT(ISERROR(SEARCH("改紡",Q1251)))</formula>
    </cfRule>
    <cfRule type="containsText" dxfId="5599" priority="378" operator="containsText" text="清車">
      <formula>NOT(ISERROR(SEARCH("清車",Q1251)))</formula>
    </cfRule>
    <cfRule type="containsText" dxfId="5598" priority="580" operator="containsText" text="清車">
      <formula>NOT(ISERROR(SEARCH("清車",Q1251)))</formula>
    </cfRule>
    <cfRule type="containsText" dxfId="5597" priority="380" operator="containsText" text="了機">
      <formula>NOT(ISERROR(SEARCH("了機",Q1251)))</formula>
    </cfRule>
    <cfRule type="containsText" dxfId="5596" priority="379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3" operator="containsText" text="了機">
      <formula>NOT(ISERROR(SEARCH("了機",Q1252)))</formula>
    </cfRule>
    <cfRule type="containsText" dxfId="5593" priority="182" operator="containsText" text="改紡">
      <formula>NOT(ISERROR(SEARCH("改紡",Q1252)))</formula>
    </cfRule>
    <cfRule type="containsText" dxfId="5592" priority="181" operator="containsText" text="清車">
      <formula>NOT(ISERROR(SEARCH("清車",Q1252)))</formula>
    </cfRule>
  </conditionalFormatting>
  <conditionalFormatting sqref="T23">
    <cfRule type="containsText" dxfId="5591" priority="11257" operator="containsText" text="了機">
      <formula>NOT(ISERROR(SEARCH("了機",T23)))</formula>
    </cfRule>
    <cfRule type="containsText" dxfId="5590" priority="11256" operator="containsText" text="改紡">
      <formula>NOT(ISERROR(SEARCH("改紡",T23)))</formula>
    </cfRule>
    <cfRule type="containsText" dxfId="5589" priority="11255" operator="containsText" text="清車">
      <formula>NOT(ISERROR(SEARCH("清車",T23)))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4" operator="containsText" text="改紡">
      <formula>NOT(ISERROR(SEARCH("改紡",T29)))</formula>
    </cfRule>
    <cfRule type="containsText" dxfId="5586" priority="11275" operator="containsText" text="了機">
      <formula>NOT(ISERROR(SEARCH("了機",T29)))</formula>
    </cfRule>
    <cfRule type="containsText" dxfId="5585" priority="11273" operator="containsText" text="清車">
      <formula>NOT(ISERROR(SEARCH("清車",T29)))</formula>
    </cfRule>
  </conditionalFormatting>
  <conditionalFormatting sqref="T30:T31 T24:T28">
    <cfRule type="containsText" dxfId="5584" priority="11298" operator="containsText" text="改紡">
      <formula>NOT(ISERROR(SEARCH("改紡",T24)))</formula>
    </cfRule>
    <cfRule type="containsText" dxfId="5583" priority="11297" operator="containsText" text="清車">
      <formula>NOT(ISERROR(SEARCH("清車",T24)))</formula>
    </cfRule>
  </conditionalFormatting>
  <conditionalFormatting sqref="T32">
    <cfRule type="containsText" dxfId="5582" priority="11281" operator="containsText" text="了機">
      <formula>NOT(ISERROR(SEARCH("了機",T32)))</formula>
    </cfRule>
    <cfRule type="containsText" dxfId="5581" priority="11280" operator="containsText" text="改紡">
      <formula>NOT(ISERROR(SEARCH("改紡",T32)))</formula>
    </cfRule>
    <cfRule type="containsText" dxfId="5580" priority="11279" operator="containsText" text="清車">
      <formula>NOT(ISERROR(SEARCH("清車",T32)))</formula>
    </cfRule>
  </conditionalFormatting>
  <conditionalFormatting sqref="T39:T46">
    <cfRule type="containsText" dxfId="5579" priority="11266" operator="containsText" text="了機">
      <formula>NOT(ISERROR(SEARCH("了機",T39)))</formula>
    </cfRule>
    <cfRule type="containsText" dxfId="5578" priority="11265" operator="containsText" text="改紡">
      <formula>NOT(ISERROR(SEARCH("改紡",T39)))</formula>
    </cfRule>
    <cfRule type="containsText" dxfId="5577" priority="11264" operator="containsText" text="清車">
      <formula>NOT(ISERROR(SEARCH("清車",T39)))</formula>
    </cfRule>
  </conditionalFormatting>
  <conditionalFormatting sqref="T82:T89">
    <cfRule type="containsText" dxfId="5576" priority="11233" operator="containsText" text="了機">
      <formula>NOT(ISERROR(SEARCH("了機",T82)))</formula>
    </cfRule>
    <cfRule type="containsText" dxfId="5575" priority="11232" operator="containsText" text="改紡">
      <formula>NOT(ISERROR(SEARCH("改紡",T82)))</formula>
    </cfRule>
    <cfRule type="containsText" dxfId="5574" priority="11231" operator="containsText" text="清車">
      <formula>NOT(ISERROR(SEARCH("清車",T82)))</formula>
    </cfRule>
  </conditionalFormatting>
  <conditionalFormatting sqref="T125:T132">
    <cfRule type="containsText" dxfId="5573" priority="11176" operator="containsText" text="了機">
      <formula>NOT(ISERROR(SEARCH("了機",T125)))</formula>
    </cfRule>
    <cfRule type="containsText" dxfId="5572" priority="11175" operator="containsText" text="改紡">
      <formula>NOT(ISERROR(SEARCH("改紡",T125)))</formula>
    </cfRule>
    <cfRule type="containsText" dxfId="5571" priority="11174" operator="containsText" text="清車">
      <formula>NOT(ISERROR(SEARCH("清車",T125)))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8" operator="containsText" text="改紡">
      <formula>NOT(ISERROR(SEARCH("改紡",T147)))</formula>
    </cfRule>
    <cfRule type="containsText" dxfId="5568" priority="11059" operator="containsText" text="了機">
      <formula>NOT(ISERROR(SEARCH("了機",T147)))</formula>
    </cfRule>
    <cfRule type="containsText" dxfId="5567" priority="11057" operator="containsText" text="清車">
      <formula>NOT(ISERROR(SEARCH("清車",T147)))</formula>
    </cfRule>
  </conditionalFormatting>
  <conditionalFormatting sqref="T150">
    <cfRule type="containsText" dxfId="5566" priority="11041" operator="containsText" text="了機">
      <formula>NOT(ISERROR(SEARCH("了機",T150)))</formula>
    </cfRule>
    <cfRule type="containsText" dxfId="5565" priority="11040" operator="containsText" text="改紡">
      <formula>NOT(ISERROR(SEARCH("改紡",T150)))</formula>
    </cfRule>
    <cfRule type="containsText" dxfId="5564" priority="11039" operator="containsText" text="清車">
      <formula>NOT(ISERROR(SEARCH("清車",T150)))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5" operator="containsText" text="了機">
      <formula>NOT(ISERROR(SEARCH("了機",T168)))</formula>
    </cfRule>
    <cfRule type="containsText" dxfId="5561" priority="11124" operator="containsText" text="改紡">
      <formula>NOT(ISERROR(SEARCH("改紡",T168)))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9" operator="containsText" text="了機">
      <formula>NOT(ISERROR(SEARCH("了機",T180)))</formula>
    </cfRule>
    <cfRule type="containsText" dxfId="5558" priority="10908" operator="containsText" text="改紡">
      <formula>NOT(ISERROR(SEARCH("改紡",T180)))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5" operator="containsText" text="了機">
      <formula>NOT(ISERROR(SEARCH("了機",T190)))</formula>
    </cfRule>
    <cfRule type="containsText" dxfId="5553" priority="10884" operator="containsText" text="改紡">
      <formula>NOT(ISERROR(SEARCH("改紡",T190)))</formula>
    </cfRule>
    <cfRule type="containsText" dxfId="5552" priority="10883" operator="containsText" text="清車">
      <formula>NOT(ISERROR(SEARCH("清車",T190)))</formula>
    </cfRule>
  </conditionalFormatting>
  <conditionalFormatting sqref="T191">
    <cfRule type="containsText" dxfId="5551" priority="10950" operator="containsText" text="改紡">
      <formula>NOT(ISERROR(SEARCH("改紡",T191)))</formula>
    </cfRule>
    <cfRule type="containsText" dxfId="5550" priority="10951" operator="containsText" text="了機">
      <formula>NOT(ISERROR(SEARCH("了機",T191)))</formula>
    </cfRule>
    <cfRule type="containsText" dxfId="5549" priority="10949" operator="containsText" text="清車">
      <formula>NOT(ISERROR(SEARCH("清車",T191)))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9" operator="containsText" text="了機">
      <formula>NOT(ISERROR(SEARCH("了機",T211)))</formula>
    </cfRule>
    <cfRule type="containsText" dxfId="5544" priority="10998" operator="containsText" text="改紡">
      <formula>NOT(ISERROR(SEARCH("改紡",T211)))</formula>
    </cfRule>
    <cfRule type="containsText" dxfId="5543" priority="10997" operator="containsText" text="清車">
      <formula>NOT(ISERROR(SEARCH("清車",T211)))</formula>
    </cfRule>
  </conditionalFormatting>
  <conditionalFormatting sqref="T223">
    <cfRule type="containsText" dxfId="5542" priority="10746" operator="containsText" text="改紡">
      <formula>NOT(ISERROR(SEARCH("改紡",T223)))</formula>
    </cfRule>
    <cfRule type="containsText" dxfId="5541" priority="10745" operator="containsText" text="清車">
      <formula>NOT(ISERROR(SEARCH("清車",T223)))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7" operator="containsText" text="改紡">
      <formula>NOT(ISERROR(SEARCH("改紡",T225)))</formula>
    </cfRule>
    <cfRule type="containsText" dxfId="5538" priority="10736" operator="containsText" text="清車">
      <formula>NOT(ISERROR(SEARCH("清車",T225)))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3" operator="containsText" text="了機">
      <formula>NOT(ISERROR(SEARCH("了機",T233)))</formula>
    </cfRule>
    <cfRule type="containsText" dxfId="5535" priority="10722" operator="containsText" text="改紡">
      <formula>NOT(ISERROR(SEARCH("改紡",T233)))</formula>
    </cfRule>
    <cfRule type="containsText" dxfId="5534" priority="10721" operator="containsText" text="清車">
      <formula>NOT(ISERROR(SEARCH("清車",T233)))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8" operator="containsText" text="改紡">
      <formula>NOT(ISERROR(SEARCH("改紡",T232)))</formula>
    </cfRule>
    <cfRule type="containsText" dxfId="5529" priority="10847" operator="containsText" text="清車">
      <formula>NOT(ISERROR(SEARCH("清車",T232)))</formula>
    </cfRule>
  </conditionalFormatting>
  <conditionalFormatting sqref="T248">
    <cfRule type="containsText" dxfId="5528" priority="10675" operator="containsText" text="了機">
      <formula>NOT(ISERROR(SEARCH("了機",T248)))</formula>
    </cfRule>
    <cfRule type="containsText" dxfId="5527" priority="10674" operator="containsText" text="改紡">
      <formula>NOT(ISERROR(SEARCH("改紡",T248)))</formula>
    </cfRule>
    <cfRule type="containsText" dxfId="5526" priority="10673" operator="containsText" text="清車">
      <formula>NOT(ISERROR(SEARCH("清車",T248)))</formula>
    </cfRule>
  </conditionalFormatting>
  <conditionalFormatting sqref="T254:T261">
    <cfRule type="containsText" dxfId="5525" priority="10834" operator="containsText" text="了機">
      <formula>NOT(ISERROR(SEARCH("了機",T254)))</formula>
    </cfRule>
    <cfRule type="containsText" dxfId="5524" priority="10833" operator="containsText" text="改紡">
      <formula>NOT(ISERROR(SEARCH("改紡",T254)))</formula>
    </cfRule>
    <cfRule type="containsText" dxfId="5523" priority="10832" operator="containsText" text="清車">
      <formula>NOT(ISERROR(SEARCH("清車",T254)))</formula>
    </cfRule>
  </conditionalFormatting>
  <conditionalFormatting sqref="T266">
    <cfRule type="containsText" dxfId="5522" priority="10563" operator="containsText" text="改紡">
      <formula>NOT(ISERROR(SEARCH("改紡",T266)))</formula>
    </cfRule>
    <cfRule type="containsText" dxfId="5521" priority="10564" operator="containsText" text="了機">
      <formula>NOT(ISERROR(SEARCH("了機",T266)))</formula>
    </cfRule>
    <cfRule type="containsText" dxfId="5520" priority="10562" operator="containsText" text="清車">
      <formula>NOT(ISERROR(SEARCH("清車",T266)))</formula>
    </cfRule>
  </conditionalFormatting>
  <conditionalFormatting sqref="T267">
    <cfRule type="containsText" dxfId="5519" priority="10477" operator="containsText" text="了機">
      <formula>NOT(ISERROR(SEARCH("了機",T267)))</formula>
    </cfRule>
    <cfRule type="containsText" dxfId="5518" priority="10476" operator="containsText" text="改紡">
      <formula>NOT(ISERROR(SEARCH("改紡",T267)))</formula>
    </cfRule>
    <cfRule type="containsText" dxfId="5517" priority="10475" operator="containsText" text="清車">
      <formula>NOT(ISERROR(SEARCH("清車",T267)))</formula>
    </cfRule>
  </conditionalFormatting>
  <conditionalFormatting sqref="T269">
    <cfRule type="containsText" dxfId="5516" priority="10555" operator="containsText" text="了機">
      <formula>NOT(ISERROR(SEARCH("了機",T269)))</formula>
    </cfRule>
    <cfRule type="containsText" dxfId="5515" priority="10554" operator="containsText" text="改紡">
      <formula>NOT(ISERROR(SEARCH("改紡",T269)))</formula>
    </cfRule>
    <cfRule type="containsText" dxfId="5514" priority="10553" operator="containsText" text="清車">
      <formula>NOT(ISERROR(SEARCH("清車",T269)))</formula>
    </cfRule>
  </conditionalFormatting>
  <conditionalFormatting sqref="T277">
    <cfRule type="containsText" dxfId="5513" priority="10540" operator="containsText" text="了機">
      <formula>NOT(ISERROR(SEARCH("了機",T277)))</formula>
    </cfRule>
    <cfRule type="containsText" dxfId="5512" priority="10539" operator="containsText" text="改紡">
      <formula>NOT(ISERROR(SEARCH("改紡",T277)))</formula>
    </cfRule>
    <cfRule type="containsText" dxfId="5511" priority="10538" operator="containsText" text="清車">
      <formula>NOT(ISERROR(SEARCH("清車",T277)))</formula>
    </cfRule>
  </conditionalFormatting>
  <conditionalFormatting sqref="T278">
    <cfRule type="containsText" dxfId="5510" priority="10602" operator="containsText" text="改紡">
      <formula>NOT(ISERROR(SEARCH("改紡",T278)))</formula>
    </cfRule>
    <cfRule type="containsText" dxfId="5509" priority="10601" operator="containsText" text="清車">
      <formula>NOT(ISERROR(SEARCH("清車",T278)))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5" operator="containsText" text="改紡">
      <formula>NOT(ISERROR(SEARCH("改紡",T276)))</formula>
    </cfRule>
    <cfRule type="containsText" dxfId="5506" priority="10664" operator="containsText" text="清車">
      <formula>NOT(ISERROR(SEARCH("清車",T276)))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50" operator="containsText" text="改紡">
      <formula>NOT(ISERROR(SEARCH("改紡",T298)))</formula>
    </cfRule>
    <cfRule type="containsText" dxfId="5501" priority="10651" operator="containsText" text="了機">
      <formula>NOT(ISERROR(SEARCH("了機",T298)))</formula>
    </cfRule>
    <cfRule type="containsText" dxfId="5500" priority="10649" operator="containsText" text="清車">
      <formula>NOT(ISERROR(SEARCH("清車",T298)))</formula>
    </cfRule>
  </conditionalFormatting>
  <conditionalFormatting sqref="T309">
    <cfRule type="containsText" dxfId="5499" priority="10306" operator="containsText" text="了機">
      <formula>NOT(ISERROR(SEARCH("了機",T309)))</formula>
    </cfRule>
    <cfRule type="containsText" dxfId="5498" priority="10305" operator="containsText" text="改紡">
      <formula>NOT(ISERROR(SEARCH("改紡",T309)))</formula>
    </cfRule>
    <cfRule type="containsText" dxfId="5497" priority="10304" operator="containsText" text="清車">
      <formula>NOT(ISERROR(SEARCH("清車",T309)))</formula>
    </cfRule>
  </conditionalFormatting>
  <conditionalFormatting sqref="T311">
    <cfRule type="containsText" dxfId="5496" priority="10375" operator="containsText" text="了機">
      <formula>NOT(ISERROR(SEARCH("了機",T311)))</formula>
    </cfRule>
    <cfRule type="containsText" dxfId="5495" priority="10374" operator="containsText" text="改紡">
      <formula>NOT(ISERROR(SEARCH("改紡",T311)))</formula>
    </cfRule>
    <cfRule type="containsText" dxfId="5494" priority="10373" operator="containsText" text="清車">
      <formula>NOT(ISERROR(SEARCH("清車",T311)))</formula>
    </cfRule>
  </conditionalFormatting>
  <conditionalFormatting sqref="T319">
    <cfRule type="containsText" dxfId="5493" priority="10360" operator="containsText" text="了機">
      <formula>NOT(ISERROR(SEARCH("了機",T319)))</formula>
    </cfRule>
    <cfRule type="containsText" dxfId="5492" priority="10359" operator="containsText" text="改紡">
      <formula>NOT(ISERROR(SEARCH("改紡",T319)))</formula>
    </cfRule>
    <cfRule type="containsText" dxfId="5491" priority="10358" operator="containsText" text="清車">
      <formula>NOT(ISERROR(SEARCH("清車",T319)))</formula>
    </cfRule>
  </conditionalFormatting>
  <conditionalFormatting sqref="T320">
    <cfRule type="containsText" dxfId="5490" priority="10399" operator="containsText" text="了機">
      <formula>NOT(ISERROR(SEARCH("了機",T320)))</formula>
    </cfRule>
    <cfRule type="containsText" dxfId="5489" priority="10397" operator="containsText" text="清車">
      <formula>NOT(ISERROR(SEARCH("清車",T320)))</formula>
    </cfRule>
    <cfRule type="containsText" dxfId="5488" priority="10398" operator="containsText" text="改紡">
      <formula>NOT(ISERROR(SEARCH("改紡",T320)))</formula>
    </cfRule>
  </conditionalFormatting>
  <conditionalFormatting sqref="T323:T332 X323:X332 Y318 U318 U320:U321 T334:T336 X334:X336">
    <cfRule type="containsText" dxfId="5487" priority="10461" operator="containsText" text="改紡">
      <formula>NOT(ISERROR(SEARCH("改紡",T318)))</formula>
    </cfRule>
    <cfRule type="containsText" dxfId="5486" priority="10460" operator="containsText" text="清車">
      <formula>NOT(ISERROR(SEARCH("清車",T318)))</formula>
    </cfRule>
  </conditionalFormatting>
  <conditionalFormatting sqref="T333">
    <cfRule type="containsText" dxfId="5485" priority="10321" operator="containsText" text="了機">
      <formula>NOT(ISERROR(SEARCH("了機",T333)))</formula>
    </cfRule>
    <cfRule type="containsText" dxfId="5484" priority="10319" operator="containsText" text="清車">
      <formula>NOT(ISERROR(SEARCH("清車",T333)))</formula>
    </cfRule>
    <cfRule type="containsText" dxfId="5483" priority="10320" operator="containsText" text="改紡">
      <formula>NOT(ISERROR(SEARCH("改紡",T333)))</formula>
    </cfRule>
  </conditionalFormatting>
  <conditionalFormatting sqref="T339:T346">
    <cfRule type="containsText" dxfId="5482" priority="10446" operator="containsText" text="改紡">
      <formula>NOT(ISERROR(SEARCH("改紡",T339)))</formula>
    </cfRule>
    <cfRule type="containsText" dxfId="5481" priority="10447" operator="containsText" text="了機">
      <formula>NOT(ISERROR(SEARCH("了機",T339)))</formula>
    </cfRule>
    <cfRule type="containsText" dxfId="5480" priority="10445" operator="containsText" text="清車">
      <formula>NOT(ISERROR(SEARCH("清車",T339)))</formula>
    </cfRule>
  </conditionalFormatting>
  <conditionalFormatting sqref="T350">
    <cfRule type="containsText" dxfId="5479" priority="10140" operator="containsText" text="改紡">
      <formula>NOT(ISERROR(SEARCH("改紡",T350)))</formula>
    </cfRule>
    <cfRule type="containsText" dxfId="5478" priority="10139" operator="containsText" text="清車">
      <formula>NOT(ISERROR(SEARCH("清車",T350)))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2" operator="containsText" text="改紡">
      <formula>NOT(ISERROR(SEARCH("改紡",T351)))</formula>
    </cfRule>
    <cfRule type="containsText" dxfId="5475" priority="10121" operator="containsText" text="清車">
      <formula>NOT(ISERROR(SEARCH("清車",T351)))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9" operator="containsText" text="了機">
      <formula>NOT(ISERROR(SEARCH("了機",T359)))</formula>
    </cfRule>
    <cfRule type="containsText" dxfId="5472" priority="10187" operator="containsText" text="清車">
      <formula>NOT(ISERROR(SEARCH("清車",T359)))</formula>
    </cfRule>
    <cfRule type="containsText" dxfId="5471" priority="10188" operator="containsText" text="改紡">
      <formula>NOT(ISERROR(SEARCH("改紡",T359)))</formula>
    </cfRule>
  </conditionalFormatting>
  <conditionalFormatting sqref="T360">
    <cfRule type="containsText" dxfId="5470" priority="10221" operator="containsText" text="改紡">
      <formula>NOT(ISERROR(SEARCH("改紡",T360)))</formula>
    </cfRule>
    <cfRule type="containsText" dxfId="5469" priority="10220" operator="containsText" text="清車">
      <formula>NOT(ISERROR(SEARCH("清車",T360)))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20" operator="containsText" text="了機">
      <formula>NOT(ISERROR(SEARCH("了機",T373)))</formula>
    </cfRule>
    <cfRule type="containsText" dxfId="5461" priority="10118" operator="containsText" text="清車">
      <formula>NOT(ISERROR(SEARCH("清車",T373)))</formula>
    </cfRule>
    <cfRule type="containsText" dxfId="5460" priority="10119" operator="containsText" text="改紡">
      <formula>NOT(ISERROR(SEARCH("改紡",T373)))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70" operator="containsText" text="了機">
      <formula>NOT(ISERROR(SEARCH("了機",T379)))</formula>
    </cfRule>
    <cfRule type="containsText" dxfId="5457" priority="10269" operator="containsText" text="改紡">
      <formula>NOT(ISERROR(SEARCH("改紡",T379)))</formula>
    </cfRule>
  </conditionalFormatting>
  <conditionalFormatting sqref="T390">
    <cfRule type="containsText" dxfId="5456" priority="9955" operator="containsText" text="了機">
      <formula>NOT(ISERROR(SEARCH("了機",T390)))</formula>
    </cfRule>
    <cfRule type="containsText" dxfId="5455" priority="9954" operator="containsText" text="改紡">
      <formula>NOT(ISERROR(SEARCH("改紡",T390)))</formula>
    </cfRule>
    <cfRule type="containsText" dxfId="5454" priority="9953" operator="containsText" text="清車">
      <formula>NOT(ISERROR(SEARCH("清車",T390)))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2" operator="containsText" text="改紡">
      <formula>NOT(ISERROR(SEARCH("改紡",T399)))</formula>
    </cfRule>
    <cfRule type="containsText" dxfId="5449" priority="10003" operator="containsText" text="了機">
      <formula>NOT(ISERROR(SEARCH("了機",T399)))</formula>
    </cfRule>
    <cfRule type="containsText" dxfId="5448" priority="10001" operator="containsText" text="清車">
      <formula>NOT(ISERROR(SEARCH("清車",T399)))</formula>
    </cfRule>
  </conditionalFormatting>
  <conditionalFormatting sqref="T400">
    <cfRule type="containsText" dxfId="5447" priority="10036" operator="containsText" text="了機">
      <formula>NOT(ISERROR(SEARCH("了機",T400)))</formula>
    </cfRule>
    <cfRule type="containsText" dxfId="5446" priority="10034" operator="containsText" text="清車">
      <formula>NOT(ISERROR(SEARCH("清車",T400)))</formula>
    </cfRule>
    <cfRule type="containsText" dxfId="5445" priority="10035" operator="containsText" text="改紡">
      <formula>NOT(ISERROR(SEARCH("改紡",T400)))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3" operator="containsText" text="改紡">
      <formula>NOT(ISERROR(SEARCH("改紡",T413)))</formula>
    </cfRule>
    <cfRule type="containsText" dxfId="5438" priority="9932" operator="containsText" text="清車">
      <formula>NOT(ISERROR(SEARCH("清車",T413)))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3" operator="containsText" text="改紡">
      <formula>NOT(ISERROR(SEARCH("改紡",T419)))</formula>
    </cfRule>
    <cfRule type="containsText" dxfId="5435" priority="10084" operator="containsText" text="了機">
      <formula>NOT(ISERROR(SEARCH("了機",T419)))</formula>
    </cfRule>
    <cfRule type="containsText" dxfId="5434" priority="10082" operator="containsText" text="清車">
      <formula>NOT(ISERROR(SEARCH("清車",T419)))</formula>
    </cfRule>
  </conditionalFormatting>
  <conditionalFormatting sqref="T430">
    <cfRule type="containsText" dxfId="5433" priority="9768" operator="containsText" text="改紡">
      <formula>NOT(ISERROR(SEARCH("改紡",T430)))</formula>
    </cfRule>
    <cfRule type="containsText" dxfId="5432" priority="9767" operator="containsText" text="清車">
      <formula>NOT(ISERROR(SEARCH("清車",T430)))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1" operator="containsText" text="了機">
      <formula>NOT(ISERROR(SEARCH("了機",T431)))</formula>
    </cfRule>
    <cfRule type="containsText" dxfId="5428" priority="9750" operator="containsText" text="改紡">
      <formula>NOT(ISERROR(SEARCH("改紡",T431)))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7" operator="containsText" text="了機">
      <formula>NOT(ISERROR(SEARCH("了機",T439)))</formula>
    </cfRule>
    <cfRule type="containsText" dxfId="5425" priority="9816" operator="containsText" text="改紡">
      <formula>NOT(ISERROR(SEARCH("改紡",T439)))</formula>
    </cfRule>
  </conditionalFormatting>
  <conditionalFormatting sqref="T440">
    <cfRule type="containsText" dxfId="5424" priority="9849" operator="containsText" text="改紡">
      <formula>NOT(ISERROR(SEARCH("改紡",T440)))</formula>
    </cfRule>
    <cfRule type="containsText" dxfId="5423" priority="9848" operator="containsText" text="清車">
      <formula>NOT(ISERROR(SEARCH("清車",T440)))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5" operator="containsText" text="了機">
      <formula>NOT(ISERROR(SEARCH("了機",T451)))</formula>
    </cfRule>
    <cfRule type="containsText" dxfId="5418" priority="9744" operator="containsText" text="改紡">
      <formula>NOT(ISERROR(SEARCH("改紡",T451)))</formula>
    </cfRule>
    <cfRule type="containsText" dxfId="5417" priority="9743" operator="containsText" text="清車">
      <formula>NOT(ISERROR(SEARCH("清車",T451)))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7" operator="containsText" text="改紡">
      <formula>NOT(ISERROR(SEARCH("改紡",T459)))</formula>
    </cfRule>
    <cfRule type="containsText" dxfId="5412" priority="9896" operator="containsText" text="清車">
      <formula>NOT(ISERROR(SEARCH("清車",T459)))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6" operator="containsText" text="了機">
      <formula>NOT(ISERROR(SEARCH("了機",T468)))</formula>
    </cfRule>
    <cfRule type="containsText" dxfId="5408" priority="9495" operator="containsText" text="改紡">
      <formula>NOT(ISERROR(SEARCH("改紡",T468)))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8" operator="containsText" text="了機">
      <formula>NOT(ISERROR(SEARCH("了機",T478)))</formula>
    </cfRule>
    <cfRule type="containsText" dxfId="5400" priority="9537" operator="containsText" text="改紡">
      <formula>NOT(ISERROR(SEARCH("改紡",T478)))</formula>
    </cfRule>
    <cfRule type="containsText" dxfId="5399" priority="9536" operator="containsText" text="清車">
      <formula>NOT(ISERROR(SEARCH("清車",T478)))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7" operator="containsText" text="了機">
      <formula>NOT(ISERROR(SEARCH("了機",T479)))</formula>
    </cfRule>
    <cfRule type="containsText" dxfId="5396" priority="9516" operator="containsText" text="改紡">
      <formula>NOT(ISERROR(SEARCH("改紡",T479)))</formula>
    </cfRule>
  </conditionalFormatting>
  <conditionalFormatting sqref="T480">
    <cfRule type="containsText" dxfId="5395" priority="9525" operator="containsText" text="改紡">
      <formula>NOT(ISERROR(SEARCH("改紡",T480)))</formula>
    </cfRule>
    <cfRule type="containsText" dxfId="5394" priority="9524" operator="containsText" text="清車">
      <formula>NOT(ISERROR(SEARCH("清車",T480)))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8" operator="containsText" text="了機">
      <formula>NOT(ISERROR(SEARCH("了機",T482)))</formula>
    </cfRule>
    <cfRule type="containsText" dxfId="5391" priority="9506" operator="containsText" text="清車">
      <formula>NOT(ISERROR(SEARCH("清車",T482)))</formula>
    </cfRule>
    <cfRule type="containsText" dxfId="5390" priority="9507" operator="containsText" text="改紡">
      <formula>NOT(ISERROR(SEARCH("改紡",T482)))</formula>
    </cfRule>
  </conditionalFormatting>
  <conditionalFormatting sqref="T491">
    <cfRule type="containsText" dxfId="5389" priority="9483" operator="containsText" text="改紡">
      <formula>NOT(ISERROR(SEARCH("改紡",T491)))</formula>
    </cfRule>
    <cfRule type="containsText" dxfId="5388" priority="9484" operator="containsText" text="了機">
      <formula>NOT(ISERROR(SEARCH("了機",T491)))</formula>
    </cfRule>
    <cfRule type="containsText" dxfId="5387" priority="9482" operator="containsText" text="清車">
      <formula>NOT(ISERROR(SEARCH("清車",T491)))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2" operator="containsText" text="了機">
      <formula>NOT(ISERROR(SEARCH("了機",T499)))</formula>
    </cfRule>
    <cfRule type="containsText" dxfId="5382" priority="9711" operator="containsText" text="改紡">
      <formula>NOT(ISERROR(SEARCH("改紡",T499)))</formula>
    </cfRule>
    <cfRule type="containsText" dxfId="5381" priority="9710" operator="containsText" text="清車">
      <formula>NOT(ISERROR(SEARCH("清車",T499)))</formula>
    </cfRule>
  </conditionalFormatting>
  <conditionalFormatting sqref="T508:T509">
    <cfRule type="containsText" dxfId="5380" priority="9247" operator="containsText" text="了機">
      <formula>NOT(ISERROR(SEARCH("了機",T508)))</formula>
    </cfRule>
    <cfRule type="containsText" dxfId="5379" priority="9246" operator="containsText" text="改紡">
      <formula>NOT(ISERROR(SEARCH("改紡",T508)))</formula>
    </cfRule>
    <cfRule type="containsText" dxfId="5378" priority="9245" operator="containsText" text="清車">
      <formula>NOT(ISERROR(SEARCH("清車",T508)))</formula>
    </cfRule>
  </conditionalFormatting>
  <conditionalFormatting sqref="T510">
    <cfRule type="containsText" dxfId="5377" priority="9244" operator="containsText" text="了機">
      <formula>NOT(ISERROR(SEARCH("了機",T510)))</formula>
    </cfRule>
    <cfRule type="containsText" dxfId="5376" priority="9243" operator="containsText" text="改紡">
      <formula>NOT(ISERROR(SEARCH("改紡",T510)))</formula>
    </cfRule>
    <cfRule type="containsText" dxfId="5375" priority="9242" operator="containsText" text="清車">
      <formula>NOT(ISERROR(SEARCH("清車",T510)))</formula>
    </cfRule>
  </conditionalFormatting>
  <conditionalFormatting sqref="T515">
    <cfRule type="containsText" dxfId="5374" priority="9249" operator="containsText" text="改紡">
      <formula>NOT(ISERROR(SEARCH("改紡",T515)))</formula>
    </cfRule>
    <cfRule type="containsText" dxfId="5373" priority="9248" operator="containsText" text="清車">
      <formula>NOT(ISERROR(SEARCH("清車",T515)))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7" operator="containsText" text="改紡">
      <formula>NOT(ISERROR(SEARCH("改紡",T519)))</formula>
    </cfRule>
    <cfRule type="containsText" dxfId="5367" priority="9266" operator="containsText" text="清車">
      <formula>NOT(ISERROR(SEARCH("清車",T519)))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7" operator="containsText" text="了機">
      <formula>NOT(ISERROR(SEARCH("了機",T520)))</formula>
    </cfRule>
    <cfRule type="containsText" dxfId="5364" priority="9275" operator="containsText" text="清車">
      <formula>NOT(ISERROR(SEARCH("清車",T520)))</formula>
    </cfRule>
    <cfRule type="containsText" dxfId="5363" priority="9276" operator="containsText" text="改紡">
      <formula>NOT(ISERROR(SEARCH("改紡",T520)))</formula>
    </cfRule>
  </conditionalFormatting>
  <conditionalFormatting sqref="T522">
    <cfRule type="containsText" dxfId="5362" priority="9258" operator="containsText" text="改紡">
      <formula>NOT(ISERROR(SEARCH("改紡",T522)))</formula>
    </cfRule>
    <cfRule type="containsText" dxfId="5361" priority="9259" operator="containsText" text="了機">
      <formula>NOT(ISERROR(SEARCH("了機",T522)))</formula>
    </cfRule>
    <cfRule type="containsText" dxfId="5360" priority="9257" operator="containsText" text="清車">
      <formula>NOT(ISERROR(SEARCH("清車",T522)))</formula>
    </cfRule>
  </conditionalFormatting>
  <conditionalFormatting sqref="T531">
    <cfRule type="containsText" dxfId="5359" priority="9234" operator="containsText" text="改紡">
      <formula>NOT(ISERROR(SEARCH("改紡",T531)))</formula>
    </cfRule>
    <cfRule type="containsText" dxfId="5358" priority="9235" operator="containsText" text="了機">
      <formula>NOT(ISERROR(SEARCH("了機",T531)))</formula>
    </cfRule>
    <cfRule type="containsText" dxfId="5357" priority="9233" operator="containsText" text="清車">
      <formula>NOT(ISERROR(SEARCH("清車",T531)))</formula>
    </cfRule>
  </conditionalFormatting>
  <conditionalFormatting sqref="T533">
    <cfRule type="containsText" dxfId="5356" priority="9256" operator="containsText" text="了機">
      <formula>NOT(ISERROR(SEARCH("了機",T533)))</formula>
    </cfRule>
    <cfRule type="containsText" dxfId="5355" priority="9255" operator="containsText" text="改紡">
      <formula>NOT(ISERROR(SEARCH("改紡",T533)))</formula>
    </cfRule>
    <cfRule type="containsText" dxfId="5354" priority="9254" operator="containsText" text="清車">
      <formula>NOT(ISERROR(SEARCH("清車",T533)))</formula>
    </cfRule>
  </conditionalFormatting>
  <conditionalFormatting sqref="T539:T546">
    <cfRule type="containsText" dxfId="5353" priority="9462" operator="containsText" text="改紡">
      <formula>NOT(ISERROR(SEARCH("改紡",T539)))</formula>
    </cfRule>
    <cfRule type="containsText" dxfId="5352" priority="9461" operator="containsText" text="清車">
      <formula>NOT(ISERROR(SEARCH("清車",T539)))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9" operator="containsText" text="了機">
      <formula>NOT(ISERROR(SEARCH("了機",T548)))</formula>
    </cfRule>
    <cfRule type="containsText" dxfId="5348" priority="8988" operator="containsText" text="改紡">
      <formula>NOT(ISERROR(SEARCH("改紡",T548)))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1" operator="containsText" text="改紡">
      <formula>NOT(ISERROR(SEARCH("改紡",T555)))</formula>
    </cfRule>
    <cfRule type="containsText" dxfId="5343" priority="8990" operator="containsText" text="清車">
      <formula>NOT(ISERROR(SEARCH("清車",T555)))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31" operator="containsText" text="了機">
      <formula>NOT(ISERROR(SEARCH("了機",T558)))</formula>
    </cfRule>
    <cfRule type="containsText" dxfId="5340" priority="9030" operator="containsText" text="改紡">
      <formula>NOT(ISERROR(SEARCH("改紡",T558)))</formula>
    </cfRule>
    <cfRule type="containsText" dxfId="5339" priority="9029" operator="containsText" text="清車">
      <formula>NOT(ISERROR(SEARCH("清車",T558)))</formula>
    </cfRule>
  </conditionalFormatting>
  <conditionalFormatting sqref="T559">
    <cfRule type="containsText" dxfId="5338" priority="9009" operator="containsText" text="改紡">
      <formula>NOT(ISERROR(SEARCH("改紡",T559)))</formula>
    </cfRule>
    <cfRule type="containsText" dxfId="5337" priority="9010" operator="containsText" text="了機">
      <formula>NOT(ISERROR(SEARCH("了機",T559)))</formula>
    </cfRule>
    <cfRule type="containsText" dxfId="5336" priority="9008" operator="containsText" text="清車">
      <formula>NOT(ISERROR(SEARCH("清車",T559)))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9" operator="containsText" text="了機">
      <formula>NOT(ISERROR(SEARCH("了機",T560)))</formula>
    </cfRule>
    <cfRule type="containsText" dxfId="5333" priority="9018" operator="containsText" text="改紡">
      <formula>NOT(ISERROR(SEARCH("改紡",T560)))</formula>
    </cfRule>
  </conditionalFormatting>
  <conditionalFormatting sqref="T562">
    <cfRule type="containsText" dxfId="5332" priority="9001" operator="containsText" text="了機">
      <formula>NOT(ISERROR(SEARCH("了機",T562)))</formula>
    </cfRule>
    <cfRule type="containsText" dxfId="5331" priority="9000" operator="containsText" text="改紡">
      <formula>NOT(ISERROR(SEARCH("改紡",T562)))</formula>
    </cfRule>
    <cfRule type="containsText" dxfId="5330" priority="8999" operator="containsText" text="清車">
      <formula>NOT(ISERROR(SEARCH("清車",T562)))</formula>
    </cfRule>
  </conditionalFormatting>
  <conditionalFormatting sqref="T565">
    <cfRule type="containsText" dxfId="5329" priority="8965" operator="containsText" text="了機">
      <formula>NOT(ISERROR(SEARCH("了機",T565)))</formula>
    </cfRule>
    <cfRule type="containsText" dxfId="5328" priority="8964" operator="containsText" text="改紡">
      <formula>NOT(ISERROR(SEARCH("改紡",T565)))</formula>
    </cfRule>
    <cfRule type="containsText" dxfId="5327" priority="8963" operator="containsText" text="清車">
      <formula>NOT(ISERROR(SEARCH("清車",T565)))</formula>
    </cfRule>
  </conditionalFormatting>
  <conditionalFormatting sqref="T571">
    <cfRule type="containsText" dxfId="5326" priority="8976" operator="containsText" text="改紡">
      <formula>NOT(ISERROR(SEARCH("改紡",T571)))</formula>
    </cfRule>
    <cfRule type="containsText" dxfId="5325" priority="8977" operator="containsText" text="了機">
      <formula>NOT(ISERROR(SEARCH("了機",T571)))</formula>
    </cfRule>
    <cfRule type="containsText" dxfId="5324" priority="8975" operator="containsText" text="清車">
      <formula>NOT(ISERROR(SEARCH("清車",T571)))</formula>
    </cfRule>
  </conditionalFormatting>
  <conditionalFormatting sqref="T573">
    <cfRule type="containsText" dxfId="5323" priority="8998" operator="containsText" text="了機">
      <formula>NOT(ISERROR(SEARCH("了機",T573)))</formula>
    </cfRule>
    <cfRule type="containsText" dxfId="5322" priority="8997" operator="containsText" text="改紡">
      <formula>NOT(ISERROR(SEARCH("改紡",T573)))</formula>
    </cfRule>
    <cfRule type="containsText" dxfId="5321" priority="8996" operator="containsText" text="清車">
      <formula>NOT(ISERROR(SEARCH("清車",T573)))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5" operator="containsText" text="了機">
      <formula>NOT(ISERROR(SEARCH("了機",T579)))</formula>
    </cfRule>
    <cfRule type="containsText" dxfId="5318" priority="9204" operator="containsText" text="改紡">
      <formula>NOT(ISERROR(SEARCH("改紡",T579)))</formula>
    </cfRule>
  </conditionalFormatting>
  <conditionalFormatting sqref="T588:T589">
    <cfRule type="containsText" dxfId="5317" priority="8725" operator="containsText" text="了機">
      <formula>NOT(ISERROR(SEARCH("了機",T588)))</formula>
    </cfRule>
    <cfRule type="containsText" dxfId="5316" priority="8723" operator="containsText" text="清車">
      <formula>NOT(ISERROR(SEARCH("清車",T588)))</formula>
    </cfRule>
    <cfRule type="containsText" dxfId="5315" priority="8724" operator="containsText" text="改紡">
      <formula>NOT(ISERROR(SEARCH("改紡",T588)))</formula>
    </cfRule>
  </conditionalFormatting>
  <conditionalFormatting sqref="T590">
    <cfRule type="containsText" dxfId="5314" priority="8721" operator="containsText" text="改紡">
      <formula>NOT(ISERROR(SEARCH("改紡",T590)))</formula>
    </cfRule>
    <cfRule type="containsText" dxfId="5313" priority="8722" operator="containsText" text="了機">
      <formula>NOT(ISERROR(SEARCH("了機",T590)))</formula>
    </cfRule>
    <cfRule type="containsText" dxfId="5312" priority="8720" operator="containsText" text="清車">
      <formula>NOT(ISERROR(SEARCH("清車",T590)))</formula>
    </cfRule>
  </conditionalFormatting>
  <conditionalFormatting sqref="T595">
    <cfRule type="containsText" dxfId="5311" priority="8728" operator="containsText" text="了機">
      <formula>NOT(ISERROR(SEARCH("了機",T595)))</formula>
    </cfRule>
    <cfRule type="containsText" dxfId="5310" priority="8726" operator="containsText" text="清車">
      <formula>NOT(ISERROR(SEARCH("清車",T595)))</formula>
    </cfRule>
    <cfRule type="containsText" dxfId="5309" priority="8727" operator="containsText" text="改紡">
      <formula>NOT(ISERROR(SEARCH("改紡",T595)))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7" operator="containsText" text="了機">
      <formula>NOT(ISERROR(SEARCH("了機",T598)))</formula>
    </cfRule>
    <cfRule type="containsText" dxfId="5306" priority="8766" operator="containsText" text="改紡">
      <formula>NOT(ISERROR(SEARCH("改紡",T598)))</formula>
    </cfRule>
  </conditionalFormatting>
  <conditionalFormatting sqref="T599">
    <cfRule type="containsText" dxfId="5305" priority="8746" operator="containsText" text="了機">
      <formula>NOT(ISERROR(SEARCH("了機",T599)))</formula>
    </cfRule>
    <cfRule type="containsText" dxfId="5304" priority="8744" operator="containsText" text="清車">
      <formula>NOT(ISERROR(SEARCH("清車",T599)))</formula>
    </cfRule>
    <cfRule type="containsText" dxfId="5303" priority="8745" operator="containsText" text="改紡">
      <formula>NOT(ISERROR(SEARCH("改紡",T599)))</formula>
    </cfRule>
  </conditionalFormatting>
  <conditionalFormatting sqref="T600">
    <cfRule type="containsText" dxfId="5302" priority="8754" operator="containsText" text="改紡">
      <formula>NOT(ISERROR(SEARCH("改紡",T600)))</formula>
    </cfRule>
    <cfRule type="containsText" dxfId="5301" priority="8753" operator="containsText" text="清車">
      <formula>NOT(ISERROR(SEARCH("清車",T600)))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7" operator="containsText" text="了機">
      <formula>NOT(ISERROR(SEARCH("了機",T602)))</formula>
    </cfRule>
    <cfRule type="containsText" dxfId="5298" priority="8736" operator="containsText" text="改紡">
      <formula>NOT(ISERROR(SEARCH("改紡",T602)))</formula>
    </cfRule>
    <cfRule type="containsText" dxfId="5297" priority="8735" operator="containsText" text="清車">
      <formula>NOT(ISERROR(SEARCH("清車",T602)))</formula>
    </cfRule>
  </conditionalFormatting>
  <conditionalFormatting sqref="T605">
    <cfRule type="containsText" dxfId="5296" priority="8700" operator="containsText" text="改紡">
      <formula>NOT(ISERROR(SEARCH("改紡",T605)))</formula>
    </cfRule>
    <cfRule type="containsText" dxfId="5295" priority="8701" operator="containsText" text="了機">
      <formula>NOT(ISERROR(SEARCH("了機",T605)))</formula>
    </cfRule>
    <cfRule type="containsText" dxfId="5294" priority="8699" operator="containsText" text="清車">
      <formula>NOT(ISERROR(SEARCH("清車",T605)))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3" operator="containsText" text="改紡">
      <formula>NOT(ISERROR(SEARCH("改紡",T613)))</formula>
    </cfRule>
    <cfRule type="containsText" dxfId="5289" priority="8734" operator="containsText" text="了機">
      <formula>NOT(ISERROR(SEARCH("了機",T613)))</formula>
    </cfRule>
    <cfRule type="containsText" dxfId="5288" priority="8732" operator="containsText" text="清車">
      <formula>NOT(ISERROR(SEARCH("清車",T613)))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60" operator="containsText" text="改紡">
      <formula>NOT(ISERROR(SEARCH("改紡",T628)))</formula>
    </cfRule>
    <cfRule type="containsText" dxfId="5283" priority="8459" operator="containsText" text="清車">
      <formula>NOT(ISERROR(SEARCH("清車",T628)))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8" operator="containsText" text="了機">
      <formula>NOT(ISERROR(SEARCH("了機",T630)))</formula>
    </cfRule>
    <cfRule type="containsText" dxfId="5280" priority="8456" operator="containsText" text="清車">
      <formula>NOT(ISERROR(SEARCH("清車",T630)))</formula>
    </cfRule>
    <cfRule type="containsText" dxfId="5279" priority="8457" operator="containsText" text="改紡">
      <formula>NOT(ISERROR(SEARCH("改紡",T630)))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2" operator="containsText" text="改紡">
      <formula>NOT(ISERROR(SEARCH("改紡",T638)))</formula>
    </cfRule>
    <cfRule type="containsText" dxfId="5274" priority="8503" operator="containsText" text="了機">
      <formula>NOT(ISERROR(SEARCH("了機",T638)))</formula>
    </cfRule>
    <cfRule type="containsText" dxfId="5273" priority="8501" operator="containsText" text="清車">
      <formula>NOT(ISERROR(SEARCH("清車",T638)))</formula>
    </cfRule>
  </conditionalFormatting>
  <conditionalFormatting sqref="T639">
    <cfRule type="containsText" dxfId="5272" priority="8481" operator="containsText" text="改紡">
      <formula>NOT(ISERROR(SEARCH("改紡",T639)))</formula>
    </cfRule>
    <cfRule type="containsText" dxfId="5271" priority="8480" operator="containsText" text="清車">
      <formula>NOT(ISERROR(SEARCH("清車",T639)))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3" operator="containsText" text="了機">
      <formula>NOT(ISERROR(SEARCH("了機",T642)))</formula>
    </cfRule>
    <cfRule type="containsText" dxfId="5265" priority="8471" operator="containsText" text="清車">
      <formula>NOT(ISERROR(SEARCH("清車",T642)))</formula>
    </cfRule>
    <cfRule type="containsText" dxfId="5264" priority="8472" operator="containsText" text="改紡">
      <formula>NOT(ISERROR(SEARCH("改紡",T642)))</formula>
    </cfRule>
  </conditionalFormatting>
  <conditionalFormatting sqref="T645">
    <cfRule type="containsText" dxfId="5263" priority="8436" operator="containsText" text="改紡">
      <formula>NOT(ISERROR(SEARCH("改紡",T645)))</formula>
    </cfRule>
    <cfRule type="containsText" dxfId="5262" priority="8435" operator="containsText" text="清車">
      <formula>NOT(ISERROR(SEARCH("清車",T645)))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8" operator="containsText" text="改紡">
      <formula>NOT(ISERROR(SEARCH("改紡",T651)))</formula>
    </cfRule>
    <cfRule type="containsText" dxfId="5259" priority="8447" operator="containsText" text="清車">
      <formula>NOT(ISERROR(SEARCH("清車",T651)))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5" operator="containsText" text="改紡">
      <formula>NOT(ISERROR(SEARCH("改紡",T657)))</formula>
    </cfRule>
    <cfRule type="containsText" dxfId="5253" priority="8414" operator="containsText" text="清車">
      <formula>NOT(ISERROR(SEARCH("清車",T657)))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7" operator="containsText" text="了機">
      <formula>NOT(ISERROR(SEARCH("了機",T660)))</formula>
    </cfRule>
    <cfRule type="containsText" dxfId="5250" priority="8676" operator="containsText" text="改紡">
      <formula>NOT(ISERROR(SEARCH("改紡",T660)))</formula>
    </cfRule>
    <cfRule type="containsText" dxfId="5249" priority="8675" operator="containsText" text="清車">
      <formula>NOT(ISERROR(SEARCH("清車",T660)))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70" operator="containsText" text="了機">
      <formula>NOT(ISERROR(SEARCH("了機",T671)))</formula>
    </cfRule>
    <cfRule type="containsText" dxfId="5243" priority="8169" operator="containsText" text="改紡">
      <formula>NOT(ISERROR(SEARCH("改紡",T671)))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3" operator="containsText" text="改紡">
      <formula>NOT(ISERROR(SEARCH("改紡",T680)))</formula>
    </cfRule>
    <cfRule type="containsText" dxfId="5235" priority="8192" operator="containsText" text="清車">
      <formula>NOT(ISERROR(SEARCH("清車",T680)))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2" operator="containsText" text="改紡">
      <formula>NOT(ISERROR(SEARCH("改紡",T681)))</formula>
    </cfRule>
    <cfRule type="containsText" dxfId="5232" priority="8203" operator="containsText" text="了機">
      <formula>NOT(ISERROR(SEARCH("了機",T681)))</formula>
    </cfRule>
    <cfRule type="containsText" dxfId="5231" priority="8201" operator="containsText" text="清車">
      <formula>NOT(ISERROR(SEARCH("清車",T681)))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5" operator="containsText" text="了機">
      <formula>NOT(ISERROR(SEARCH("了機",T683)))</formula>
    </cfRule>
    <cfRule type="containsText" dxfId="5228" priority="8184" operator="containsText" text="改紡">
      <formula>NOT(ISERROR(SEARCH("改紡",T683)))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60" operator="containsText" text="改紡">
      <formula>NOT(ISERROR(SEARCH("改紡",T692)))</formula>
    </cfRule>
    <cfRule type="containsText" dxfId="5223" priority="8161" operator="containsText" text="了機">
      <formula>NOT(ISERROR(SEARCH("了機",T692)))</formula>
    </cfRule>
    <cfRule type="containsText" dxfId="5222" priority="8159" operator="containsText" text="清車">
      <formula>NOT(ISERROR(SEARCH("清車",T692)))</formula>
    </cfRule>
  </conditionalFormatting>
  <conditionalFormatting sqref="T694">
    <cfRule type="containsText" dxfId="5221" priority="8182" operator="containsText" text="了機">
      <formula>NOT(ISERROR(SEARCH("了機",T694)))</formula>
    </cfRule>
    <cfRule type="containsText" dxfId="5220" priority="8180" operator="containsText" text="清車">
      <formula>NOT(ISERROR(SEARCH("清車",T694)))</formula>
    </cfRule>
    <cfRule type="containsText" dxfId="5219" priority="8181" operator="containsText" text="改紡">
      <formula>NOT(ISERROR(SEARCH("改紡",T694)))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8" operator="containsText" text="了機">
      <formula>NOT(ISERROR(SEARCH("了機",T698)))</formula>
    </cfRule>
    <cfRule type="containsText" dxfId="5216" priority="8127" operator="containsText" text="改紡">
      <formula>NOT(ISERROR(SEARCH("改紡",T698)))</formula>
    </cfRule>
  </conditionalFormatting>
  <conditionalFormatting sqref="T701:T708">
    <cfRule type="containsText" dxfId="5215" priority="8389" operator="containsText" text="了機">
      <formula>NOT(ISERROR(SEARCH("了機",T701)))</formula>
    </cfRule>
    <cfRule type="containsText" dxfId="5214" priority="8387" operator="containsText" text="清車">
      <formula>NOT(ISERROR(SEARCH("清車",T701)))</formula>
    </cfRule>
    <cfRule type="containsText" dxfId="5213" priority="8388" operator="containsText" text="改紡">
      <formula>NOT(ISERROR(SEARCH("改紡",T701)))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7" operator="containsText" text="改紡">
      <formula>NOT(ISERROR(SEARCH("改紡",T717)))</formula>
    </cfRule>
    <cfRule type="containsText" dxfId="5205" priority="7888" operator="containsText" text="了機">
      <formula>NOT(ISERROR(SEARCH("了機",T717)))</formula>
    </cfRule>
    <cfRule type="containsText" dxfId="5204" priority="7886" operator="containsText" text="清車">
      <formula>NOT(ISERROR(SEARCH("清車",T717)))</formula>
    </cfRule>
  </conditionalFormatting>
  <conditionalFormatting sqref="T720 T723">
    <cfRule type="containsText" dxfId="5203" priority="7926" operator="containsText" text="改紡">
      <formula>NOT(ISERROR(SEARCH("改紡",T720)))</formula>
    </cfRule>
    <cfRule type="containsText" dxfId="5202" priority="7925" operator="containsText" text="清車">
      <formula>NOT(ISERROR(SEARCH("清車",T720)))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6" operator="containsText" text="了機">
      <formula>NOT(ISERROR(SEARCH("了機",T721)))</formula>
    </cfRule>
    <cfRule type="containsText" dxfId="5198" priority="7905" operator="containsText" text="改紡">
      <formula>NOT(ISERROR(SEARCH("改紡",T721)))</formula>
    </cfRule>
  </conditionalFormatting>
  <conditionalFormatting sqref="T722">
    <cfRule type="containsText" dxfId="5197" priority="7915" operator="containsText" text="了機">
      <formula>NOT(ISERROR(SEARCH("了機",T722)))</formula>
    </cfRule>
    <cfRule type="containsText" dxfId="5196" priority="7914" operator="containsText" text="改紡">
      <formula>NOT(ISERROR(SEARCH("改紡",T722)))</formula>
    </cfRule>
    <cfRule type="containsText" dxfId="5195" priority="7913" operator="containsText" text="清車">
      <formula>NOT(ISERROR(SEARCH("清車",T722)))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7" operator="containsText" text="了機">
      <formula>NOT(ISERROR(SEARCH("了機",T724)))</formula>
    </cfRule>
    <cfRule type="containsText" dxfId="5192" priority="7896" operator="containsText" text="改紡">
      <formula>NOT(ISERROR(SEARCH("改紡",T724)))</formula>
    </cfRule>
  </conditionalFormatting>
  <conditionalFormatting sqref="T727">
    <cfRule type="containsText" dxfId="5191" priority="7860" operator="containsText" text="改紡">
      <formula>NOT(ISERROR(SEARCH("改紡",T727)))</formula>
    </cfRule>
    <cfRule type="containsText" dxfId="5190" priority="7861" operator="containsText" text="了機">
      <formula>NOT(ISERROR(SEARCH("了機",T727)))</formula>
    </cfRule>
    <cfRule type="containsText" dxfId="5189" priority="7859" operator="containsText" text="清車">
      <formula>NOT(ISERROR(SEARCH("清車",T727)))</formula>
    </cfRule>
  </conditionalFormatting>
  <conditionalFormatting sqref="T733">
    <cfRule type="containsText" dxfId="5188" priority="7872" operator="containsText" text="改紡">
      <formula>NOT(ISERROR(SEARCH("改紡",T733)))</formula>
    </cfRule>
    <cfRule type="containsText" dxfId="5187" priority="7873" operator="containsText" text="了機">
      <formula>NOT(ISERROR(SEARCH("了機",T733)))</formula>
    </cfRule>
    <cfRule type="containsText" dxfId="5186" priority="7871" operator="containsText" text="清車">
      <formula>NOT(ISERROR(SEARCH("清車",T733)))</formula>
    </cfRule>
  </conditionalFormatting>
  <conditionalFormatting sqref="T735">
    <cfRule type="containsText" dxfId="5185" priority="7893" operator="containsText" text="改紡">
      <formula>NOT(ISERROR(SEARCH("改紡",T735)))</formula>
    </cfRule>
    <cfRule type="containsText" dxfId="5184" priority="7894" operator="containsText" text="了機">
      <formula>NOT(ISERROR(SEARCH("了機",T735)))</formula>
    </cfRule>
    <cfRule type="containsText" dxfId="5183" priority="7892" operator="containsText" text="清車">
      <formula>NOT(ISERROR(SEARCH("清車",T735)))</formula>
    </cfRule>
  </conditionalFormatting>
  <conditionalFormatting sqref="T738">
    <cfRule type="containsText" dxfId="5182" priority="7828" operator="containsText" text="了機">
      <formula>NOT(ISERROR(SEARCH("了機",T738)))</formula>
    </cfRule>
    <cfRule type="containsText" dxfId="5181" priority="7826" operator="containsText" text="清車">
      <formula>NOT(ISERROR(SEARCH("清車",T738)))</formula>
    </cfRule>
    <cfRule type="containsText" dxfId="5180" priority="7827" operator="containsText" text="改紡">
      <formula>NOT(ISERROR(SEARCH("改紡",T738)))</formula>
    </cfRule>
  </conditionalFormatting>
  <conditionalFormatting sqref="T739">
    <cfRule type="containsText" dxfId="5179" priority="7839" operator="containsText" text="改紡">
      <formula>NOT(ISERROR(SEARCH("改紡",T739)))</formula>
    </cfRule>
    <cfRule type="containsText" dxfId="5178" priority="7840" operator="containsText" text="了機">
      <formula>NOT(ISERROR(SEARCH("了機",T739)))</formula>
    </cfRule>
    <cfRule type="containsText" dxfId="5177" priority="7838" operator="containsText" text="清車">
      <formula>NOT(ISERROR(SEARCH("清車",T739)))</formula>
    </cfRule>
  </conditionalFormatting>
  <conditionalFormatting sqref="T742:T749">
    <cfRule type="containsText" dxfId="5176" priority="8100" operator="containsText" text="改紡">
      <formula>NOT(ISERROR(SEARCH("改紡",T742)))</formula>
    </cfRule>
    <cfRule type="containsText" dxfId="5175" priority="8101" operator="containsText" text="了機">
      <formula>NOT(ISERROR(SEARCH("了機",T742)))</formula>
    </cfRule>
    <cfRule type="containsText" dxfId="5174" priority="8099" operator="containsText" text="清車">
      <formula>NOT(ISERROR(SEARCH("清車",T742)))</formula>
    </cfRule>
  </conditionalFormatting>
  <conditionalFormatting sqref="T751:T752">
    <cfRule type="containsText" dxfId="5173" priority="7594" operator="containsText" text="了機">
      <formula>NOT(ISERROR(SEARCH("了機",T751)))</formula>
    </cfRule>
    <cfRule type="containsText" dxfId="5172" priority="7593" operator="containsText" text="改紡">
      <formula>NOT(ISERROR(SEARCH("改紡",T751)))</formula>
    </cfRule>
    <cfRule type="containsText" dxfId="5171" priority="7592" operator="containsText" text="清車">
      <formula>NOT(ISERROR(SEARCH("清車",T751)))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30" operator="containsText" text="改紡">
      <formula>NOT(ISERROR(SEARCH("改紡",T755)))</formula>
    </cfRule>
    <cfRule type="containsText" dxfId="5166" priority="7529" operator="containsText" text="清車">
      <formula>NOT(ISERROR(SEARCH("清車",T755)))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6" operator="containsText" text="改紡">
      <formula>NOT(ISERROR(SEARCH("改紡",T758)))</formula>
    </cfRule>
    <cfRule type="containsText" dxfId="5163" priority="7595" operator="containsText" text="清車">
      <formula>NOT(ISERROR(SEARCH("清車",T758)))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5" operator="containsText" text="了機">
      <formula>NOT(ISERROR(SEARCH("了機",T761)))</formula>
    </cfRule>
    <cfRule type="containsText" dxfId="5159" priority="7524" operator="containsText" text="改紡">
      <formula>NOT(ISERROR(SEARCH("改紡",T761)))</formula>
    </cfRule>
  </conditionalFormatting>
  <conditionalFormatting sqref="T762">
    <cfRule type="containsText" dxfId="5158" priority="7614" operator="containsText" text="改紡">
      <formula>NOT(ISERROR(SEARCH("改紡",T762)))</formula>
    </cfRule>
    <cfRule type="containsText" dxfId="5157" priority="7615" operator="containsText" text="了機">
      <formula>NOT(ISERROR(SEARCH("了機",T762)))</formula>
    </cfRule>
    <cfRule type="containsText" dxfId="5156" priority="7613" operator="containsText" text="清車">
      <formula>NOT(ISERROR(SEARCH("清車",T762)))</formula>
    </cfRule>
  </conditionalFormatting>
  <conditionalFormatting sqref="T763">
    <cfRule type="containsText" dxfId="5155" priority="7624" operator="containsText" text="了機">
      <formula>NOT(ISERROR(SEARCH("了機",T763)))</formula>
    </cfRule>
    <cfRule type="containsText" dxfId="5154" priority="7623" operator="containsText" text="改紡">
      <formula>NOT(ISERROR(SEARCH("改紡",T763)))</formula>
    </cfRule>
    <cfRule type="containsText" dxfId="5153" priority="7622" operator="containsText" text="清車">
      <formula>NOT(ISERROR(SEARCH("清車",T763)))</formula>
    </cfRule>
  </conditionalFormatting>
  <conditionalFormatting sqref="T764">
    <cfRule type="containsText" dxfId="5152" priority="7636" operator="containsText" text="了機">
      <formula>NOT(ISERROR(SEARCH("了機",T764)))</formula>
    </cfRule>
    <cfRule type="containsText" dxfId="5151" priority="7635" operator="containsText" text="改紡">
      <formula>NOT(ISERROR(SEARCH("改紡",T764)))</formula>
    </cfRule>
    <cfRule type="containsText" dxfId="5150" priority="7634" operator="containsText" text="清車">
      <formula>NOT(ISERROR(SEARCH("清車",T764)))</formula>
    </cfRule>
  </conditionalFormatting>
  <conditionalFormatting sqref="T765">
    <cfRule type="containsText" dxfId="5149" priority="7605" operator="containsText" text="改紡">
      <formula>NOT(ISERROR(SEARCH("改紡",T765)))</formula>
    </cfRule>
    <cfRule type="containsText" dxfId="5148" priority="7604" operator="containsText" text="清車">
      <formula>NOT(ISERROR(SEARCH("清車",T765)))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6" operator="containsText" text="了機">
      <formula>NOT(ISERROR(SEARCH("了機",T768)))</formula>
    </cfRule>
    <cfRule type="containsText" dxfId="5144" priority="7575" operator="containsText" text="改紡">
      <formula>NOT(ISERROR(SEARCH("改紡",T768)))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3" operator="containsText" text="了機">
      <formula>NOT(ISERROR(SEARCH("了機",T776)))</formula>
    </cfRule>
    <cfRule type="containsText" dxfId="5139" priority="7602" operator="containsText" text="改紡">
      <formula>NOT(ISERROR(SEARCH("改紡",T776)))</formula>
    </cfRule>
    <cfRule type="containsText" dxfId="5138" priority="7601" operator="containsText" text="清車">
      <formula>NOT(ISERROR(SEARCH("清車",T776)))</formula>
    </cfRule>
  </conditionalFormatting>
  <conditionalFormatting sqref="T779">
    <cfRule type="containsText" dxfId="5137" priority="7543" operator="containsText" text="了機">
      <formula>NOT(ISERROR(SEARCH("了機",T779)))</formula>
    </cfRule>
    <cfRule type="containsText" dxfId="5136" priority="7542" operator="containsText" text="改紡">
      <formula>NOT(ISERROR(SEARCH("改紡",T779)))</formula>
    </cfRule>
    <cfRule type="containsText" dxfId="5135" priority="7541" operator="containsText" text="清車">
      <formula>NOT(ISERROR(SEARCH("清車",T779)))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4" operator="containsText" text="了機">
      <formula>NOT(ISERROR(SEARCH("了機",T783)))</formula>
    </cfRule>
    <cfRule type="containsText" dxfId="5130" priority="7803" operator="containsText" text="改紡">
      <formula>NOT(ISERROR(SEARCH("改紡",T783)))</formula>
    </cfRule>
    <cfRule type="containsText" dxfId="5129" priority="7802" operator="containsText" text="清車">
      <formula>NOT(ISERROR(SEARCH("清車",T783)))</formula>
    </cfRule>
  </conditionalFormatting>
  <conditionalFormatting sqref="T792:T793">
    <cfRule type="containsText" dxfId="5128" priority="7191" operator="containsText" text="改紡">
      <formula>NOT(ISERROR(SEARCH("改紡",T792)))</formula>
    </cfRule>
    <cfRule type="containsText" dxfId="5127" priority="7192" operator="containsText" text="了機">
      <formula>NOT(ISERROR(SEARCH("了機",T792)))</formula>
    </cfRule>
    <cfRule type="containsText" dxfId="5126" priority="7190" operator="containsText" text="清車">
      <formula>NOT(ISERROR(SEARCH("清車",T792)))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4" operator="containsText" text="了機">
      <formula>NOT(ISERROR(SEARCH("了機",T796)))</formula>
    </cfRule>
    <cfRule type="containsText" dxfId="5121" priority="7172" operator="containsText" text="清車">
      <formula>NOT(ISERROR(SEARCH("清車",T796)))</formula>
    </cfRule>
    <cfRule type="containsText" dxfId="5120" priority="7173" operator="containsText" text="改紡">
      <formula>NOT(ISERROR(SEARCH("改紡",T796)))</formula>
    </cfRule>
  </conditionalFormatting>
  <conditionalFormatting sqref="T799">
    <cfRule type="containsText" dxfId="5119" priority="7195" operator="containsText" text="了機">
      <formula>NOT(ISERROR(SEARCH("了機",T799)))</formula>
    </cfRule>
    <cfRule type="containsText" dxfId="5118" priority="7194" operator="containsText" text="改紡">
      <formula>NOT(ISERROR(SEARCH("改紡",T799)))</formula>
    </cfRule>
    <cfRule type="containsText" dxfId="5117" priority="7193" operator="containsText" text="清車">
      <formula>NOT(ISERROR(SEARCH("清車",T799)))</formula>
    </cfRule>
  </conditionalFormatting>
  <conditionalFormatting sqref="T802">
    <cfRule type="containsText" dxfId="5116" priority="7170" operator="containsText" text="改紡">
      <formula>NOT(ISERROR(SEARCH("改紡",T802)))</formula>
    </cfRule>
    <cfRule type="containsText" dxfId="5115" priority="7169" operator="containsText" text="清車">
      <formula>NOT(ISERROR(SEARCH("清車",T802)))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9" operator="containsText" text="了機">
      <formula>NOT(ISERROR(SEARCH("了機",T804)))</formula>
    </cfRule>
    <cfRule type="containsText" dxfId="5108" priority="7218" operator="containsText" text="改紡">
      <formula>NOT(ISERROR(SEARCH("改紡",T804)))</formula>
    </cfRule>
  </conditionalFormatting>
  <conditionalFormatting sqref="T805">
    <cfRule type="containsText" dxfId="5107" priority="7236" operator="containsText" text="改紡">
      <formula>NOT(ISERROR(SEARCH("改紡",T805)))</formula>
    </cfRule>
    <cfRule type="containsText" dxfId="5106" priority="7235" operator="containsText" text="清車">
      <formula>NOT(ISERROR(SEARCH("清車",T805)))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4" operator="containsText" text="了機">
      <formula>NOT(ISERROR(SEARCH("了機",T806)))</formula>
    </cfRule>
    <cfRule type="containsText" dxfId="5103" priority="7202" operator="containsText" text="清車">
      <formula>NOT(ISERROR(SEARCH("清車",T806)))</formula>
    </cfRule>
    <cfRule type="containsText" dxfId="5102" priority="7203" operator="containsText" text="改紡">
      <formula>NOT(ISERROR(SEARCH("改紡",T806)))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3" operator="containsText" text="了機">
      <formula>NOT(ISERROR(SEARCH("了機",T807)))</formula>
    </cfRule>
    <cfRule type="containsText" dxfId="5099" priority="7152" operator="containsText" text="改紡">
      <formula>NOT(ISERROR(SEARCH("改紡",T807)))</formula>
    </cfRule>
  </conditionalFormatting>
  <conditionalFormatting sqref="T809">
    <cfRule type="containsText" dxfId="5098" priority="7183" operator="containsText" text="了機">
      <formula>NOT(ISERROR(SEARCH("了機",T809)))</formula>
    </cfRule>
    <cfRule type="containsText" dxfId="5097" priority="7181" operator="containsText" text="清車">
      <formula>NOT(ISERROR(SEARCH("清車",T809)))</formula>
    </cfRule>
    <cfRule type="containsText" dxfId="5096" priority="7182" operator="containsText" text="改紡">
      <formula>NOT(ISERROR(SEARCH("改紡",T809)))</formula>
    </cfRule>
  </conditionalFormatting>
  <conditionalFormatting sqref="T815">
    <cfRule type="containsText" dxfId="5095" priority="7165" operator="containsText" text="了機">
      <formula>NOT(ISERROR(SEARCH("了機",T815)))</formula>
    </cfRule>
    <cfRule type="containsText" dxfId="5094" priority="7164" operator="containsText" text="改紡">
      <formula>NOT(ISERROR(SEARCH("改紡",T815)))</formula>
    </cfRule>
    <cfRule type="containsText" dxfId="5093" priority="7163" operator="containsText" text="清車">
      <formula>NOT(ISERROR(SEARCH("清車",T815)))</formula>
    </cfRule>
  </conditionalFormatting>
  <conditionalFormatting sqref="T817">
    <cfRule type="containsText" dxfId="5092" priority="7201" operator="containsText" text="了機">
      <formula>NOT(ISERROR(SEARCH("了機",T817)))</formula>
    </cfRule>
    <cfRule type="containsText" dxfId="5091" priority="7199" operator="containsText" text="清車">
      <formula>NOT(ISERROR(SEARCH("清車",T817)))</formula>
    </cfRule>
    <cfRule type="containsText" dxfId="5090" priority="7200" operator="containsText" text="改紡">
      <formula>NOT(ISERROR(SEARCH("改紡",T817)))</formula>
    </cfRule>
  </conditionalFormatting>
  <conditionalFormatting sqref="T820">
    <cfRule type="containsText" dxfId="5089" priority="7179" operator="containsText" text="改紡">
      <formula>NOT(ISERROR(SEARCH("改紡",T820)))</formula>
    </cfRule>
    <cfRule type="containsText" dxfId="5088" priority="7178" operator="containsText" text="清車">
      <formula>NOT(ISERROR(SEARCH("清車",T820)))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30" operator="containsText" text="改紡">
      <formula>NOT(ISERROR(SEARCH("改紡",T834)))</formula>
    </cfRule>
    <cfRule type="containsText" dxfId="5079" priority="6929" operator="containsText" text="清車">
      <formula>NOT(ISERROR(SEARCH("清車",T834)))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6" operator="containsText" text="了機">
      <formula>NOT(ISERROR(SEARCH("了機",T836)))</formula>
    </cfRule>
    <cfRule type="containsText" dxfId="5076" priority="6915" operator="containsText" text="改紡">
      <formula>NOT(ISERROR(SEARCH("改紡",T836)))</formula>
    </cfRule>
    <cfRule type="containsText" dxfId="5075" priority="6914" operator="containsText" text="清車">
      <formula>NOT(ISERROR(SEARCH("清車",T836)))</formula>
    </cfRule>
  </conditionalFormatting>
  <conditionalFormatting sqref="T839">
    <cfRule type="containsText" dxfId="5074" priority="6936" operator="containsText" text="改紡">
      <formula>NOT(ISERROR(SEARCH("改紡",T839)))</formula>
    </cfRule>
    <cfRule type="containsText" dxfId="5073" priority="6937" operator="containsText" text="了機">
      <formula>NOT(ISERROR(SEARCH("了機",T839)))</formula>
    </cfRule>
    <cfRule type="containsText" dxfId="5072" priority="6935" operator="containsText" text="清車">
      <formula>NOT(ISERROR(SEARCH("清車",T839)))</formula>
    </cfRule>
  </conditionalFormatting>
  <conditionalFormatting sqref="T842">
    <cfRule type="containsText" dxfId="5071" priority="6912" operator="containsText" text="改紡">
      <formula>NOT(ISERROR(SEARCH("改紡",T842)))</formula>
    </cfRule>
    <cfRule type="containsText" dxfId="5070" priority="6911" operator="containsText" text="清車">
      <formula>NOT(ISERROR(SEARCH("清車",T842)))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5" operator="containsText" text="了機">
      <formula>NOT(ISERROR(SEARCH("了機",T843)))</formula>
    </cfRule>
    <cfRule type="containsText" dxfId="5067" priority="6954" operator="containsText" text="改紡">
      <formula>NOT(ISERROR(SEARCH("改紡",T843)))</formula>
    </cfRule>
    <cfRule type="containsText" dxfId="5066" priority="6953" operator="containsText" text="清車">
      <formula>NOT(ISERROR(SEARCH("清車",T843)))</formula>
    </cfRule>
  </conditionalFormatting>
  <conditionalFormatting sqref="T844">
    <cfRule type="containsText" dxfId="5065" priority="6961" operator="containsText" text="了機">
      <formula>NOT(ISERROR(SEARCH("了機",T844)))</formula>
    </cfRule>
    <cfRule type="containsText" dxfId="5064" priority="6959" operator="containsText" text="清車">
      <formula>NOT(ISERROR(SEARCH("清車",T844)))</formula>
    </cfRule>
    <cfRule type="containsText" dxfId="5063" priority="6960" operator="containsText" text="改紡">
      <formula>NOT(ISERROR(SEARCH("改紡",T844)))</formula>
    </cfRule>
  </conditionalFormatting>
  <conditionalFormatting sqref="T845">
    <cfRule type="containsText" dxfId="5062" priority="6978" operator="containsText" text="改紡">
      <formula>NOT(ISERROR(SEARCH("改紡",T845)))</formula>
    </cfRule>
    <cfRule type="containsText" dxfId="5061" priority="6977" operator="containsText" text="清車">
      <formula>NOT(ISERROR(SEARCH("清車",T845)))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5" operator="containsText" text="改紡">
      <formula>NOT(ISERROR(SEARCH("改紡",T846)))</formula>
    </cfRule>
    <cfRule type="containsText" dxfId="5058" priority="6944" operator="containsText" text="清車">
      <formula>NOT(ISERROR(SEARCH("清車",T846)))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3" operator="containsText" text="改紡">
      <formula>NOT(ISERROR(SEARCH("改紡",T847)))</formula>
    </cfRule>
    <cfRule type="containsText" dxfId="5055" priority="6902" operator="containsText" text="清車">
      <formula>NOT(ISERROR(SEARCH("清車",T847)))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4" operator="containsText" text="改紡">
      <formula>NOT(ISERROR(SEARCH("改紡",T849)))</formula>
    </cfRule>
    <cfRule type="containsText" dxfId="5052" priority="6923" operator="containsText" text="清車">
      <formula>NOT(ISERROR(SEARCH("清車",T849)))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3" operator="containsText" text="了機">
      <formula>NOT(ISERROR(SEARCH("了機",T856)))</formula>
    </cfRule>
    <cfRule type="containsText" dxfId="5049" priority="6942" operator="containsText" text="改紡">
      <formula>NOT(ISERROR(SEARCH("改紡",T856)))</formula>
    </cfRule>
    <cfRule type="containsText" dxfId="5048" priority="6941" operator="containsText" text="清車">
      <formula>NOT(ISERROR(SEARCH("清車",T856)))</formula>
    </cfRule>
  </conditionalFormatting>
  <conditionalFormatting sqref="T859">
    <cfRule type="containsText" dxfId="5047" priority="6922" operator="containsText" text="了機">
      <formula>NOT(ISERROR(SEARCH("了機",T859)))</formula>
    </cfRule>
    <cfRule type="containsText" dxfId="5046" priority="6921" operator="containsText" text="改紡">
      <formula>NOT(ISERROR(SEARCH("改紡",T859)))</formula>
    </cfRule>
    <cfRule type="containsText" dxfId="5045" priority="6920" operator="containsText" text="清車">
      <formula>NOT(ISERROR(SEARCH("清車",T859)))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70" operator="containsText" text="了機">
      <formula>NOT(ISERROR(SEARCH("了機",T862)))</formula>
    </cfRule>
    <cfRule type="containsText" dxfId="5042" priority="6969" operator="containsText" text="改紡">
      <formula>NOT(ISERROR(SEARCH("改紡",T862)))</formula>
    </cfRule>
  </conditionalFormatting>
  <conditionalFormatting sqref="T871:T872">
    <cfRule type="containsText" dxfId="5041" priority="6612" operator="containsText" text="改紡">
      <formula>NOT(ISERROR(SEARCH("改紡",T871)))</formula>
    </cfRule>
    <cfRule type="containsText" dxfId="5040" priority="6613" operator="containsText" text="了機">
      <formula>NOT(ISERROR(SEARCH("了機",T871)))</formula>
    </cfRule>
    <cfRule type="containsText" dxfId="5039" priority="6611" operator="containsText" text="清車">
      <formula>NOT(ISERROR(SEARCH("清車",T871)))</formula>
    </cfRule>
  </conditionalFormatting>
  <conditionalFormatting sqref="T873">
    <cfRule type="containsText" dxfId="5038" priority="6609" operator="containsText" text="改紡">
      <formula>NOT(ISERROR(SEARCH("改紡",T873)))</formula>
    </cfRule>
    <cfRule type="containsText" dxfId="5037" priority="6608" operator="containsText" text="清車">
      <formula>NOT(ISERROR(SEARCH("清車",T873)))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4" operator="containsText" text="改紡">
      <formula>NOT(ISERROR(SEARCH("改紡",T875)))</formula>
    </cfRule>
    <cfRule type="containsText" dxfId="5034" priority="6595" operator="containsText" text="了機">
      <formula>NOT(ISERROR(SEARCH("了機",T875)))</formula>
    </cfRule>
    <cfRule type="containsText" dxfId="5033" priority="6593" operator="containsText" text="清車">
      <formula>NOT(ISERROR(SEARCH("清車",T875)))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7" operator="containsText" text="了機">
      <formula>NOT(ISERROR(SEARCH("了機",T883)))</formula>
    </cfRule>
    <cfRule type="containsText" dxfId="5022" priority="6636" operator="containsText" text="改紡">
      <formula>NOT(ISERROR(SEARCH("改紡",T883)))</formula>
    </cfRule>
    <cfRule type="containsText" dxfId="5021" priority="6635" operator="containsText" text="清車">
      <formula>NOT(ISERROR(SEARCH("清車",T883)))</formula>
    </cfRule>
  </conditionalFormatting>
  <conditionalFormatting sqref="T884">
    <cfRule type="containsText" dxfId="5020" priority="6655" operator="containsText" text="了機">
      <formula>NOT(ISERROR(SEARCH("了機",T884)))</formula>
    </cfRule>
    <cfRule type="containsText" dxfId="5019" priority="6653" operator="containsText" text="清車">
      <formula>NOT(ISERROR(SEARCH("清車",T884)))</formula>
    </cfRule>
    <cfRule type="containsText" dxfId="5018" priority="6654" operator="containsText" text="改紡">
      <formula>NOT(ISERROR(SEARCH("改紡",T884)))</formula>
    </cfRule>
  </conditionalFormatting>
  <conditionalFormatting sqref="T885">
    <cfRule type="containsText" dxfId="5017" priority="6436" operator="containsText" text="了機">
      <formula>NOT(ISERROR(SEARCH("了機",T885)))</formula>
    </cfRule>
    <cfRule type="containsText" dxfId="5016" priority="6434" operator="containsText" text="清車">
      <formula>NOT(ISERROR(SEARCH("清車",T885)))</formula>
    </cfRule>
    <cfRule type="containsText" dxfId="5015" priority="6435" operator="containsText" text="改紡">
      <formula>NOT(ISERROR(SEARCH("改紡",T885)))</formula>
    </cfRule>
  </conditionalFormatting>
  <conditionalFormatting sqref="T886">
    <cfRule type="containsText" dxfId="5014" priority="6583" operator="containsText" text="了機">
      <formula>NOT(ISERROR(SEARCH("了機",T886)))</formula>
    </cfRule>
    <cfRule type="containsText" dxfId="5013" priority="6581" operator="containsText" text="清車">
      <formula>NOT(ISERROR(SEARCH("清車",T886)))</formula>
    </cfRule>
    <cfRule type="containsText" dxfId="5012" priority="6582" operator="containsText" text="改紡">
      <formula>NOT(ISERROR(SEARCH("改紡",T886)))</formula>
    </cfRule>
  </conditionalFormatting>
  <conditionalFormatting sqref="T888">
    <cfRule type="containsText" dxfId="5011" priority="6604" operator="containsText" text="了機">
      <formula>NOT(ISERROR(SEARCH("了機",T888)))</formula>
    </cfRule>
    <cfRule type="containsText" dxfId="5010" priority="6603" operator="containsText" text="改紡">
      <formula>NOT(ISERROR(SEARCH("改紡",T888)))</formula>
    </cfRule>
    <cfRule type="containsText" dxfId="5009" priority="6602" operator="containsText" text="清車">
      <formula>NOT(ISERROR(SEARCH("清車",T888)))</formula>
    </cfRule>
  </conditionalFormatting>
  <conditionalFormatting sqref="T895">
    <cfRule type="containsText" dxfId="5008" priority="6622" operator="containsText" text="了機">
      <formula>NOT(ISERROR(SEARCH("了機",T895)))</formula>
    </cfRule>
    <cfRule type="containsText" dxfId="5007" priority="6621" operator="containsText" text="改紡">
      <formula>NOT(ISERROR(SEARCH("改紡",T895)))</formula>
    </cfRule>
    <cfRule type="containsText" dxfId="5006" priority="6620" operator="containsText" text="清車">
      <formula>NOT(ISERROR(SEARCH("清車",T895)))</formula>
    </cfRule>
  </conditionalFormatting>
  <conditionalFormatting sqref="T898">
    <cfRule type="containsText" dxfId="5005" priority="6600" operator="containsText" text="改紡">
      <formula>NOT(ISERROR(SEARCH("改紡",T898)))</formula>
    </cfRule>
    <cfRule type="containsText" dxfId="5004" priority="6599" operator="containsText" text="清車">
      <formula>NOT(ISERROR(SEARCH("清車",T898)))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9" operator="containsText" text="了機">
      <formula>NOT(ISERROR(SEARCH("了機",T914)))</formula>
    </cfRule>
    <cfRule type="containsText" dxfId="4991" priority="6168" operator="containsText" text="改紡">
      <formula>NOT(ISERROR(SEARCH("改紡",T914)))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90" operator="containsText" text="了機">
      <formula>NOT(ISERROR(SEARCH("了機",T917)))</formula>
    </cfRule>
    <cfRule type="containsText" dxfId="4988" priority="6189" operator="containsText" text="改紡">
      <formula>NOT(ISERROR(SEARCH("改紡",T917)))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4" operator="containsText" text="改紡">
      <formula>NOT(ISERROR(SEARCH("改紡",T921)))</formula>
    </cfRule>
    <cfRule type="containsText" dxfId="4983" priority="6205" operator="containsText" text="了機">
      <formula>NOT(ISERROR(SEARCH("了機",T921)))</formula>
    </cfRule>
    <cfRule type="containsText" dxfId="4982" priority="6203" operator="containsText" text="清車">
      <formula>NOT(ISERROR(SEARCH("清車",T921)))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7" operator="containsText" text="了機">
      <formula>NOT(ISERROR(SEARCH("了機",T924)))</formula>
    </cfRule>
    <cfRule type="containsText" dxfId="4973" priority="6096" operator="containsText" text="改紡">
      <formula>NOT(ISERROR(SEARCH("改紡",T924)))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8" operator="containsText" text="了機">
      <formula>NOT(ISERROR(SEARCH("了機",T927)))</formula>
    </cfRule>
    <cfRule type="containsText" dxfId="4968" priority="6177" operator="containsText" text="改紡">
      <formula>NOT(ISERROR(SEARCH("改紡",T927)))</formula>
    </cfRule>
    <cfRule type="containsText" dxfId="4967" priority="6176" operator="containsText" text="清車">
      <formula>NOT(ISERROR(SEARCH("清車",T927)))</formula>
    </cfRule>
  </conditionalFormatting>
  <conditionalFormatting sqref="T934">
    <cfRule type="containsText" dxfId="4966" priority="6196" operator="containsText" text="了機">
      <formula>NOT(ISERROR(SEARCH("了機",T934)))</formula>
    </cfRule>
    <cfRule type="containsText" dxfId="4965" priority="6195" operator="containsText" text="改紡">
      <formula>NOT(ISERROR(SEARCH("改紡",T934)))</formula>
    </cfRule>
    <cfRule type="containsText" dxfId="4964" priority="6194" operator="containsText" text="清車">
      <formula>NOT(ISERROR(SEARCH("清車",T934)))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5" operator="containsText" text="了機">
      <formula>NOT(ISERROR(SEARCH("了機",T949)))</formula>
    </cfRule>
    <cfRule type="containsText" dxfId="4956" priority="5843" operator="containsText" text="清車">
      <formula>NOT(ISERROR(SEARCH("清車",T949)))</formula>
    </cfRule>
    <cfRule type="containsText" dxfId="4955" priority="5844" operator="containsText" text="改紡">
      <formula>NOT(ISERROR(SEARCH("改紡",T949)))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7" operator="containsText" text="了機">
      <formula>NOT(ISERROR(SEARCH("了機",T953)))</formula>
    </cfRule>
    <cfRule type="containsText" dxfId="4950" priority="5825" operator="containsText" text="清車">
      <formula>NOT(ISERROR(SEARCH("清車",T953)))</formula>
    </cfRule>
    <cfRule type="containsText" dxfId="4949" priority="5826" operator="containsText" text="改紡">
      <formula>NOT(ISERROR(SEARCH("改紡",T953)))</formula>
    </cfRule>
  </conditionalFormatting>
  <conditionalFormatting sqref="T956">
    <cfRule type="containsText" dxfId="4948" priority="5848" operator="containsText" text="了機">
      <formula>NOT(ISERROR(SEARCH("了機",T956)))</formula>
    </cfRule>
    <cfRule type="containsText" dxfId="4947" priority="5846" operator="containsText" text="清車">
      <formula>NOT(ISERROR(SEARCH("清車",T956)))</formula>
    </cfRule>
    <cfRule type="containsText" dxfId="4946" priority="5847" operator="containsText" text="改紡">
      <formula>NOT(ISERROR(SEARCH("改紡",T956)))</formula>
    </cfRule>
  </conditionalFormatting>
  <conditionalFormatting sqref="T959">
    <cfRule type="containsText" dxfId="4945" priority="5824" operator="containsText" text="了機">
      <formula>NOT(ISERROR(SEARCH("了機",T959)))</formula>
    </cfRule>
    <cfRule type="containsText" dxfId="4944" priority="5822" operator="containsText" text="清車">
      <formula>NOT(ISERROR(SEARCH("清車",T959)))</formula>
    </cfRule>
    <cfRule type="containsText" dxfId="4943" priority="5823" operator="containsText" text="改紡">
      <formula>NOT(ISERROR(SEARCH("改紡",T959)))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7" operator="containsText" text="了機">
      <formula>NOT(ISERROR(SEARCH("了機",T962)))</formula>
    </cfRule>
    <cfRule type="containsText" dxfId="4934" priority="5886" operator="containsText" text="改紡">
      <formula>NOT(ISERROR(SEARCH("改紡",T962)))</formula>
    </cfRule>
  </conditionalFormatting>
  <conditionalFormatting sqref="T963">
    <cfRule type="containsText" dxfId="4933" priority="5755" operator="containsText" text="了機">
      <formula>NOT(ISERROR(SEARCH("了機",T963)))</formula>
    </cfRule>
    <cfRule type="containsText" dxfId="4932" priority="5753" operator="containsText" text="清車">
      <formula>NOT(ISERROR(SEARCH("清車",T963)))</formula>
    </cfRule>
    <cfRule type="containsText" dxfId="4931" priority="5754" operator="containsText" text="改紡">
      <formula>NOT(ISERROR(SEARCH("改紡",T963)))</formula>
    </cfRule>
  </conditionalFormatting>
  <conditionalFormatting sqref="T964">
    <cfRule type="containsText" dxfId="4930" priority="5814" operator="containsText" text="改紡">
      <formula>NOT(ISERROR(SEARCH("改紡",T964)))</formula>
    </cfRule>
    <cfRule type="containsText" dxfId="4929" priority="5813" operator="containsText" text="清車">
      <formula>NOT(ISERROR(SEARCH("清車",T964)))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4" operator="containsText" text="了機">
      <formula>NOT(ISERROR(SEARCH("了機",T973)))</formula>
    </cfRule>
    <cfRule type="containsText" dxfId="4922" priority="5853" operator="containsText" text="改紡">
      <formula>NOT(ISERROR(SEARCH("改紡",T973)))</formula>
    </cfRule>
  </conditionalFormatting>
  <conditionalFormatting sqref="T976">
    <cfRule type="containsText" dxfId="4921" priority="5832" operator="containsText" text="改紡">
      <formula>NOT(ISERROR(SEARCH("改紡",T976)))</formula>
    </cfRule>
    <cfRule type="containsText" dxfId="4920" priority="5831" operator="containsText" text="清車">
      <formula>NOT(ISERROR(SEARCH("清車",T976)))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7" operator="containsText" text="改紡">
      <formula>NOT(ISERROR(SEARCH("改紡",T979)))</formula>
    </cfRule>
    <cfRule type="containsText" dxfId="4917" priority="5876" operator="containsText" text="清車">
      <formula>NOT(ISERROR(SEARCH("清車",T979)))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6" operator="containsText" text="了機">
      <formula>NOT(ISERROR(SEARCH("了機",T988)))</formula>
    </cfRule>
    <cfRule type="containsText" dxfId="4914" priority="5505" operator="containsText" text="改紡">
      <formula>NOT(ISERROR(SEARCH("改紡",T988)))</formula>
    </cfRule>
    <cfRule type="containsText" dxfId="4913" priority="5504" operator="containsText" text="清車">
      <formula>NOT(ISERROR(SEARCH("清車",T988)))</formula>
    </cfRule>
  </conditionalFormatting>
  <conditionalFormatting sqref="T990">
    <cfRule type="containsText" dxfId="4912" priority="5503" operator="containsText" text="了機">
      <formula>NOT(ISERROR(SEARCH("了機",T990)))</formula>
    </cfRule>
    <cfRule type="containsText" dxfId="4911" priority="5502" operator="containsText" text="改紡">
      <formula>NOT(ISERROR(SEARCH("改紡",T990)))</formula>
    </cfRule>
    <cfRule type="containsText" dxfId="4910" priority="5501" operator="containsText" text="清車">
      <formula>NOT(ISERROR(SEARCH("清車",T990)))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8" operator="containsText" text="改紡">
      <formula>NOT(ISERROR(SEARCH("改紡",T995)))</formula>
    </cfRule>
    <cfRule type="containsText" dxfId="4905" priority="5509" operator="containsText" text="了機">
      <formula>NOT(ISERROR(SEARCH("了機",T995)))</formula>
    </cfRule>
    <cfRule type="containsText" dxfId="4904" priority="5507" operator="containsText" text="清車">
      <formula>NOT(ISERROR(SEARCH("清車",T995)))</formula>
    </cfRule>
  </conditionalFormatting>
  <conditionalFormatting sqref="T998">
    <cfRule type="containsText" dxfId="4903" priority="5485" operator="containsText" text="了機">
      <formula>NOT(ISERROR(SEARCH("了機",T998)))</formula>
    </cfRule>
    <cfRule type="containsText" dxfId="4902" priority="5484" operator="containsText" text="改紡">
      <formula>NOT(ISERROR(SEARCH("改紡",T998)))</formula>
    </cfRule>
    <cfRule type="containsText" dxfId="4901" priority="5483" operator="containsText" text="清車">
      <formula>NOT(ISERROR(SEARCH("清車",T998)))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30" operator="containsText" text="了機">
      <formula>NOT(ISERROR(SEARCH("了機",T1000)))</formula>
    </cfRule>
    <cfRule type="containsText" dxfId="4896" priority="5529" operator="containsText" text="改紡">
      <formula>NOT(ISERROR(SEARCH("改紡",T1000)))</formula>
    </cfRule>
    <cfRule type="containsText" dxfId="4895" priority="5528" operator="containsText" text="清車">
      <formula>NOT(ISERROR(SEARCH("清車",T1000)))</formula>
    </cfRule>
  </conditionalFormatting>
  <conditionalFormatting sqref="T1001">
    <cfRule type="containsText" dxfId="4894" priority="5547" operator="containsText" text="改紡">
      <formula>NOT(ISERROR(SEARCH("改紡",T1001)))</formula>
    </cfRule>
    <cfRule type="containsText" dxfId="4893" priority="5548" operator="containsText" text="了機">
      <formula>NOT(ISERROR(SEARCH("了機",T1001)))</formula>
    </cfRule>
    <cfRule type="containsText" dxfId="4892" priority="5546" operator="containsText" text="清車">
      <formula>NOT(ISERROR(SEARCH("清車",T1001)))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5" operator="containsText" text="改紡">
      <formula>NOT(ISERROR(SEARCH("改紡",T1003)))</formula>
    </cfRule>
    <cfRule type="containsText" dxfId="4887" priority="5476" operator="containsText" text="了機">
      <formula>NOT(ISERROR(SEARCH("了機",T1003)))</formula>
    </cfRule>
    <cfRule type="containsText" dxfId="4886" priority="5474" operator="containsText" text="清車">
      <formula>NOT(ISERROR(SEARCH("清車",T1003)))</formula>
    </cfRule>
  </conditionalFormatting>
  <conditionalFormatting sqref="T1005">
    <cfRule type="containsText" dxfId="4885" priority="5496" operator="containsText" text="改紡">
      <formula>NOT(ISERROR(SEARCH("改紡",T1005)))</formula>
    </cfRule>
    <cfRule type="containsText" dxfId="4884" priority="5495" operator="containsText" text="清車">
      <formula>NOT(ISERROR(SEARCH("清車",T1005)))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4" operator="containsText" text="了機">
      <formula>NOT(ISERROR(SEARCH("了機",T1015)))</formula>
    </cfRule>
    <cfRule type="containsText" dxfId="4878" priority="5492" operator="containsText" text="清車">
      <formula>NOT(ISERROR(SEARCH("清車",T1015)))</formula>
    </cfRule>
    <cfRule type="containsText" dxfId="4877" priority="5493" operator="containsText" text="改紡">
      <formula>NOT(ISERROR(SEARCH("改紡",T1015)))</formula>
    </cfRule>
  </conditionalFormatting>
  <conditionalFormatting sqref="T1018:T1025">
    <cfRule type="containsText" dxfId="4876" priority="5538" operator="containsText" text="改紡">
      <formula>NOT(ISERROR(SEARCH("改紡",T1018)))</formula>
    </cfRule>
    <cfRule type="containsText" dxfId="4875" priority="5539" operator="containsText" text="了機">
      <formula>NOT(ISERROR(SEARCH("了機",T1018)))</formula>
    </cfRule>
    <cfRule type="containsText" dxfId="4874" priority="5537" operator="containsText" text="清車">
      <formula>NOT(ISERROR(SEARCH("清車",T1018)))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70" operator="containsText" text="了機">
      <formula>NOT(ISERROR(SEARCH("了機",T1027)))</formula>
    </cfRule>
    <cfRule type="containsText" dxfId="4871" priority="5169" operator="containsText" text="改紡">
      <formula>NOT(ISERROR(SEARCH("改紡",T1027)))</formula>
    </cfRule>
  </conditionalFormatting>
  <conditionalFormatting sqref="T1029">
    <cfRule type="containsText" dxfId="4870" priority="5167" operator="containsText" text="了機">
      <formula>NOT(ISERROR(SEARCH("了機",T1029)))</formula>
    </cfRule>
    <cfRule type="containsText" dxfId="4869" priority="5166" operator="containsText" text="改紡">
      <formula>NOT(ISERROR(SEARCH("改紡",T1029)))</formula>
    </cfRule>
    <cfRule type="containsText" dxfId="4868" priority="5165" operator="containsText" text="清車">
      <formula>NOT(ISERROR(SEARCH("清車",T1029)))</formula>
    </cfRule>
  </conditionalFormatting>
  <conditionalFormatting sqref="T1030">
    <cfRule type="containsText" dxfId="4867" priority="4866" operator="containsText" text="改紡">
      <formula>NOT(ISERROR(SEARCH("改紡",T1030)))</formula>
    </cfRule>
    <cfRule type="containsText" dxfId="4866" priority="4865" operator="containsText" text="清車">
      <formula>NOT(ISERROR(SEARCH("清車",T1030)))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70" operator="containsText" text="了機">
      <formula>NOT(ISERROR(SEARCH("了機",T1030)))</formula>
    </cfRule>
    <cfRule type="containsText" dxfId="4862" priority="4869" operator="containsText" text="改紡">
      <formula>NOT(ISERROR(SEARCH("改紡",T1030)))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5" operator="containsText" text="了機">
      <formula>NOT(ISERROR(SEARCH("了機",T1031)))</formula>
    </cfRule>
    <cfRule type="containsText" dxfId="4859" priority="5154" operator="containsText" text="改紡">
      <formula>NOT(ISERROR(SEARCH("改紡",T1031)))</formula>
    </cfRule>
  </conditionalFormatting>
  <conditionalFormatting sqref="T1034">
    <cfRule type="containsText" dxfId="4858" priority="5173" operator="containsText" text="了機">
      <formula>NOT(ISERROR(SEARCH("了機",T1034)))</formula>
    </cfRule>
    <cfRule type="containsText" dxfId="4857" priority="5172" operator="containsText" text="改紡">
      <formula>NOT(ISERROR(SEARCH("改紡",T1034)))</formula>
    </cfRule>
    <cfRule type="containsText" dxfId="4856" priority="5171" operator="containsText" text="清車">
      <formula>NOT(ISERROR(SEARCH("清車",T1034)))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1" operator="containsText" text="改紡">
      <formula>NOT(ISERROR(SEARCH("改紡",T1037)))</formula>
    </cfRule>
    <cfRule type="containsText" dxfId="4851" priority="5150" operator="containsText" text="清車">
      <formula>NOT(ISERROR(SEARCH("清車",T1037)))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5187" operator="containsText" text="改紡">
      <formula>NOT(ISERROR(SEARCH("改紡",T1038)))</formula>
    </cfRule>
    <cfRule type="containsText" dxfId="4848" priority="5186" operator="containsText" text="清車">
      <formula>NOT(ISERROR(SEARCH("清車",T1038)))</formula>
    </cfRule>
    <cfRule type="containsText" dxfId="4847" priority="4936" operator="containsText" text="了機">
      <formula>NOT(ISERROR(SEARCH("了機",T1038)))</formula>
    </cfRule>
    <cfRule type="containsText" dxfId="4846" priority="5188" operator="containsText" text="了機">
      <formula>NOT(ISERROR(SEARCH("了機",T1038)))</formula>
    </cfRule>
    <cfRule type="containsText" dxfId="4845" priority="4934" operator="containsText" text="清車">
      <formula>NOT(ISERROR(SEARCH("清車",T1038)))</formula>
    </cfRule>
    <cfRule type="containsText" dxfId="4844" priority="4935" operator="containsText" text="改紡">
      <formula>NOT(ISERROR(SEARCH("改紡",T1038)))</formula>
    </cfRule>
  </conditionalFormatting>
  <conditionalFormatting sqref="T1039">
    <cfRule type="containsText" dxfId="4843" priority="4960" operator="containsText" text="了機">
      <formula>NOT(ISERROR(SEARCH("了機",T1039)))</formula>
    </cfRule>
    <cfRule type="containsText" dxfId="4842" priority="4959" operator="containsText" text="改紡">
      <formula>NOT(ISERROR(SEARCH("改紡",T1039)))</formula>
    </cfRule>
    <cfRule type="containsText" dxfId="4841" priority="4958" operator="containsText" text="清車">
      <formula>NOT(ISERROR(SEARCH("清車",T1039)))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6" operator="containsText" text="了機">
      <formula>NOT(ISERROR(SEARCH("了機",T1040)))</formula>
    </cfRule>
    <cfRule type="containsText" dxfId="4836" priority="4964" operator="containsText" text="清車">
      <formula>NOT(ISERROR(SEARCH("清車",T1040)))</formula>
    </cfRule>
    <cfRule type="containsText" dxfId="4835" priority="4965" operator="containsText" text="改紡">
      <formula>NOT(ISERROR(SEARCH("改紡",T1040)))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5" operator="containsText" text="了機">
      <formula>NOT(ISERROR(SEARCH("了機",T1041)))</formula>
    </cfRule>
    <cfRule type="containsText" dxfId="4830" priority="5085" operator="containsText" text="改紡">
      <formula>NOT(ISERROR(SEARCH("改紡",T1041)))</formula>
    </cfRule>
    <cfRule type="containsText" dxfId="4829" priority="5084" operator="containsText" text="清車">
      <formula>NOT(ISERROR(SEARCH("清車",T1041)))</formula>
    </cfRule>
    <cfRule type="containsText" dxfId="4828" priority="5086" operator="containsText" text="了機">
      <formula>NOT(ISERROR(SEARCH("了機",T1041)))</formula>
    </cfRule>
    <cfRule type="containsText" dxfId="4827" priority="4973" operator="containsText" text="清車">
      <formula>NOT(ISERROR(SEARCH("清車",T1041)))</formula>
    </cfRule>
    <cfRule type="containsText" dxfId="4826" priority="4974" operator="containsText" text="改紡">
      <formula>NOT(ISERROR(SEARCH("改紡",T1041)))</formula>
    </cfRule>
  </conditionalFormatting>
  <conditionalFormatting sqref="T1042">
    <cfRule type="containsText" dxfId="4825" priority="4888" operator="containsText" text="了機">
      <formula>NOT(ISERROR(SEARCH("了機",T1042)))</formula>
    </cfRule>
    <cfRule type="containsText" dxfId="4824" priority="5143" operator="containsText" text="了機">
      <formula>NOT(ISERROR(SEARCH("了機",T1042)))</formula>
    </cfRule>
    <cfRule type="containsText" dxfId="4823" priority="4887" operator="containsText" text="改紡">
      <formula>NOT(ISERROR(SEARCH("改紡",T1042)))</formula>
    </cfRule>
    <cfRule type="containsText" dxfId="4822" priority="4886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1" operator="containsText" text="清車">
      <formula>NOT(ISERROR(SEARCH("清車",T1042)))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7" operator="containsText" text="了機">
      <formula>NOT(ISERROR(SEARCH("了機",T1043)))</formula>
    </cfRule>
    <cfRule type="containsText" dxfId="4817" priority="4926" operator="containsText" text="改紡">
      <formula>NOT(ISERROR(SEARCH("改紡",T1043)))</formula>
    </cfRule>
  </conditionalFormatting>
  <conditionalFormatting sqref="T1044">
    <cfRule type="containsText" dxfId="4816" priority="4848" operator="containsText" text="改紡">
      <formula>NOT(ISERROR(SEARCH("改紡",T1044)))</formula>
    </cfRule>
    <cfRule type="containsText" dxfId="4815" priority="4849" operator="containsText" text="了機">
      <formula>NOT(ISERROR(SEARCH("了機",T1044)))</formula>
    </cfRule>
    <cfRule type="containsText" dxfId="4814" priority="4850" operator="containsText" text="清車">
      <formula>NOT(ISERROR(SEARCH("清車",T1044)))</formula>
    </cfRule>
    <cfRule type="containsText" dxfId="4813" priority="4851" operator="containsText" text="改紡">
      <formula>NOT(ISERROR(SEARCH("改紡",T1044)))</formula>
    </cfRule>
    <cfRule type="containsText" dxfId="4812" priority="4852" operator="containsText" text="了機">
      <formula>NOT(ISERROR(SEARCH("了機",T1044)))</formula>
    </cfRule>
    <cfRule type="containsText" dxfId="4811" priority="4847" operator="containsText" text="清車">
      <formula>NOT(ISERROR(SEARCH("清車",T1044)))</formula>
    </cfRule>
  </conditionalFormatting>
  <conditionalFormatting sqref="T1045">
    <cfRule type="containsText" dxfId="4810" priority="4944" operator="containsText" text="改紡">
      <formula>NOT(ISERROR(SEARCH("改紡",T1045)))</formula>
    </cfRule>
    <cfRule type="containsText" dxfId="4809" priority="4945" operator="containsText" text="了機">
      <formula>NOT(ISERROR(SEARCH("了機",T1045)))</formula>
    </cfRule>
    <cfRule type="containsText" dxfId="4808" priority="4943" operator="containsText" text="清車">
      <formula>NOT(ISERROR(SEARCH("清車",T1045)))</formula>
    </cfRule>
  </conditionalFormatting>
  <conditionalFormatting sqref="T1051">
    <cfRule type="containsText" dxfId="4807" priority="5179" operator="containsText" text="了機">
      <formula>NOT(ISERROR(SEARCH("了機",T1051)))</formula>
    </cfRule>
    <cfRule type="containsText" dxfId="4806" priority="5178" operator="containsText" text="改紡">
      <formula>NOT(ISERROR(SEARCH("改紡",T1051)))</formula>
    </cfRule>
    <cfRule type="containsText" dxfId="4805" priority="5177" operator="containsText" text="清車">
      <formula>NOT(ISERROR(SEARCH("清車",T1051)))</formula>
    </cfRule>
  </conditionalFormatting>
  <conditionalFormatting sqref="T1052">
    <cfRule type="containsText" dxfId="4804" priority="4954" operator="containsText" text="了機">
      <formula>NOT(ISERROR(SEARCH("了機",T1052)))</formula>
    </cfRule>
    <cfRule type="containsText" dxfId="4803" priority="4953" operator="containsText" text="改紡">
      <formula>NOT(ISERROR(SEARCH("改紡",T1052)))</formula>
    </cfRule>
    <cfRule type="containsText" dxfId="4802" priority="4952" operator="containsText" text="清車">
      <formula>NOT(ISERROR(SEARCH("清車",T1052)))</formula>
    </cfRule>
  </conditionalFormatting>
  <conditionalFormatting sqref="T1054">
    <cfRule type="containsText" dxfId="4801" priority="5160" operator="containsText" text="改紡">
      <formula>NOT(ISERROR(SEARCH("改紡",T1054)))</formula>
    </cfRule>
    <cfRule type="containsText" dxfId="4800" priority="5161" operator="containsText" text="了機">
      <formula>NOT(ISERROR(SEARCH("了機",T1054)))</formula>
    </cfRule>
    <cfRule type="containsText" dxfId="4799" priority="5159" operator="containsText" text="清車">
      <formula>NOT(ISERROR(SEARCH("清車",T1054)))</formula>
    </cfRule>
  </conditionalFormatting>
  <conditionalFormatting sqref="T1055">
    <cfRule type="containsText" dxfId="4798" priority="4942" operator="containsText" text="了機">
      <formula>NOT(ISERROR(SEARCH("了機",T1055)))</formula>
    </cfRule>
    <cfRule type="containsText" dxfId="4797" priority="4941" operator="containsText" text="改紡">
      <formula>NOT(ISERROR(SEARCH("改紡",T1055)))</formula>
    </cfRule>
    <cfRule type="containsText" dxfId="4796" priority="4940" operator="containsText" text="清車">
      <formula>NOT(ISERROR(SEARCH("清車",T1055)))</formula>
    </cfRule>
  </conditionalFormatting>
  <conditionalFormatting sqref="T1057:T1065">
    <cfRule type="containsText" dxfId="4795" priority="5203" operator="containsText" text="了機">
      <formula>NOT(ISERROR(SEARCH("了機",T1057)))</formula>
    </cfRule>
    <cfRule type="containsText" dxfId="4794" priority="5202" operator="containsText" text="改紡">
      <formula>NOT(ISERROR(SEARCH("改紡",T1057)))</formula>
    </cfRule>
    <cfRule type="containsText" dxfId="4793" priority="5201" operator="containsText" text="清車">
      <formula>NOT(ISERROR(SEARCH("清車",T1057)))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2" operator="containsText" text="了機">
      <formula>NOT(ISERROR(SEARCH("了機",T1069)))</formula>
    </cfRule>
    <cfRule type="containsText" dxfId="4788" priority="4601" operator="containsText" text="改紡">
      <formula>NOT(ISERROR(SEARCH("改紡",T1069)))</formula>
    </cfRule>
    <cfRule type="containsText" dxfId="4787" priority="4600" operator="containsText" text="清車">
      <formula>NOT(ISERROR(SEARCH("清車",T1069)))</formula>
    </cfRule>
  </conditionalFormatting>
  <conditionalFormatting sqref="T1070">
    <cfRule type="containsText" dxfId="4786" priority="4317" operator="containsText" text="了機">
      <formula>NOT(ISERROR(SEARCH("了機",T1070)))</formula>
    </cfRule>
    <cfRule type="containsText" dxfId="4785" priority="4316" operator="containsText" text="改紡">
      <formula>NOT(ISERROR(SEARCH("改紡",T1070)))</formula>
    </cfRule>
    <cfRule type="containsText" dxfId="4784" priority="4315" operator="containsText" text="清車">
      <formula>NOT(ISERROR(SEARCH("清車",T1070)))</formula>
    </cfRule>
    <cfRule type="containsText" dxfId="4783" priority="4313" operator="containsText" text="改紡">
      <formula>NOT(ISERROR(SEARCH("改紡",T1070)))</formula>
    </cfRule>
    <cfRule type="containsText" dxfId="4782" priority="4314" operator="containsText" text="了機">
      <formula>NOT(ISERROR(SEARCH("了機",T1070)))</formula>
    </cfRule>
    <cfRule type="containsText" dxfId="4781" priority="4312" operator="containsText" text="清車">
      <formula>NOT(ISERROR(SEARCH("清車",T1070)))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5" operator="containsText" text="改紡">
      <formula>NOT(ISERROR(SEARCH("改紡",T1071)))</formula>
    </cfRule>
    <cfRule type="containsText" dxfId="4778" priority="3864" operator="containsText" text="清車">
      <formula>NOT(ISERROR(SEARCH("清車",T1071)))</formula>
    </cfRule>
    <cfRule type="containsText" dxfId="4777" priority="3863" operator="containsText" text="了機">
      <formula>NOT(ISERROR(SEARCH("了機",T1071)))</formula>
    </cfRule>
    <cfRule type="containsText" dxfId="4776" priority="3862" operator="containsText" text="改紡">
      <formula>NOT(ISERROR(SEARCH("改紡",T1071)))</formula>
    </cfRule>
    <cfRule type="containsText" dxfId="4775" priority="4588" operator="containsText" text="清車">
      <formula>NOT(ISERROR(SEARCH("清車",T1071)))</formula>
    </cfRule>
    <cfRule type="containsText" dxfId="4774" priority="4589" operator="containsText" text="改紡">
      <formula>NOT(ISERROR(SEARCH("改紡",T1071)))</formula>
    </cfRule>
    <cfRule type="containsText" dxfId="4773" priority="4590" operator="containsText" text="了機">
      <formula>NOT(ISERROR(SEARCH("了機",T1071)))</formula>
    </cfRule>
    <cfRule type="containsText" dxfId="4772" priority="3866" operator="containsText" text="了機">
      <formula>NOT(ISERROR(SEARCH("了機",T1071)))</formula>
    </cfRule>
  </conditionalFormatting>
  <conditionalFormatting sqref="T1072">
    <cfRule type="containsText" dxfId="4771" priority="4145" operator="containsText" text="了機">
      <formula>NOT(ISERROR(SEARCH("了機",T1072)))</formula>
    </cfRule>
    <cfRule type="containsText" dxfId="4770" priority="4144" operator="containsText" text="改紡">
      <formula>NOT(ISERROR(SEARCH("改紡",T1072)))</formula>
    </cfRule>
    <cfRule type="containsText" dxfId="4769" priority="4143" operator="containsText" text="清車">
      <formula>NOT(ISERROR(SEARCH("清車",T1072)))</formula>
    </cfRule>
  </conditionalFormatting>
  <conditionalFormatting sqref="T1074">
    <cfRule type="containsText" dxfId="4768" priority="4608" operator="containsText" text="了機">
      <formula>NOT(ISERROR(SEARCH("了機",T1074)))</formula>
    </cfRule>
    <cfRule type="containsText" dxfId="4767" priority="4607" operator="containsText" text="改紡">
      <formula>NOT(ISERROR(SEARCH("改紡",T1074)))</formula>
    </cfRule>
    <cfRule type="containsText" dxfId="4766" priority="4606" operator="containsText" text="清車">
      <formula>NOT(ISERROR(SEARCH("清車",T1074)))</formula>
    </cfRule>
  </conditionalFormatting>
  <conditionalFormatting sqref="T1075">
    <cfRule type="containsText" dxfId="4765" priority="4392" operator="containsText" text="了機">
      <formula>NOT(ISERROR(SEARCH("了機",T1075)))</formula>
    </cfRule>
    <cfRule type="containsText" dxfId="4764" priority="4391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156" operator="containsText" text="改紡">
      <formula>NOT(ISERROR(SEARCH("改紡",T1075)))</formula>
    </cfRule>
    <cfRule type="containsText" dxfId="4761" priority="4155" operator="containsText" text="清車">
      <formula>NOT(ISERROR(SEARCH("清車",T1075)))</formula>
    </cfRule>
    <cfRule type="containsText" dxfId="4760" priority="4390" operator="containsText" text="清車">
      <formula>NOT(ISERROR(SEARCH("清車",T1075)))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7" operator="containsText" text="了機">
      <formula>NOT(ISERROR(SEARCH("了機",T1076)))</formula>
    </cfRule>
    <cfRule type="containsText" dxfId="4757" priority="3946" operator="containsText" text="改紡">
      <formula>NOT(ISERROR(SEARCH("改紡",T1076)))</formula>
    </cfRule>
  </conditionalFormatting>
  <conditionalFormatting sqref="T1077">
    <cfRule type="containsText" dxfId="4756" priority="4586" operator="containsText" text="改紡">
      <formula>NOT(ISERROR(SEARCH("改紡",T1077)))</formula>
    </cfRule>
    <cfRule type="containsText" dxfId="4755" priority="4587" operator="containsText" text="了機">
      <formula>NOT(ISERROR(SEARCH("了機",T1077)))</formula>
    </cfRule>
    <cfRule type="containsText" dxfId="4754" priority="4585" operator="containsText" text="清車">
      <formula>NOT(ISERROR(SEARCH("清車",T1077)))</formula>
    </cfRule>
  </conditionalFormatting>
  <conditionalFormatting sqref="T1078">
    <cfRule type="containsText" dxfId="4753" priority="4375" operator="containsText" text="清車">
      <formula>NOT(ISERROR(SEARCH("清車",T1078)))</formula>
    </cfRule>
    <cfRule type="containsText" dxfId="4752" priority="4621" operator="containsText" text="清車">
      <formula>NOT(ISERROR(SEARCH("清車",T1078)))</formula>
    </cfRule>
    <cfRule type="containsText" dxfId="4751" priority="4377" operator="containsText" text="了機">
      <formula>NOT(ISERROR(SEARCH("了機",T1078)))</formula>
    </cfRule>
    <cfRule type="containsText" dxfId="4750" priority="4376" operator="containsText" text="改紡">
      <formula>NOT(ISERROR(SEARCH("改紡",T1078)))</formula>
    </cfRule>
    <cfRule type="containsText" dxfId="4749" priority="4140" operator="containsText" text="清車">
      <formula>NOT(ISERROR(SEARCH("清車",T1078)))</formula>
    </cfRule>
    <cfRule type="containsText" dxfId="4748" priority="4142" operator="containsText" text="了機">
      <formula>NOT(ISERROR(SEARCH("了機",T1078)))</formula>
    </cfRule>
    <cfRule type="containsText" dxfId="4747" priority="4141" operator="containsText" text="改紡">
      <formula>NOT(ISERROR(SEARCH("改紡",T1078)))</formula>
    </cfRule>
    <cfRule type="containsText" dxfId="4746" priority="4623" operator="containsText" text="了機">
      <formula>NOT(ISERROR(SEARCH("了機",T1078)))</formula>
    </cfRule>
    <cfRule type="containsText" dxfId="4745" priority="4622" operator="containsText" text="改紡">
      <formula>NOT(ISERROR(SEARCH("改紡",T1078)))</formula>
    </cfRule>
  </conditionalFormatting>
  <conditionalFormatting sqref="T1079">
    <cfRule type="containsText" dxfId="4744" priority="4629" operator="containsText" text="了機">
      <formula>NOT(ISERROR(SEARCH("了機",T1079)))</formula>
    </cfRule>
    <cfRule type="containsText" dxfId="4743" priority="4628" operator="containsText" text="改紡">
      <formula>NOT(ISERROR(SEARCH("改紡",T1079)))</formula>
    </cfRule>
    <cfRule type="containsText" dxfId="4742" priority="4627" operator="containsText" text="清車">
      <formula>NOT(ISERROR(SEARCH("清車",T1079)))</formula>
    </cfRule>
    <cfRule type="containsText" dxfId="4741" priority="4400" operator="containsText" text="改紡">
      <formula>NOT(ISERROR(SEARCH("改紡",T1079)))</formula>
    </cfRule>
    <cfRule type="containsText" dxfId="4740" priority="4399" operator="containsText" text="清車">
      <formula>NOT(ISERROR(SEARCH("清車",T1079)))</formula>
    </cfRule>
    <cfRule type="containsText" dxfId="4739" priority="4401" operator="containsText" text="了機">
      <formula>NOT(ISERROR(SEARCH("了機",T1079)))</formula>
    </cfRule>
    <cfRule type="containsText" dxfId="4738" priority="3931" operator="containsText" text="改紡">
      <formula>NOT(ISERROR(SEARCH("改紡",T1079)))</formula>
    </cfRule>
    <cfRule type="containsText" dxfId="4737" priority="4164" operator="containsText" text="清車">
      <formula>NOT(ISERROR(SEARCH("清車",T1079)))</formula>
    </cfRule>
    <cfRule type="containsText" dxfId="4736" priority="4165" operator="containsText" text="改紡">
      <formula>NOT(ISERROR(SEARCH("改紡",T1079)))</formula>
    </cfRule>
    <cfRule type="containsText" dxfId="4735" priority="4166" operator="containsText" text="了機">
      <formula>NOT(ISERROR(SEARCH("了機",T1079)))</formula>
    </cfRule>
    <cfRule type="containsText" dxfId="4734" priority="3930" operator="containsText" text="清車">
      <formula>NOT(ISERROR(SEARCH("清車",T1079)))</formula>
    </cfRule>
    <cfRule type="containsText" dxfId="4733" priority="3932" operator="containsText" text="了機">
      <formula>NOT(ISERROR(SEARCH("了機",T1079)))</formula>
    </cfRule>
  </conditionalFormatting>
  <conditionalFormatting sqref="T1080">
    <cfRule type="containsText" dxfId="4732" priority="3955" operator="containsText" text="改紡">
      <formula>NOT(ISERROR(SEARCH("改紡",T1080)))</formula>
    </cfRule>
    <cfRule type="containsText" dxfId="4731" priority="3956" operator="containsText" text="了機">
      <formula>NOT(ISERROR(SEARCH("了機",T1080)))</formula>
    </cfRule>
    <cfRule type="containsText" dxfId="4730" priority="4406" operator="containsText" text="改紡">
      <formula>NOT(ISERROR(SEARCH("改紡",T1080)))</formula>
    </cfRule>
    <cfRule type="containsText" dxfId="4729" priority="4646" operator="containsText" text="改紡">
      <formula>NOT(ISERROR(SEARCH("改紡",T1080)))</formula>
    </cfRule>
    <cfRule type="containsText" dxfId="4728" priority="4407" operator="containsText" text="了機">
      <formula>NOT(ISERROR(SEARCH("了機",T1080)))</formula>
    </cfRule>
    <cfRule type="containsText" dxfId="4727" priority="4645" operator="containsText" text="清車">
      <formula>NOT(ISERROR(SEARCH("清車",T1080)))</formula>
    </cfRule>
    <cfRule type="containsText" dxfId="4726" priority="3954" operator="containsText" text="清車">
      <formula>NOT(ISERROR(SEARCH("清車",T1080)))</formula>
    </cfRule>
    <cfRule type="containsText" dxfId="4725" priority="4170" operator="containsText" text="清車">
      <formula>NOT(ISERROR(SEARCH("清車",T1080)))</formula>
    </cfRule>
    <cfRule type="containsText" dxfId="4724" priority="4171" operator="containsText" text="改紡">
      <formula>NOT(ISERROR(SEARCH("改紡",T1080)))</formula>
    </cfRule>
    <cfRule type="containsText" dxfId="4723" priority="4172" operator="containsText" text="了機">
      <formula>NOT(ISERROR(SEARCH("了機",T1080)))</formula>
    </cfRule>
    <cfRule type="containsText" dxfId="4722" priority="4405" operator="containsText" text="清車">
      <formula>NOT(ISERROR(SEARCH("清車",T1080)))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4416" operator="containsText" text="了機">
      <formula>NOT(ISERROR(SEARCH("了機",T1081)))</formula>
    </cfRule>
    <cfRule type="containsText" dxfId="4719" priority="4181" operator="containsText" text="了機">
      <formula>NOT(ISERROR(SEARCH("了機",T1081)))</formula>
    </cfRule>
    <cfRule type="containsText" dxfId="4718" priority="4522" operator="containsText" text="清車">
      <formula>NOT(ISERROR(SEARCH("清車",T1081)))</formula>
    </cfRule>
    <cfRule type="containsText" dxfId="4717" priority="4523" operator="containsText" text="改紡">
      <formula>NOT(ISERROR(SEARCH("改紡",T1081)))</formula>
    </cfRule>
    <cfRule type="containsText" dxfId="4716" priority="4524" operator="containsText" text="了機">
      <formula>NOT(ISERROR(SEARCH("了機",T1081)))</formula>
    </cfRule>
    <cfRule type="containsText" dxfId="4715" priority="3960" operator="containsText" text="清車">
      <formula>NOT(ISERROR(SEARCH("清車",T1081)))</formula>
    </cfRule>
    <cfRule type="containsText" dxfId="4714" priority="3961" operator="containsText" text="改紡">
      <formula>NOT(ISERROR(SEARCH("改紡",T1081)))</formula>
    </cfRule>
    <cfRule type="containsText" dxfId="4713" priority="4180" operator="containsText" text="改紡">
      <formula>NOT(ISERROR(SEARCH("改紡",T1081)))</formula>
    </cfRule>
    <cfRule type="containsText" dxfId="4712" priority="4179" operator="containsText" text="清車">
      <formula>NOT(ISERROR(SEARCH("清車",T1081)))</formula>
    </cfRule>
    <cfRule type="containsText" dxfId="4711" priority="3962" operator="containsText" text="了機">
      <formula>NOT(ISERROR(SEARCH("了機",T1081)))</formula>
    </cfRule>
    <cfRule type="containsText" dxfId="4710" priority="4414" operator="containsText" text="清車">
      <formula>NOT(ISERROR(SEARCH("清車",T1081)))</formula>
    </cfRule>
    <cfRule type="containsText" dxfId="4709" priority="4415" operator="containsText" text="改紡">
      <formula>NOT(ISERROR(SEARCH("改紡",T1081)))</formula>
    </cfRule>
  </conditionalFormatting>
  <conditionalFormatting sqref="T1082">
    <cfRule type="containsText" dxfId="4708" priority="4578" operator="containsText" text="了機">
      <formula>NOT(ISERROR(SEARCH("了機",T1082)))</formula>
    </cfRule>
    <cfRule type="containsText" dxfId="4707" priority="4082" operator="containsText" text="了機">
      <formula>NOT(ISERROR(SEARCH("了機",T1082)))</formula>
    </cfRule>
    <cfRule type="containsText" dxfId="4706" priority="4330" operator="containsText" text="清車">
      <formula>NOT(ISERROR(SEARCH("清車",T1082)))</formula>
    </cfRule>
    <cfRule type="containsText" dxfId="4705" priority="4331" operator="containsText" text="改紡">
      <formula>NOT(ISERROR(SEARCH("改紡",T1082)))</formula>
    </cfRule>
    <cfRule type="containsText" dxfId="4704" priority="3970" operator="containsText" text="改紡">
      <formula>NOT(ISERROR(SEARCH("改紡",T1082)))</formula>
    </cfRule>
    <cfRule type="containsText" dxfId="4703" priority="3969" operator="containsText" text="清車">
      <formula>NOT(ISERROR(SEARCH("清車",T1082)))</formula>
    </cfRule>
    <cfRule type="containsText" dxfId="4702" priority="4332" operator="containsText" text="了機">
      <formula>NOT(ISERROR(SEARCH("了機",T1082)))</formula>
    </cfRule>
    <cfRule type="containsText" dxfId="4701" priority="4576" operator="containsText" text="清車">
      <formula>NOT(ISERROR(SEARCH("清車",T1082)))</formula>
    </cfRule>
    <cfRule type="containsText" dxfId="4700" priority="3971" operator="containsText" text="了機">
      <formula>NOT(ISERROR(SEARCH("了機",T1082)))</formula>
    </cfRule>
    <cfRule type="containsText" dxfId="4699" priority="4080" operator="containsText" text="清車">
      <formula>NOT(ISERROR(SEARCH("清車",T1082)))</formula>
    </cfRule>
    <cfRule type="containsText" dxfId="4698" priority="4081" operator="containsText" text="改紡">
      <formula>NOT(ISERROR(SEARCH("改紡",T1082)))</formula>
    </cfRule>
    <cfRule type="containsText" dxfId="4697" priority="4577" operator="containsText" text="改紡">
      <formula>NOT(ISERROR(SEARCH("改紡",T1082)))</formula>
    </cfRule>
  </conditionalFormatting>
  <conditionalFormatting sqref="T1083">
    <cfRule type="containsText" dxfId="4696" priority="4368" operator="containsText" text="了機">
      <formula>NOT(ISERROR(SEARCH("了機",T1083)))</formula>
    </cfRule>
    <cfRule type="containsText" dxfId="4695" priority="4133" operator="containsText" text="了機">
      <formula>NOT(ISERROR(SEARCH("了機",T1083)))</formula>
    </cfRule>
    <cfRule type="containsText" dxfId="4694" priority="3884" operator="containsText" text="了機">
      <formula>NOT(ISERROR(SEARCH("了機",T1083)))</formula>
    </cfRule>
    <cfRule type="containsText" dxfId="4693" priority="3882" operator="containsText" text="清車">
      <formula>NOT(ISERROR(SEARCH("清車",T1083)))</formula>
    </cfRule>
    <cfRule type="containsText" dxfId="4692" priority="4131" operator="containsText" text="清車">
      <formula>NOT(ISERROR(SEARCH("清車",T1083)))</formula>
    </cfRule>
    <cfRule type="containsText" dxfId="4691" priority="3883" operator="containsText" text="改紡">
      <formula>NOT(ISERROR(SEARCH("改紡",T1083)))</formula>
    </cfRule>
    <cfRule type="containsText" dxfId="4690" priority="4132" operator="containsText" text="改紡">
      <formula>NOT(ISERROR(SEARCH("改紡",T1083)))</formula>
    </cfRule>
    <cfRule type="containsText" dxfId="4689" priority="4366" operator="containsText" text="清車">
      <formula>NOT(ISERROR(SEARCH("清車",T1083)))</formula>
    </cfRule>
    <cfRule type="containsText" dxfId="4688" priority="4367" operator="containsText" text="改紡">
      <formula>NOT(ISERROR(SEARCH("改紡",T1083)))</formula>
    </cfRule>
  </conditionalFormatting>
  <conditionalFormatting sqref="T1084">
    <cfRule type="containsText" dxfId="4687" priority="4298" operator="containsText" text="改紡">
      <formula>NOT(ISERROR(SEARCH("改紡",T1084)))</formula>
    </cfRule>
    <cfRule type="containsText" dxfId="4686" priority="4299" operator="containsText" text="了機">
      <formula>NOT(ISERROR(SEARCH("了機",T1084)))</formula>
    </cfRule>
    <cfRule type="containsText" dxfId="4685" priority="3922" operator="containsText" text="改紡">
      <formula>NOT(ISERROR(SEARCH("改紡",T1084)))</formula>
    </cfRule>
    <cfRule type="containsText" dxfId="4684" priority="3921" operator="containsText" text="清車">
      <formula>NOT(ISERROR(SEARCH("清車",T1084)))</formula>
    </cfRule>
    <cfRule type="containsText" dxfId="4683" priority="4294" operator="containsText" text="清車">
      <formula>NOT(ISERROR(SEARCH("清車",T1084)))</formula>
    </cfRule>
    <cfRule type="containsText" dxfId="4682" priority="4297" operator="containsText" text="清車">
      <formula>NOT(ISERROR(SEARCH("清車",T1084)))</formula>
    </cfRule>
    <cfRule type="containsText" dxfId="4681" priority="3923" operator="containsText" text="了機">
      <formula>NOT(ISERROR(SEARCH("了機",T1084)))</formula>
    </cfRule>
    <cfRule type="containsText" dxfId="4680" priority="4295" operator="containsText" text="改紡">
      <formula>NOT(ISERROR(SEARCH("改紡",T1084)))</formula>
    </cfRule>
    <cfRule type="containsText" dxfId="4679" priority="4296" operator="containsText" text="了機">
      <formula>NOT(ISERROR(SEARCH("了機",T1084)))</formula>
    </cfRule>
  </conditionalFormatting>
  <conditionalFormatting sqref="T1085">
    <cfRule type="containsText" dxfId="4678" priority="4386" operator="containsText" text="了機">
      <formula>NOT(ISERROR(SEARCH("了機",T1085)))</formula>
    </cfRule>
    <cfRule type="containsText" dxfId="4677" priority="3845" operator="containsText" text="了機">
      <formula>NOT(ISERROR(SEARCH("了機",T1085)))</formula>
    </cfRule>
    <cfRule type="containsText" dxfId="4676" priority="3844" operator="containsText" text="改紡">
      <formula>NOT(ISERROR(SEARCH("改紡",T1085)))</formula>
    </cfRule>
    <cfRule type="containsText" dxfId="4675" priority="3843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6" operator="containsText" text="清車">
      <formula>NOT(ISERROR(SEARCH("清車",T1085)))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3848" operator="containsText" text="了機">
      <formula>NOT(ISERROR(SEARCH("了機",T1085)))</formula>
    </cfRule>
  </conditionalFormatting>
  <conditionalFormatting sqref="T1086">
    <cfRule type="containsText" dxfId="4669" priority="3941" operator="containsText" text="了機">
      <formula>NOT(ISERROR(SEARCH("了機",T1086)))</formula>
    </cfRule>
    <cfRule type="containsText" dxfId="4668" priority="3939" operator="containsText" text="清車">
      <formula>NOT(ISERROR(SEARCH("清車",T1086)))</formula>
    </cfRule>
    <cfRule type="containsText" dxfId="4667" priority="3940" operator="containsText" text="改紡">
      <formula>NOT(ISERROR(SEARCH("改紡",T1086)))</formula>
    </cfRule>
  </conditionalFormatting>
  <conditionalFormatting sqref="T1091">
    <cfRule type="containsText" dxfId="4666" priority="4614" operator="containsText" text="了機">
      <formula>NOT(ISERROR(SEARCH("了機",T1091)))</formula>
    </cfRule>
    <cfRule type="containsText" dxfId="4665" priority="4613" operator="containsText" text="改紡">
      <formula>NOT(ISERROR(SEARCH("改紡",T1091)))</formula>
    </cfRule>
    <cfRule type="containsText" dxfId="4664" priority="4612" operator="containsText" text="清車">
      <formula>NOT(ISERROR(SEARCH("清車",T1091)))</formula>
    </cfRule>
  </conditionalFormatting>
  <conditionalFormatting sqref="T1092">
    <cfRule type="containsText" dxfId="4663" priority="4160" operator="containsText" text="了機">
      <formula>NOT(ISERROR(SEARCH("了機",T1092)))</formula>
    </cfRule>
    <cfRule type="containsText" dxfId="4662" priority="4394" operator="containsText" text="改紡">
      <formula>NOT(ISERROR(SEARCH("改紡",T1092)))</formula>
    </cfRule>
    <cfRule type="containsText" dxfId="4661" priority="4393" operator="containsText" text="清車">
      <formula>NOT(ISERROR(SEARCH("清車",T1092)))</formula>
    </cfRule>
    <cfRule type="containsText" dxfId="4660" priority="4158" operator="containsText" text="清車">
      <formula>NOT(ISERROR(SEARCH("清車",T1092)))</formula>
    </cfRule>
    <cfRule type="containsText" dxfId="4659" priority="4395" operator="containsText" text="了機">
      <formula>NOT(ISERROR(SEARCH("了機",T1092)))</formula>
    </cfRule>
    <cfRule type="containsText" dxfId="4658" priority="4159" operator="containsText" text="改紡">
      <formula>NOT(ISERROR(SEARCH("改紡",T1092)))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6" operator="containsText" text="了機">
      <formula>NOT(ISERROR(SEARCH("了機",T1094)))</formula>
    </cfRule>
    <cfRule type="containsText" dxfId="4652" priority="4595" operator="containsText" text="改紡">
      <formula>NOT(ISERROR(SEARCH("改紡",T1094)))</formula>
    </cfRule>
  </conditionalFormatting>
  <conditionalFormatting sqref="T1095">
    <cfRule type="containsText" dxfId="4651" priority="4383" operator="containsText" text="了機">
      <formula>NOT(ISERROR(SEARCH("了機",T1095)))</formula>
    </cfRule>
    <cfRule type="containsText" dxfId="4650" priority="4382" operator="containsText" text="改紡">
      <formula>NOT(ISERROR(SEARCH("改紡",T1095)))</formula>
    </cfRule>
    <cfRule type="containsText" dxfId="4649" priority="4381" operator="containsText" text="清車">
      <formula>NOT(ISERROR(SEARCH("清車",T1095)))</formula>
    </cfRule>
    <cfRule type="containsText" dxfId="4648" priority="4151" operator="containsText" text="了機">
      <formula>NOT(ISERROR(SEARCH("了機",T1095)))</formula>
    </cfRule>
    <cfRule type="containsText" dxfId="4647" priority="4150" operator="containsText" text="改紡">
      <formula>NOT(ISERROR(SEARCH("改紡",T1095)))</formula>
    </cfRule>
    <cfRule type="containsText" dxfId="4646" priority="4149" operator="containsText" text="清車">
      <formula>NOT(ISERROR(SEARCH("清車",T1095)))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8" operator="containsText" text="了機">
      <formula>NOT(ISERROR(SEARCH("了機",T1096)))</formula>
    </cfRule>
    <cfRule type="containsText" dxfId="4643" priority="3937" operator="containsText" text="改紡">
      <formula>NOT(ISERROR(SEARCH("改紡",T1096)))</formula>
    </cfRule>
  </conditionalFormatting>
  <conditionalFormatting sqref="T1097:T1106">
    <cfRule type="containsText" dxfId="4642" priority="4637" operator="containsText" text="改紡">
      <formula>NOT(ISERROR(SEARCH("改紡",T1097)))</formula>
    </cfRule>
    <cfRule type="containsText" dxfId="4641" priority="4638" operator="containsText" text="了機">
      <formula>NOT(ISERROR(SEARCH("了機",T1097)))</formula>
    </cfRule>
    <cfRule type="containsText" dxfId="4640" priority="4636" operator="containsText" text="清車">
      <formula>NOT(ISERROR(SEARCH("清車",T1097)))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9" operator="containsText" text="改紡">
      <formula>NOT(ISERROR(SEARCH("改紡",T1110)))</formula>
    </cfRule>
    <cfRule type="containsText" dxfId="4635" priority="3570" operator="containsText" text="了機">
      <formula>NOT(ISERROR(SEARCH("了機",T1110)))</formula>
    </cfRule>
    <cfRule type="containsText" dxfId="4634" priority="3568" operator="containsText" text="清車">
      <formula>NOT(ISERROR(SEARCH("清車",T1110)))</formula>
    </cfRule>
  </conditionalFormatting>
  <conditionalFormatting sqref="T1111">
    <cfRule type="containsText" dxfId="4633" priority="3323" operator="containsText" text="改紡">
      <formula>NOT(ISERROR(SEARCH("改紡",T1111)))</formula>
    </cfRule>
    <cfRule type="containsText" dxfId="4632" priority="3322" operator="containsText" text="清車">
      <formula>NOT(ISERROR(SEARCH("清車",T1111)))</formula>
    </cfRule>
    <cfRule type="containsText" dxfId="4631" priority="3321" operator="containsText" text="了機">
      <formula>NOT(ISERROR(SEARCH("了機",T1111)))</formula>
    </cfRule>
    <cfRule type="containsText" dxfId="4630" priority="3320" operator="containsText" text="改紡">
      <formula>NOT(ISERROR(SEARCH("改紡",T1111)))</formula>
    </cfRule>
    <cfRule type="containsText" dxfId="4629" priority="3319" operator="containsText" text="清車">
      <formula>NOT(ISERROR(SEARCH("清車",T1111)))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7" operator="containsText" text="改紡">
      <formula>NOT(ISERROR(SEARCH("改紡",T1112)))</formula>
    </cfRule>
    <cfRule type="containsText" dxfId="4626" priority="3188" operator="containsText" text="了機">
      <formula>NOT(ISERROR(SEARCH("了機",T1112)))</formula>
    </cfRule>
    <cfRule type="containsText" dxfId="4625" priority="3186" operator="containsText" text="清車">
      <formula>NOT(ISERROR(SEARCH("清車",T1112)))</formula>
    </cfRule>
  </conditionalFormatting>
  <conditionalFormatting sqref="T1114">
    <cfRule type="containsText" dxfId="4624" priority="3575" operator="containsText" text="改紡">
      <formula>NOT(ISERROR(SEARCH("改紡",T1114)))</formula>
    </cfRule>
    <cfRule type="containsText" dxfId="4623" priority="3576" operator="containsText" text="了機">
      <formula>NOT(ISERROR(SEARCH("了機",T1114)))</formula>
    </cfRule>
    <cfRule type="containsText" dxfId="4622" priority="3574" operator="containsText" text="清車">
      <formula>NOT(ISERROR(SEARCH("清車",T1114)))</formula>
    </cfRule>
  </conditionalFormatting>
  <conditionalFormatting sqref="T1115">
    <cfRule type="containsText" dxfId="4621" priority="2999" operator="containsText" text="了機">
      <formula>NOT(ISERROR(SEARCH("了機",T1115)))</formula>
    </cfRule>
    <cfRule type="containsText" dxfId="4620" priority="2997" operator="containsText" text="清車">
      <formula>NOT(ISERROR(SEARCH("清車",T1115)))</formula>
    </cfRule>
    <cfRule type="containsText" dxfId="4619" priority="2998" operator="containsText" text="改紡">
      <formula>NOT(ISERROR(SEARCH("改紡",T1115)))</formula>
    </cfRule>
  </conditionalFormatting>
  <conditionalFormatting sqref="T1116">
    <cfRule type="containsText" dxfId="4618" priority="3557" operator="containsText" text="改紡">
      <formula>NOT(ISERROR(SEARCH("改紡",T1116)))</formula>
    </cfRule>
    <cfRule type="containsText" dxfId="4617" priority="3558" operator="containsText" text="了機">
      <formula>NOT(ISERROR(SEARCH("了機",T1116)))</formula>
    </cfRule>
    <cfRule type="containsText" dxfId="4616" priority="3556" operator="containsText" text="清車">
      <formula>NOT(ISERROR(SEARCH("清車",T1116)))</formula>
    </cfRule>
  </conditionalFormatting>
  <conditionalFormatting sqref="T1117">
    <cfRule type="containsText" dxfId="4615" priority="3590" operator="containsText" text="改紡">
      <formula>NOT(ISERROR(SEARCH("改紡",T1117)))</formula>
    </cfRule>
    <cfRule type="containsText" dxfId="4614" priority="3591" operator="containsText" text="了機">
      <formula>NOT(ISERROR(SEARCH("了機",T1117)))</formula>
    </cfRule>
    <cfRule type="containsText" dxfId="4613" priority="3183" operator="containsText" text="清車">
      <formula>NOT(ISERROR(SEARCH("清車",T1117)))</formula>
    </cfRule>
    <cfRule type="containsText" dxfId="4612" priority="3381" operator="containsText" text="了機">
      <formula>NOT(ISERROR(SEARCH("了機",T1117)))</formula>
    </cfRule>
    <cfRule type="containsText" dxfId="4611" priority="3589" operator="containsText" text="清車">
      <formula>NOT(ISERROR(SEARCH("清車",T1117)))</formula>
    </cfRule>
    <cfRule type="containsText" dxfId="4610" priority="3379" operator="containsText" text="清車">
      <formula>NOT(ISERROR(SEARCH("清車",T1117)))</formula>
    </cfRule>
    <cfRule type="containsText" dxfId="4609" priority="3184" operator="containsText" text="改紡">
      <formula>NOT(ISERROR(SEARCH("改紡",T1117)))</formula>
    </cfRule>
    <cfRule type="containsText" dxfId="4608" priority="3185" operator="containsText" text="了機">
      <formula>NOT(ISERROR(SEARCH("了機",T1117)))</formula>
    </cfRule>
    <cfRule type="containsText" dxfId="4607" priority="3380" operator="containsText" text="改紡">
      <formula>NOT(ISERROR(SEARCH("改紡",T1117)))</formula>
    </cfRule>
  </conditionalFormatting>
  <conditionalFormatting sqref="T1118">
    <cfRule type="containsText" dxfId="4606" priority="3597" operator="containsText" text="了機">
      <formula>NOT(ISERROR(SEARCH("了機",T1118)))</formula>
    </cfRule>
    <cfRule type="containsText" dxfId="4605" priority="3596" operator="containsText" text="改紡">
      <formula>NOT(ISERROR(SEARCH("改紡",T1118)))</formula>
    </cfRule>
    <cfRule type="containsText" dxfId="4604" priority="3198" operator="containsText" text="清車">
      <formula>NOT(ISERROR(SEARCH("清車",T1118)))</formula>
    </cfRule>
    <cfRule type="containsText" dxfId="4603" priority="3199" operator="containsText" text="改紡">
      <formula>NOT(ISERROR(SEARCH("改紡",T1118)))</formula>
    </cfRule>
    <cfRule type="containsText" dxfId="4602" priority="3200" operator="containsText" text="了機">
      <formula>NOT(ISERROR(SEARCH("了機",T1118)))</formula>
    </cfRule>
    <cfRule type="containsText" dxfId="4601" priority="3396" operator="containsText" text="了機">
      <formula>NOT(ISERROR(SEARCH("了機",T1118)))</formula>
    </cfRule>
    <cfRule type="containsText" dxfId="4600" priority="3395" operator="containsText" text="改紡">
      <formula>NOT(ISERROR(SEARCH("改紡",T1118)))</formula>
    </cfRule>
    <cfRule type="containsText" dxfId="4599" priority="2983" operator="containsText" text="改紡">
      <formula>NOT(ISERROR(SEARCH("改紡",T1118)))</formula>
    </cfRule>
    <cfRule type="containsText" dxfId="4598" priority="3394" operator="containsText" text="清車">
      <formula>NOT(ISERROR(SEARCH("清車",T1118)))</formula>
    </cfRule>
    <cfRule type="containsText" dxfId="4597" priority="2984" operator="containsText" text="了機">
      <formula>NOT(ISERROR(SEARCH("了機",T1118)))</formula>
    </cfRule>
    <cfRule type="containsText" dxfId="4596" priority="3595" operator="containsText" text="清車">
      <formula>NOT(ISERROR(SEARCH("清車",T1118)))</formula>
    </cfRule>
    <cfRule type="containsText" dxfId="4595" priority="2982" operator="containsText" text="清車">
      <formula>NOT(ISERROR(SEARCH("清車",T1118)))</formula>
    </cfRule>
  </conditionalFormatting>
  <conditionalFormatting sqref="T1119">
    <cfRule type="containsText" dxfId="4594" priority="3007" operator="containsText" text="改紡">
      <formula>NOT(ISERROR(SEARCH("改紡",T1119)))</formula>
    </cfRule>
    <cfRule type="containsText" dxfId="4593" priority="3610" operator="containsText" text="清車">
      <formula>NOT(ISERROR(SEARCH("清車",T1119)))</formula>
    </cfRule>
    <cfRule type="containsText" dxfId="4592" priority="3400" operator="containsText" text="清車">
      <formula>NOT(ISERROR(SEARCH("清車",T1119)))</formula>
    </cfRule>
    <cfRule type="containsText" dxfId="4591" priority="3205" operator="containsText" text="改紡">
      <formula>NOT(ISERROR(SEARCH("改紡",T1119)))</formula>
    </cfRule>
    <cfRule type="containsText" dxfId="4590" priority="3612" operator="containsText" text="了機">
      <formula>NOT(ISERROR(SEARCH("了機",T1119)))</formula>
    </cfRule>
    <cfRule type="containsText" dxfId="4589" priority="3611" operator="containsText" text="改紡">
      <formula>NOT(ISERROR(SEARCH("改紡",T1119)))</formula>
    </cfRule>
    <cfRule type="containsText" dxfId="4588" priority="3006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206" operator="containsText" text="了機">
      <formula>NOT(ISERROR(SEARCH("了機",T1119)))</formula>
    </cfRule>
    <cfRule type="containsText" dxfId="4585" priority="3204" operator="containsText" text="清車">
      <formula>NOT(ISERROR(SEARCH("清車",T1119)))</formula>
    </cfRule>
    <cfRule type="containsText" dxfId="4584" priority="3008" operator="containsText" text="了機">
      <formula>NOT(ISERROR(SEARCH("了機",T1119)))</formula>
    </cfRule>
    <cfRule type="containsText" dxfId="4583" priority="3402" operator="containsText" text="了機">
      <formula>NOT(ISERROR(SEARCH("了機",T1119)))</formula>
    </cfRule>
  </conditionalFormatting>
  <conditionalFormatting sqref="T1120">
    <cfRule type="containsText" dxfId="4582" priority="3213" operator="containsText" text="清車">
      <formula>NOT(ISERROR(SEARCH("清車",T1120)))</formula>
    </cfRule>
    <cfRule type="containsText" dxfId="4581" priority="3411" operator="containsText" text="了機">
      <formula>NOT(ISERROR(SEARCH("了機",T1120)))</formula>
    </cfRule>
    <cfRule type="containsText" dxfId="4580" priority="3214" operator="containsText" text="改紡">
      <formula>NOT(ISERROR(SEARCH("改紡",T1120)))</formula>
    </cfRule>
    <cfRule type="containsText" dxfId="4579" priority="3215" operator="containsText" text="了機">
      <formula>NOT(ISERROR(SEARCH("了機",T1120)))</formula>
    </cfRule>
    <cfRule type="containsText" dxfId="4578" priority="3409" operator="containsText" text="清車">
      <formula>NOT(ISERROR(SEARCH("清車",T1120)))</formula>
    </cfRule>
    <cfRule type="containsText" dxfId="4577" priority="3410" operator="containsText" text="改紡">
      <formula>NOT(ISERROR(SEARCH("改紡",T1120)))</formula>
    </cfRule>
    <cfRule type="containsText" dxfId="4576" priority="3500" operator="containsText" text="改紡">
      <formula>NOT(ISERROR(SEARCH("改紡",T1120)))</formula>
    </cfRule>
    <cfRule type="containsText" dxfId="4575" priority="3013" operator="containsText" text="改紡">
      <formula>NOT(ISERROR(SEARCH("改紡",T1120)))</formula>
    </cfRule>
    <cfRule type="containsText" dxfId="4574" priority="3499" operator="containsText" text="清車">
      <formula>NOT(ISERROR(SEARCH("清車",T1120)))</formula>
    </cfRule>
    <cfRule type="containsText" dxfId="4573" priority="3014" operator="containsText" text="了機">
      <formula>NOT(ISERROR(SEARCH("了機",T1120)))</formula>
    </cfRule>
    <cfRule type="containsText" dxfId="4572" priority="3501" operator="containsText" text="了機">
      <formula>NOT(ISERROR(SEARCH("了機",T1120)))</formula>
    </cfRule>
    <cfRule type="containsText" dxfId="4571" priority="3012" operator="containsText" text="清車">
      <formula>NOT(ISERROR(SEARCH("清車",T1120)))</formula>
    </cfRule>
  </conditionalFormatting>
  <conditionalFormatting sqref="T1121">
    <cfRule type="containsText" dxfId="4570" priority="3548" operator="containsText" text="改紡">
      <formula>NOT(ISERROR(SEARCH("改紡",T1121)))</formula>
    </cfRule>
    <cfRule type="containsText" dxfId="4569" priority="3547" operator="containsText" text="清車">
      <formula>NOT(ISERROR(SEARCH("清車",T1121)))</formula>
    </cfRule>
    <cfRule type="containsText" dxfId="4568" priority="3549" operator="containsText" text="了機">
      <formula>NOT(ISERROR(SEARCH("了機",T1121)))</formula>
    </cfRule>
    <cfRule type="containsText" dxfId="4567" priority="3021" operator="containsText" text="清車">
      <formula>NOT(ISERROR(SEARCH("清車",T1121)))</formula>
    </cfRule>
    <cfRule type="containsText" dxfId="4566" priority="3022" operator="containsText" text="改紡">
      <formula>NOT(ISERROR(SEARCH("改紡",T1121)))</formula>
    </cfRule>
    <cfRule type="containsText" dxfId="4565" priority="3338" operator="containsText" text="改紡">
      <formula>NOT(ISERROR(SEARCH("改紡",T1121)))</formula>
    </cfRule>
    <cfRule type="containsText" dxfId="4564" priority="3132" operator="containsText" text="清車">
      <formula>NOT(ISERROR(SEARCH("清車",T1121)))</formula>
    </cfRule>
    <cfRule type="containsText" dxfId="4563" priority="3023" operator="containsText" text="了機">
      <formula>NOT(ISERROR(SEARCH("了機",T1121)))</formula>
    </cfRule>
    <cfRule type="containsText" dxfId="4562" priority="3133" operator="containsText" text="改紡">
      <formula>NOT(ISERROR(SEARCH("改紡",T1121)))</formula>
    </cfRule>
    <cfRule type="containsText" dxfId="4561" priority="3134" operator="containsText" text="了機">
      <formula>NOT(ISERROR(SEARCH("了機",T1121)))</formula>
    </cfRule>
    <cfRule type="containsText" dxfId="4560" priority="3337" operator="containsText" text="清車">
      <formula>NOT(ISERROR(SEARCH("清車",T1121)))</formula>
    </cfRule>
    <cfRule type="containsText" dxfId="4559" priority="3339" operator="containsText" text="了機">
      <formula>NOT(ISERROR(SEARCH("了機",T1121)))</formula>
    </cfRule>
  </conditionalFormatting>
  <conditionalFormatting sqref="T1122">
    <cfRule type="containsText" dxfId="4558" priority="3372" operator="containsText" text="了機">
      <formula>NOT(ISERROR(SEARCH("了機",T1122)))</formula>
    </cfRule>
    <cfRule type="containsText" dxfId="4557" priority="3176" operator="containsText" text="了機">
      <formula>NOT(ISERROR(SEARCH("了機",T1122)))</formula>
    </cfRule>
    <cfRule type="containsText" dxfId="4556" priority="3175" operator="containsText" text="改紡">
      <formula>NOT(ISERROR(SEARCH("改紡",T1122)))</formula>
    </cfRule>
    <cfRule type="containsText" dxfId="4555" priority="3174" operator="containsText" text="清車">
      <formula>NOT(ISERROR(SEARCH("清車",T1122)))</formula>
    </cfRule>
    <cfRule type="containsText" dxfId="4554" priority="2938" operator="containsText" text="改紡">
      <formula>NOT(ISERROR(SEARCH("改紡",T1122)))</formula>
    </cfRule>
    <cfRule type="containsText" dxfId="4553" priority="2939" operator="containsText" text="了機">
      <formula>NOT(ISERROR(SEARCH("了機",T1122)))</formula>
    </cfRule>
    <cfRule type="containsText" dxfId="4552" priority="2937" operator="containsText" text="清車">
      <formula>NOT(ISERROR(SEARCH("清車",T1122)))</formula>
    </cfRule>
    <cfRule type="containsText" dxfId="4551" priority="3370" operator="containsText" text="清車">
      <formula>NOT(ISERROR(SEARCH("清車",T1122)))</formula>
    </cfRule>
    <cfRule type="containsText" dxfId="4550" priority="3371" operator="containsText" text="改紡">
      <formula>NOT(ISERROR(SEARCH("改紡",T1122)))</formula>
    </cfRule>
  </conditionalFormatting>
  <conditionalFormatting sqref="T1123">
    <cfRule type="containsText" dxfId="4549" priority="3305" operator="containsText" text="改紡">
      <formula>NOT(ISERROR(SEARCH("改紡",T1123)))</formula>
    </cfRule>
    <cfRule type="containsText" dxfId="4548" priority="3306" operator="containsText" text="了機">
      <formula>NOT(ISERROR(SEARCH("了機",T1123)))</formula>
    </cfRule>
    <cfRule type="containsText" dxfId="4547" priority="3301" operator="containsText" text="清車">
      <formula>NOT(ISERROR(SEARCH("清車",T1123)))</formula>
    </cfRule>
    <cfRule type="containsText" dxfId="4546" priority="3302" operator="containsText" text="改紡">
      <formula>NOT(ISERROR(SEARCH("改紡",T1123)))</formula>
    </cfRule>
    <cfRule type="containsText" dxfId="4545" priority="2975" operator="containsText" text="了機">
      <formula>NOT(ISERROR(SEARCH("了機",T1123)))</formula>
    </cfRule>
    <cfRule type="containsText" dxfId="4544" priority="2974" operator="containsText" text="改紡">
      <formula>NOT(ISERROR(SEARCH("改紡",T1123)))</formula>
    </cfRule>
    <cfRule type="containsText" dxfId="4543" priority="3304" operator="containsText" text="清車">
      <formula>NOT(ISERROR(SEARCH("清車",T1123)))</formula>
    </cfRule>
    <cfRule type="containsText" dxfId="4542" priority="3303" operator="containsText" text="了機">
      <formula>NOT(ISERROR(SEARCH("了機",T1123)))</formula>
    </cfRule>
    <cfRule type="containsText" dxfId="4541" priority="2973" operator="containsText" text="清車">
      <formula>NOT(ISERROR(SEARCH("清車",T1123)))</formula>
    </cfRule>
  </conditionalFormatting>
  <conditionalFormatting sqref="T1124">
    <cfRule type="containsText" dxfId="4540" priority="2920" operator="containsText" text="改紡">
      <formula>NOT(ISERROR(SEARCH("改紡",T1124)))</formula>
    </cfRule>
    <cfRule type="containsText" dxfId="4539" priority="3389" operator="containsText" text="改紡">
      <formula>NOT(ISERROR(SEARCH("改紡",T1124)))</formula>
    </cfRule>
    <cfRule type="containsText" dxfId="4538" priority="2916" operator="containsText" text="清車">
      <formula>NOT(ISERROR(SEARCH("清車",T1124)))</formula>
    </cfRule>
    <cfRule type="containsText" dxfId="4537" priority="2917" operator="containsText" text="改紡">
      <formula>NOT(ISERROR(SEARCH("改紡",T1124)))</formula>
    </cfRule>
    <cfRule type="containsText" dxfId="4536" priority="2918" operator="containsText" text="了機">
      <formula>NOT(ISERROR(SEARCH("了機",T1124)))</formula>
    </cfRule>
    <cfRule type="containsText" dxfId="4535" priority="2919" operator="containsText" text="清車">
      <formula>NOT(ISERROR(SEARCH("清車",T1124)))</formula>
    </cfRule>
    <cfRule type="containsText" dxfId="4534" priority="2921" operator="containsText" text="了機">
      <formula>NOT(ISERROR(SEARCH("了機",T1124)))</formula>
    </cfRule>
    <cfRule type="containsText" dxfId="4533" priority="3388" operator="containsText" text="清車">
      <formula>NOT(ISERROR(SEARCH("清車",T1124)))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2" operator="containsText" text="改紡">
      <formula>NOT(ISERROR(SEARCH("改紡",T1125)))</formula>
    </cfRule>
    <cfRule type="containsText" dxfId="4530" priority="2991" operator="containsText" text="清車">
      <formula>NOT(ISERROR(SEARCH("清車",T1125)))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1" operator="containsText" text="改紡">
      <formula>NOT(ISERROR(SEARCH("改紡",T1130)))</formula>
    </cfRule>
    <cfRule type="containsText" dxfId="4527" priority="3580" operator="containsText" text="清車">
      <formula>NOT(ISERROR(SEARCH("清車",T1130)))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80" operator="containsText" text="清車">
      <formula>NOT(ISERROR(SEARCH("清車",T1131)))</formula>
    </cfRule>
    <cfRule type="containsText" dxfId="4524" priority="2876" operator="containsText" text="了機">
      <formula>NOT(ISERROR(SEARCH("了機",T1131)))</formula>
    </cfRule>
    <cfRule type="containsText" dxfId="4523" priority="2877" operator="containsText" text="清車">
      <formula>NOT(ISERROR(SEARCH("清車",T1131)))</formula>
    </cfRule>
    <cfRule type="containsText" dxfId="4522" priority="2879" operator="containsText" text="了機">
      <formula>NOT(ISERROR(SEARCH("了機",T1131)))</formula>
    </cfRule>
    <cfRule type="containsText" dxfId="4521" priority="2872" operator="containsText" text="改紡">
      <formula>NOT(ISERROR(SEARCH("改紡",T1131)))</formula>
    </cfRule>
    <cfRule type="containsText" dxfId="4520" priority="2882" operator="containsText" text="了機">
      <formula>NOT(ISERROR(SEARCH("了機",T1131)))</formula>
    </cfRule>
    <cfRule type="containsText" dxfId="4519" priority="2881" operator="containsText" text="改紡">
      <formula>NOT(ISERROR(SEARCH("改紡",T1131)))</formula>
    </cfRule>
    <cfRule type="containsText" dxfId="4518" priority="2873" operator="containsText" text="了機">
      <formula>NOT(ISERROR(SEARCH("了機",T1131)))</formula>
    </cfRule>
    <cfRule type="containsText" dxfId="4517" priority="2874" operator="containsText" text="清車">
      <formula>NOT(ISERROR(SEARCH("清車",T1131)))</formula>
    </cfRule>
    <cfRule type="containsText" dxfId="4516" priority="2875" operator="containsText" text="改紡">
      <formula>NOT(ISERROR(SEARCH("改紡",T1131)))</formula>
    </cfRule>
    <cfRule type="containsText" dxfId="4515" priority="2878" operator="containsText" text="改紡">
      <formula>NOT(ISERROR(SEARCH("改紡",T1131)))</formula>
    </cfRule>
    <cfRule type="containsText" dxfId="4514" priority="2871" operator="containsText" text="清車">
      <formula>NOT(ISERROR(SEARCH("清車",T1131)))</formula>
    </cfRule>
  </conditionalFormatting>
  <conditionalFormatting sqref="T1132">
    <cfRule type="containsText" dxfId="4513" priority="3001" operator="containsText" text="改紡">
      <formula>NOT(ISERROR(SEARCH("改紡",T1132)))</formula>
    </cfRule>
    <cfRule type="containsText" dxfId="4512" priority="3002" operator="containsText" text="了機">
      <formula>NOT(ISERROR(SEARCH("了機",T1132)))</formula>
    </cfRule>
    <cfRule type="containsText" dxfId="4511" priority="3000" operator="containsText" text="清車">
      <formula>NOT(ISERROR(SEARCH("清車",T1132)))</formula>
    </cfRule>
  </conditionalFormatting>
  <conditionalFormatting sqref="T1133">
    <cfRule type="containsText" dxfId="4510" priority="3564" operator="containsText" text="了機">
      <formula>NOT(ISERROR(SEARCH("了機",T1133)))</formula>
    </cfRule>
    <cfRule type="containsText" dxfId="4509" priority="3563" operator="containsText" text="改紡">
      <formula>NOT(ISERROR(SEARCH("改紡",T1133)))</formula>
    </cfRule>
    <cfRule type="containsText" dxfId="4508" priority="3562" operator="containsText" text="清車">
      <formula>NOT(ISERROR(SEARCH("清車",T1133)))</formula>
    </cfRule>
  </conditionalFormatting>
  <conditionalFormatting sqref="T1134">
    <cfRule type="containsText" dxfId="4507" priority="3385" operator="containsText" text="清車">
      <formula>NOT(ISERROR(SEARCH("清車",T1134)))</formula>
    </cfRule>
    <cfRule type="containsText" dxfId="4506" priority="3386" operator="containsText" text="改紡">
      <formula>NOT(ISERROR(SEARCH("改紡",T1134)))</formula>
    </cfRule>
    <cfRule type="containsText" dxfId="4505" priority="3387" operator="containsText" text="了機">
      <formula>NOT(ISERROR(SEARCH("了機",T1134)))</formula>
    </cfRule>
    <cfRule type="containsText" dxfId="4504" priority="3194" operator="containsText" text="了機">
      <formula>NOT(ISERROR(SEARCH("了機",T1134)))</formula>
    </cfRule>
    <cfRule type="containsText" dxfId="4503" priority="3193" operator="containsText" text="改紡">
      <formula>NOT(ISERROR(SEARCH("改紡",T1134)))</formula>
    </cfRule>
    <cfRule type="containsText" dxfId="4502" priority="3192" operator="containsText" text="清車">
      <formula>NOT(ISERROR(SEARCH("清車",T1134)))</formula>
    </cfRule>
  </conditionalFormatting>
  <conditionalFormatting sqref="T1135">
    <cfRule type="containsText" dxfId="4501" priority="2989" operator="containsText" text="改紡">
      <formula>NOT(ISERROR(SEARCH("改紡",T1135)))</formula>
    </cfRule>
    <cfRule type="containsText" dxfId="4500" priority="2988" operator="containsText" text="清車">
      <formula>NOT(ISERROR(SEARCH("清車",T1135)))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2" operator="containsText" text="改紡">
      <formula>NOT(ISERROR(SEARCH("改紡",T1136)))</formula>
    </cfRule>
    <cfRule type="containsText" dxfId="4497" priority="3603" operator="containsText" text="了機">
      <formula>NOT(ISERROR(SEARCH("了機",T1136)))</formula>
    </cfRule>
    <cfRule type="containsText" dxfId="4496" priority="3601" operator="containsText" text="清車">
      <formula>NOT(ISERROR(SEARCH("清車",T1136)))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5" operator="containsText" text="了機">
      <formula>NOT(ISERROR(SEARCH("了機",T1149)))</formula>
    </cfRule>
    <cfRule type="containsText" dxfId="4491" priority="2623" operator="containsText" text="清車">
      <formula>NOT(ISERROR(SEARCH("清車",T1149)))</formula>
    </cfRule>
    <cfRule type="containsText" dxfId="4490" priority="2624" operator="containsText" text="改紡">
      <formula>NOT(ISERROR(SEARCH("改紡",T1149)))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30" operator="containsText" text="改紡">
      <formula>NOT(ISERROR(SEARCH("改紡",T1153)))</formula>
    </cfRule>
    <cfRule type="containsText" dxfId="4479" priority="2629" operator="containsText" text="清車">
      <formula>NOT(ISERROR(SEARCH("清車",T1153)))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3" operator="containsText" text="了機">
      <formula>NOT(ISERROR(SEARCH("了機",T1155)))</formula>
    </cfRule>
    <cfRule type="containsText" dxfId="4473" priority="2612" operator="containsText" text="改紡">
      <formula>NOT(ISERROR(SEARCH("改紡",T1155)))</formula>
    </cfRule>
    <cfRule type="containsText" dxfId="4472" priority="2611" operator="containsText" text="清車">
      <formula>NOT(ISERROR(SEARCH("清車",T1155)))</formula>
    </cfRule>
  </conditionalFormatting>
  <conditionalFormatting sqref="T1156">
    <cfRule type="containsText" dxfId="4471" priority="2239" operator="containsText" text="改紡">
      <formula>NOT(ISERROR(SEARCH("改紡",T1156)))</formula>
    </cfRule>
    <cfRule type="containsText" dxfId="4470" priority="2238" operator="containsText" text="清車">
      <formula>NOT(ISERROR(SEARCH("清車",T1156)))</formula>
    </cfRule>
    <cfRule type="containsText" dxfId="4469" priority="2436" operator="containsText" text="了機">
      <formula>NOT(ISERROR(SEARCH("了機",T1156)))</formula>
    </cfRule>
    <cfRule type="containsText" dxfId="4468" priority="2435" operator="containsText" text="改紡">
      <formula>NOT(ISERROR(SEARCH("改紡",T1156)))</formula>
    </cfRule>
    <cfRule type="containsText" dxfId="4467" priority="2644" operator="containsText" text="清車">
      <formula>NOT(ISERROR(SEARCH("清車",T1156)))</formula>
    </cfRule>
    <cfRule type="containsText" dxfId="4466" priority="2434" operator="containsText" text="清車">
      <formula>NOT(ISERROR(SEARCH("清車",T1156)))</formula>
    </cfRule>
    <cfRule type="containsText" dxfId="4465" priority="2240" operator="containsText" text="了機">
      <formula>NOT(ISERROR(SEARCH("了機",T1156)))</formula>
    </cfRule>
    <cfRule type="containsText" dxfId="4464" priority="2646" operator="containsText" text="了機">
      <formula>NOT(ISERROR(SEARCH("了機",T1156)))</formula>
    </cfRule>
    <cfRule type="containsText" dxfId="4463" priority="2645" operator="containsText" text="改紡">
      <formula>NOT(ISERROR(SEARCH("改紡",T1156)))</formula>
    </cfRule>
  </conditionalFormatting>
  <conditionalFormatting sqref="T1157">
    <cfRule type="containsText" dxfId="4462" priority="2039" operator="containsText" text="了機">
      <formula>NOT(ISERROR(SEARCH("了機",T1157)))</formula>
    </cfRule>
    <cfRule type="containsText" dxfId="4461" priority="2449" operator="containsText" text="清車">
      <formula>NOT(ISERROR(SEARCH("清車",T1157)))</formula>
    </cfRule>
    <cfRule type="containsText" dxfId="4460" priority="2037" operator="containsText" text="清車">
      <formula>NOT(ISERROR(SEARCH("清車",T1157)))</formula>
    </cfRule>
    <cfRule type="containsText" dxfId="4459" priority="2038" operator="containsText" text="改紡">
      <formula>NOT(ISERROR(SEARCH("改紡",T1157)))</formula>
    </cfRule>
    <cfRule type="containsText" dxfId="4458" priority="2650" operator="containsText" text="清車">
      <formula>NOT(ISERROR(SEARCH("清車",T1157)))</formula>
    </cfRule>
    <cfRule type="containsText" dxfId="4457" priority="2255" operator="containsText" text="了機">
      <formula>NOT(ISERROR(SEARCH("了機",T1157)))</formula>
    </cfRule>
    <cfRule type="containsText" dxfId="4456" priority="2451" operator="containsText" text="了機">
      <formula>NOT(ISERROR(SEARCH("了機",T1157)))</formula>
    </cfRule>
    <cfRule type="containsText" dxfId="4455" priority="2651" operator="containsText" text="改紡">
      <formula>NOT(ISERROR(SEARCH("改紡",T1157)))</formula>
    </cfRule>
    <cfRule type="containsText" dxfId="4454" priority="2254" operator="containsText" text="改紡">
      <formula>NOT(ISERROR(SEARCH("改紡",T1157)))</formula>
    </cfRule>
    <cfRule type="containsText" dxfId="4453" priority="2450" operator="containsText" text="改紡">
      <formula>NOT(ISERROR(SEARCH("改紡",T1157)))</formula>
    </cfRule>
    <cfRule type="containsText" dxfId="4452" priority="2253" operator="containsText" text="清車">
      <formula>NOT(ISERROR(SEARCH("清車",T1157)))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259" operator="containsText" text="清車">
      <formula>NOT(ISERROR(SEARCH("清車",T1158)))</formula>
    </cfRule>
    <cfRule type="containsText" dxfId="4449" priority="2063" operator="containsText" text="了機">
      <formula>NOT(ISERROR(SEARCH("了機",T1158)))</formula>
    </cfRule>
    <cfRule type="containsText" dxfId="4448" priority="2062" operator="containsText" text="改紡">
      <formula>NOT(ISERROR(SEARCH("改紡",T1158)))</formula>
    </cfRule>
    <cfRule type="containsText" dxfId="4447" priority="2061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455" operator="containsText" text="清車">
      <formula>NOT(ISERROR(SEARCH("清車",T1158)))</formula>
    </cfRule>
    <cfRule type="containsText" dxfId="4444" priority="2456" operator="containsText" text="改紡">
      <formula>NOT(ISERROR(SEARCH("改紡",T1158)))</formula>
    </cfRule>
    <cfRule type="containsText" dxfId="4443" priority="2457" operator="containsText" text="了機">
      <formula>NOT(ISERROR(SEARCH("了機",T1158)))</formula>
    </cfRule>
    <cfRule type="containsText" dxfId="4442" priority="2665" operator="containsText" text="清車">
      <formula>NOT(ISERROR(SEARCH("清車",T1158)))</formula>
    </cfRule>
    <cfRule type="containsText" dxfId="4441" priority="2666" operator="containsText" text="改紡">
      <formula>NOT(ISERROR(SEARCH("改紡",T1158)))</formula>
    </cfRule>
    <cfRule type="containsText" dxfId="4440" priority="2667" operator="containsText" text="了機">
      <formula>NOT(ISERROR(SEARCH("了機",T1158)))</formula>
    </cfRule>
    <cfRule type="containsText" dxfId="4439" priority="2261" operator="containsText" text="了機">
      <formula>NOT(ISERROR(SEARCH("了機",T1158)))</formula>
    </cfRule>
  </conditionalFormatting>
  <conditionalFormatting sqref="T1159">
    <cfRule type="containsText" dxfId="4438" priority="2268" operator="containsText" text="清車">
      <formula>NOT(ISERROR(SEARCH("清車",T1159)))</formula>
    </cfRule>
    <cfRule type="containsText" dxfId="4437" priority="2465" operator="containsText" text="改紡">
      <formula>NOT(ISERROR(SEARCH("改紡",T1159)))</formula>
    </cfRule>
    <cfRule type="containsText" dxfId="4436" priority="2464" operator="containsText" text="清車">
      <formula>NOT(ISERROR(SEARCH("清車",T1159)))</formula>
    </cfRule>
    <cfRule type="containsText" dxfId="4435" priority="2069" operator="containsText" text="了機">
      <formula>NOT(ISERROR(SEARCH("了機",T1159)))</formula>
    </cfRule>
    <cfRule type="containsText" dxfId="4434" priority="2554" operator="containsText" text="清車">
      <formula>NOT(ISERROR(SEARCH("清車",T1159)))</formula>
    </cfRule>
    <cfRule type="containsText" dxfId="4433" priority="2068" operator="containsText" text="改紡">
      <formula>NOT(ISERROR(SEARCH("改紡",T1159)))</formula>
    </cfRule>
    <cfRule type="containsText" dxfId="4432" priority="2556" operator="containsText" text="了機">
      <formula>NOT(ISERROR(SEARCH("了機",T1159)))</formula>
    </cfRule>
    <cfRule type="containsText" dxfId="4431" priority="2269" operator="containsText" text="改紡">
      <formula>NOT(ISERROR(SEARCH("改紡",T1159)))</formula>
    </cfRule>
    <cfRule type="containsText" dxfId="4430" priority="2270" operator="containsText" text="了機">
      <formula>NOT(ISERROR(SEARCH("了機",T1159)))</formula>
    </cfRule>
    <cfRule type="containsText" dxfId="4429" priority="2555" operator="containsText" text="改紡">
      <formula>NOT(ISERROR(SEARCH("改紡",T1159)))</formula>
    </cfRule>
    <cfRule type="containsText" dxfId="4428" priority="2466" operator="containsText" text="了機">
      <formula>NOT(ISERROR(SEARCH("了機",T1159)))</formula>
    </cfRule>
    <cfRule type="containsText" dxfId="4427" priority="2067" operator="containsText" text="清車">
      <formula>NOT(ISERROR(SEARCH("清車",T1159)))</formula>
    </cfRule>
  </conditionalFormatting>
  <conditionalFormatting sqref="T1160">
    <cfRule type="containsText" dxfId="4426" priority="2188" operator="containsText" text="改紡">
      <formula>NOT(ISERROR(SEARCH("改紡",T1160)))</formula>
    </cfRule>
    <cfRule type="containsText" dxfId="4425" priority="2602" operator="containsText" text="清車">
      <formula>NOT(ISERROR(SEARCH("清車",T1160)))</formula>
    </cfRule>
    <cfRule type="containsText" dxfId="4424" priority="2392" operator="containsText" text="清車">
      <formula>NOT(ISERROR(SEARCH("清車",T1160)))</formula>
    </cfRule>
    <cfRule type="containsText" dxfId="4423" priority="2076" operator="containsText" text="清車">
      <formula>NOT(ISERROR(SEARCH("清車",T1160)))</formula>
    </cfRule>
    <cfRule type="containsText" dxfId="4422" priority="2603" operator="containsText" text="改紡">
      <formula>NOT(ISERROR(SEARCH("改紡",T1160)))</formula>
    </cfRule>
    <cfRule type="containsText" dxfId="4421" priority="2604" operator="containsText" text="了機">
      <formula>NOT(ISERROR(SEARCH("了機",T1160)))</formula>
    </cfRule>
    <cfRule type="containsText" dxfId="4420" priority="2077" operator="containsText" text="改紡">
      <formula>NOT(ISERROR(SEARCH("改紡",T1160)))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078" operator="containsText" text="了機">
      <formula>NOT(ISERROR(SEARCH("了機",T1160)))</formula>
    </cfRule>
    <cfRule type="containsText" dxfId="4416" priority="2189" operator="containsText" text="了機">
      <formula>NOT(ISERROR(SEARCH("了機",T1160)))</formula>
    </cfRule>
    <cfRule type="containsText" dxfId="4415" priority="2187" operator="containsText" text="清車">
      <formula>NOT(ISERROR(SEARCH("清車",T1160)))</formula>
    </cfRule>
  </conditionalFormatting>
  <conditionalFormatting sqref="T1161">
    <cfRule type="containsText" dxfId="4414" priority="2231" operator="containsText" text="了機">
      <formula>NOT(ISERROR(SEARCH("了機",T1161)))</formula>
    </cfRule>
    <cfRule type="containsText" dxfId="4413" priority="2230" operator="containsText" text="改紡">
      <formula>NOT(ISERROR(SEARCH("改紡",T1161)))</formula>
    </cfRule>
    <cfRule type="containsText" dxfId="4412" priority="1992" operator="containsText" text="清車">
      <formula>NOT(ISERROR(SEARCH("清車",T1161)))</formula>
    </cfRule>
    <cfRule type="containsText" dxfId="4411" priority="2427" operator="containsText" text="了機">
      <formula>NOT(ISERROR(SEARCH("了機",T1161)))</formula>
    </cfRule>
    <cfRule type="containsText" dxfId="4410" priority="2426" operator="containsText" text="改紡">
      <formula>NOT(ISERROR(SEARCH("改紡",T1161)))</formula>
    </cfRule>
    <cfRule type="containsText" dxfId="4409" priority="1993" operator="containsText" text="改紡">
      <formula>NOT(ISERROR(SEARCH("改紡",T1161)))</formula>
    </cfRule>
    <cfRule type="containsText" dxfId="4408" priority="2229" operator="containsText" text="清車">
      <formula>NOT(ISERROR(SEARCH("清車",T1161)))</formula>
    </cfRule>
    <cfRule type="containsText" dxfId="4407" priority="1994" operator="containsText" text="了機">
      <formula>NOT(ISERROR(SEARCH("了機",T1161)))</formula>
    </cfRule>
    <cfRule type="containsText" dxfId="4406" priority="2425" operator="containsText" text="清車">
      <formula>NOT(ISERROR(SEARCH("清車",T1161)))</formula>
    </cfRule>
  </conditionalFormatting>
  <conditionalFormatting sqref="T1162">
    <cfRule type="containsText" dxfId="4405" priority="2361" operator="containsText" text="了機">
      <formula>NOT(ISERROR(SEARCH("了機",T1162)))</formula>
    </cfRule>
    <cfRule type="containsText" dxfId="4404" priority="2030" operator="containsText" text="了機">
      <formula>NOT(ISERROR(SEARCH("了機",T1162)))</formula>
    </cfRule>
    <cfRule type="containsText" dxfId="4403" priority="2029" operator="containsText" text="改紡">
      <formula>NOT(ISERROR(SEARCH("改紡",T1162)))</formula>
    </cfRule>
    <cfRule type="containsText" dxfId="4402" priority="2028" operator="containsText" text="清車">
      <formula>NOT(ISERROR(SEARCH("清車",T1162)))</formula>
    </cfRule>
    <cfRule type="containsText" dxfId="4401" priority="2360" operator="containsText" text="改紡">
      <formula>NOT(ISERROR(SEARCH("改紡",T1162)))</formula>
    </cfRule>
    <cfRule type="containsText" dxfId="4400" priority="2359" operator="containsText" text="清車">
      <formula>NOT(ISERROR(SEARCH("清車",T1162)))</formula>
    </cfRule>
    <cfRule type="containsText" dxfId="4399" priority="2358" operator="containsText" text="了機">
      <formula>NOT(ISERROR(SEARCH("了機",T1162)))</formula>
    </cfRule>
    <cfRule type="containsText" dxfId="4398" priority="2357" operator="containsText" text="改紡">
      <formula>NOT(ISERROR(SEARCH("改紡",T1162)))</formula>
    </cfRule>
    <cfRule type="containsText" dxfId="4397" priority="2356" operator="containsText" text="清車">
      <formula>NOT(ISERROR(SEARCH("清車",T1162)))</formula>
    </cfRule>
  </conditionalFormatting>
  <conditionalFormatting sqref="T1163">
    <cfRule type="containsText" dxfId="4396" priority="1976" operator="containsText" text="了機">
      <formula>NOT(ISERROR(SEARCH("了機",T1163)))</formula>
    </cfRule>
    <cfRule type="containsText" dxfId="4395" priority="1975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1" operator="containsText" text="清車">
      <formula>NOT(ISERROR(SEARCH("清車",T1163)))</formula>
    </cfRule>
    <cfRule type="containsText" dxfId="4391" priority="1972" operator="containsText" text="改紡">
      <formula>NOT(ISERROR(SEARCH("改紡",T1163)))</formula>
    </cfRule>
    <cfRule type="containsText" dxfId="4390" priority="2444" operator="containsText" text="改紡">
      <formula>NOT(ISERROR(SEARCH("改紡",T1163)))</formula>
    </cfRule>
    <cfRule type="containsText" dxfId="4389" priority="2445" operator="containsText" text="了機">
      <formula>NOT(ISERROR(SEARCH("了機",T1163)))</formula>
    </cfRule>
    <cfRule type="containsText" dxfId="4388" priority="2443" operator="containsText" text="清車">
      <formula>NOT(ISERROR(SEARCH("清車",T1163)))</formula>
    </cfRule>
  </conditionalFormatting>
  <conditionalFormatting sqref="T1164">
    <cfRule type="containsText" dxfId="4387" priority="2047" operator="containsText" text="改紡">
      <formula>NOT(ISERROR(SEARCH("改紡",T1164)))</formula>
    </cfRule>
    <cfRule type="containsText" dxfId="4386" priority="2048" operator="containsText" text="了機">
      <formula>NOT(ISERROR(SEARCH("了機",T1164)))</formula>
    </cfRule>
    <cfRule type="containsText" dxfId="4385" priority="2046" operator="containsText" text="清車">
      <formula>NOT(ISERROR(SEARCH("清車",T1164)))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35" operator="containsText" text="清車">
      <formula>NOT(ISERROR(SEARCH("清車",T1170)))</formula>
    </cfRule>
    <cfRule type="containsText" dxfId="4380" priority="1926" operator="containsText" text="清車">
      <formula>NOT(ISERROR(SEARCH("清車",T1170)))</formula>
    </cfRule>
    <cfRule type="containsText" dxfId="4379" priority="1927" operator="containsText" text="改紡">
      <formula>NOT(ISERROR(SEARCH("改紡",T1170)))</formula>
    </cfRule>
    <cfRule type="containsText" dxfId="4378" priority="1928" operator="containsText" text="了機">
      <formula>NOT(ISERROR(SEARCH("了機",T1170)))</formula>
    </cfRule>
    <cfRule type="containsText" dxfId="4377" priority="1929" operator="containsText" text="清車">
      <formula>NOT(ISERROR(SEARCH("清車",T1170)))</formula>
    </cfRule>
    <cfRule type="containsText" dxfId="4376" priority="1937" operator="containsText" text="了機">
      <formula>NOT(ISERROR(SEARCH("了機",T1170)))</formula>
    </cfRule>
    <cfRule type="containsText" dxfId="4375" priority="1930" operator="containsText" text="改紡">
      <formula>NOT(ISERROR(SEARCH("改紡",T1170)))</formula>
    </cfRule>
    <cfRule type="containsText" dxfId="4374" priority="1931" operator="containsText" text="了機">
      <formula>NOT(ISERROR(SEARCH("了機",T1170)))</formula>
    </cfRule>
    <cfRule type="containsText" dxfId="4373" priority="1932" operator="containsText" text="清車">
      <formula>NOT(ISERROR(SEARCH("清車",T1170)))</formula>
    </cfRule>
    <cfRule type="containsText" dxfId="4372" priority="1933" operator="containsText" text="改紡">
      <formula>NOT(ISERROR(SEARCH("改紡",T1170)))</formula>
    </cfRule>
    <cfRule type="containsText" dxfId="4371" priority="1934" operator="containsText" text="了機">
      <formula>NOT(ISERROR(SEARCH("了機",T1170)))</formula>
    </cfRule>
    <cfRule type="containsText" dxfId="4370" priority="1936" operator="containsText" text="改紡">
      <formula>NOT(ISERROR(SEARCH("改紡",T1170)))</formula>
    </cfRule>
  </conditionalFormatting>
  <conditionalFormatting sqref="T1171">
    <cfRule type="containsText" dxfId="4369" priority="2056" operator="containsText" text="改紡">
      <formula>NOT(ISERROR(SEARCH("改紡",T1171)))</formula>
    </cfRule>
    <cfRule type="containsText" dxfId="4368" priority="2057" operator="containsText" text="了機">
      <formula>NOT(ISERROR(SEARCH("了機",T1171)))</formula>
    </cfRule>
    <cfRule type="containsText" dxfId="4367" priority="2055" operator="containsText" text="清車">
      <formula>NOT(ISERROR(SEARCH("清車",T1171)))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440" operator="containsText" text="清車">
      <formula>NOT(ISERROR(SEARCH("清車",T1173)))</formula>
    </cfRule>
    <cfRule type="containsText" dxfId="4361" priority="2441" operator="containsText" text="改紡">
      <formula>NOT(ISERROR(SEARCH("改紡",T1173)))</formula>
    </cfRule>
    <cfRule type="containsText" dxfId="4360" priority="2248" operator="containsText" text="改紡">
      <formula>NOT(ISERROR(SEARCH("改紡",T1173)))</formula>
    </cfRule>
    <cfRule type="containsText" dxfId="4359" priority="2249" operator="containsText" text="了機">
      <formula>NOT(ISERROR(SEARCH("了機",T1173)))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7" operator="containsText" text="改紡">
      <formula>NOT(ISERROR(SEARCH("改紡",T1175)))</formula>
    </cfRule>
    <cfRule type="containsText" dxfId="4353" priority="2656" operator="containsText" text="清車">
      <formula>NOT(ISERROR(SEARCH("清車",T1175)))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3" operator="containsText" text="了機">
      <formula>NOT(ISERROR(SEARCH("了機",T1186)))</formula>
    </cfRule>
    <cfRule type="containsText" dxfId="4349" priority="1682" operator="containsText" text="改紡">
      <formula>NOT(ISERROR(SEARCH("改紡",T1186)))</formula>
    </cfRule>
  </conditionalFormatting>
  <conditionalFormatting sqref="T1188">
    <cfRule type="containsText" dxfId="4348" priority="1679" operator="containsText" text="改紡">
      <formula>NOT(ISERROR(SEARCH("改紡",T1188)))</formula>
    </cfRule>
    <cfRule type="containsText" dxfId="4347" priority="1680" operator="containsText" text="了機">
      <formula>NOT(ISERROR(SEARCH("了機",T1188)))</formula>
    </cfRule>
    <cfRule type="containsText" dxfId="4346" priority="1678" operator="containsText" text="清車">
      <formula>NOT(ISERROR(SEARCH("清車",T1188)))</formula>
    </cfRule>
  </conditionalFormatting>
  <conditionalFormatting sqref="T1189">
    <cfRule type="containsText" dxfId="4345" priority="1430" operator="containsText" text="改紡">
      <formula>NOT(ISERROR(SEARCH("改紡",T1189)))</formula>
    </cfRule>
    <cfRule type="containsText" dxfId="4344" priority="1429" operator="containsText" text="清車">
      <formula>NOT(ISERROR(SEARCH("清車",T1189)))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7" operator="containsText" text="改紡">
      <formula>NOT(ISERROR(SEARCH("改紡",T1190)))</formula>
    </cfRule>
    <cfRule type="containsText" dxfId="4338" priority="1298" operator="containsText" text="了機">
      <formula>NOT(ISERROR(SEARCH("了機",T1190)))</formula>
    </cfRule>
    <cfRule type="containsText" dxfId="4337" priority="1296" operator="containsText" text="清車">
      <formula>NOT(ISERROR(SEARCH("清車",T1190)))</formula>
    </cfRule>
  </conditionalFormatting>
  <conditionalFormatting sqref="T1192">
    <cfRule type="containsText" dxfId="4336" priority="1686" operator="containsText" text="了機">
      <formula>NOT(ISERROR(SEARCH("了機",T1192)))</formula>
    </cfRule>
    <cfRule type="containsText" dxfId="4335" priority="1685" operator="containsText" text="改紡">
      <formula>NOT(ISERROR(SEARCH("改紡",T1192)))</formula>
    </cfRule>
    <cfRule type="containsText" dxfId="4334" priority="1684" operator="containsText" text="清車">
      <formula>NOT(ISERROR(SEARCH("清車",T1192)))</formula>
    </cfRule>
  </conditionalFormatting>
  <conditionalFormatting sqref="T1193">
    <cfRule type="containsText" dxfId="4333" priority="1109" operator="containsText" text="了機">
      <formula>NOT(ISERROR(SEARCH("了機",T1193)))</formula>
    </cfRule>
    <cfRule type="containsText" dxfId="4332" priority="1107" operator="containsText" text="清車">
      <formula>NOT(ISERROR(SEARCH("清車",T1193)))</formula>
    </cfRule>
    <cfRule type="containsText" dxfId="4331" priority="1108" operator="containsText" text="改紡">
      <formula>NOT(ISERROR(SEARCH("改紡",T1193)))</formula>
    </cfRule>
  </conditionalFormatting>
  <conditionalFormatting sqref="T1194">
    <cfRule type="containsText" dxfId="4330" priority="1668" operator="containsText" text="了機">
      <formula>NOT(ISERROR(SEARCH("了機",T1194)))</formula>
    </cfRule>
    <cfRule type="containsText" dxfId="4329" priority="1667" operator="containsText" text="改紡">
      <formula>NOT(ISERROR(SEARCH("改紡",T1194)))</formula>
    </cfRule>
    <cfRule type="containsText" dxfId="4328" priority="1666" operator="containsText" text="清車">
      <formula>NOT(ISERROR(SEARCH("清車",T1194)))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700" operator="containsText" text="改紡">
      <formula>NOT(ISERROR(SEARCH("改紡",T1195)))</formula>
    </cfRule>
    <cfRule type="containsText" dxfId="4325" priority="1701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295" operator="containsText" text="了機">
      <formula>NOT(ISERROR(SEARCH("了機",T1195)))</formula>
    </cfRule>
    <cfRule type="containsText" dxfId="4321" priority="1491" operator="containsText" text="了機">
      <formula>NOT(ISERROR(SEARCH("了機",T1195)))</formula>
    </cfRule>
    <cfRule type="containsText" dxfId="4320" priority="1699" operator="containsText" text="清車">
      <formula>NOT(ISERROR(SEARCH("清車",T1195)))</formula>
    </cfRule>
    <cfRule type="containsText" dxfId="4319" priority="1294" operator="containsText" text="改紡">
      <formula>NOT(ISERROR(SEARCH("改紡",T1195)))</formula>
    </cfRule>
  </conditionalFormatting>
  <conditionalFormatting sqref="T1196">
    <cfRule type="containsText" dxfId="4318" priority="1504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505" operator="containsText" text="改紡">
      <formula>NOT(ISERROR(SEARCH("改紡",T1196)))</formula>
    </cfRule>
    <cfRule type="containsText" dxfId="4315" priority="1506" operator="containsText" text="了機">
      <formula>NOT(ISERROR(SEARCH("了機",T1196)))</formula>
    </cfRule>
    <cfRule type="containsText" dxfId="4314" priority="1706" operator="containsText" text="改紡">
      <formula>NOT(ISERROR(SEARCH("改紡",T1196)))</formula>
    </cfRule>
    <cfRule type="containsText" dxfId="4313" priority="1707" operator="containsText" text="了機">
      <formula>NOT(ISERROR(SEARCH("了機",T1196)))</formula>
    </cfRule>
    <cfRule type="containsText" dxfId="4312" priority="1092" operator="containsText" text="清車">
      <formula>NOT(ISERROR(SEARCH("清車",T1196)))</formula>
    </cfRule>
    <cfRule type="containsText" dxfId="4311" priority="1309" operator="containsText" text="改紡">
      <formula>NOT(ISERROR(SEARCH("改紡",T1196)))</formula>
    </cfRule>
    <cfRule type="containsText" dxfId="4310" priority="1308" operator="containsText" text="清車">
      <formula>NOT(ISERROR(SEARCH("清車",T1196)))</formula>
    </cfRule>
    <cfRule type="containsText" dxfId="4309" priority="1310" operator="containsText" text="了機">
      <formula>NOT(ISERROR(SEARCH("了機",T1196)))</formula>
    </cfRule>
    <cfRule type="containsText" dxfId="4308" priority="1094" operator="containsText" text="了機">
      <formula>NOT(ISERROR(SEARCH("了機",T1196)))</formula>
    </cfRule>
    <cfRule type="containsText" dxfId="4307" priority="1705" operator="containsText" text="清車">
      <formula>NOT(ISERROR(SEARCH("清車",T1196)))</formula>
    </cfRule>
  </conditionalFormatting>
  <conditionalFormatting sqref="T1197">
    <cfRule type="containsText" dxfId="4306" priority="1316" operator="containsText" text="了機">
      <formula>NOT(ISERROR(SEARCH("了機",T1197)))</formula>
    </cfRule>
    <cfRule type="containsText" dxfId="4305" priority="1315" operator="containsText" text="改紡">
      <formula>NOT(ISERROR(SEARCH("改紡",T1197)))</formula>
    </cfRule>
    <cfRule type="containsText" dxfId="4304" priority="1510" operator="containsText" text="清車">
      <formula>NOT(ISERROR(SEARCH("清車",T1197)))</formula>
    </cfRule>
    <cfRule type="containsText" dxfId="4303" priority="1511" operator="containsText" text="改紡">
      <formula>NOT(ISERROR(SEARCH("改紡",T1197)))</formula>
    </cfRule>
    <cfRule type="containsText" dxfId="4302" priority="1314" operator="containsText" text="清車">
      <formula>NOT(ISERROR(SEARCH("清車",T1197)))</formula>
    </cfRule>
    <cfRule type="containsText" dxfId="4301" priority="1118" operator="containsText" text="了機">
      <formula>NOT(ISERROR(SEARCH("了機",T1197)))</formula>
    </cfRule>
    <cfRule type="containsText" dxfId="4300" priority="1722" operator="containsText" text="了機">
      <formula>NOT(ISERROR(SEARCH("了機",T1197)))</formula>
    </cfRule>
    <cfRule type="containsText" dxfId="4299" priority="1117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116" operator="containsText" text="清車">
      <formula>NOT(ISERROR(SEARCH("清車",T1197)))</formula>
    </cfRule>
    <cfRule type="containsText" dxfId="4296" priority="1720" operator="containsText" text="清車">
      <formula>NOT(ISERROR(SEARCH("清車",T1197)))</formula>
    </cfRule>
    <cfRule type="containsText" dxfId="4295" priority="1721" operator="containsText" text="改紡">
      <formula>NOT(ISERROR(SEARCH("改紡",T1197)))</formula>
    </cfRule>
  </conditionalFormatting>
  <conditionalFormatting sqref="T1198">
    <cfRule type="containsText" dxfId="4294" priority="1323" operator="containsText" text="清車">
      <formula>NOT(ISERROR(SEARCH("清車",T1198)))</formula>
    </cfRule>
    <cfRule type="containsText" dxfId="4293" priority="1324" operator="containsText" text="改紡">
      <formula>NOT(ISERROR(SEARCH("改紡",T1198)))</formula>
    </cfRule>
    <cfRule type="containsText" dxfId="4292" priority="1325" operator="containsText" text="了機">
      <formula>NOT(ISERROR(SEARCH("了機",T1198)))</formula>
    </cfRule>
    <cfRule type="containsText" dxfId="4291" priority="1610" operator="containsText" text="改紡">
      <formula>NOT(ISERROR(SEARCH("改紡",T1198)))</formula>
    </cfRule>
    <cfRule type="containsText" dxfId="4290" priority="1520" operator="containsText" text="改紡">
      <formula>NOT(ISERROR(SEARCH("改紡",T1198)))</formula>
    </cfRule>
    <cfRule type="containsText" dxfId="4289" priority="1611" operator="containsText" text="了機">
      <formula>NOT(ISERROR(SEARCH("了機",T1198)))</formula>
    </cfRule>
    <cfRule type="containsText" dxfId="4288" priority="1123" operator="containsText" text="改紡">
      <formula>NOT(ISERROR(SEARCH("改紡",T1198)))</formula>
    </cfRule>
    <cfRule type="containsText" dxfId="4287" priority="1124" operator="containsText" text="了機">
      <formula>NOT(ISERROR(SEARCH("了機",T1198)))</formula>
    </cfRule>
    <cfRule type="containsText" dxfId="4286" priority="1122" operator="containsText" text="清車">
      <formula>NOT(ISERROR(SEARCH("清車",T1198)))</formula>
    </cfRule>
    <cfRule type="containsText" dxfId="4285" priority="1609" operator="containsText" text="清車">
      <formula>NOT(ISERROR(SEARCH("清車",T1198)))</formula>
    </cfRule>
    <cfRule type="containsText" dxfId="4284" priority="1519" operator="containsText" text="清車">
      <formula>NOT(ISERROR(SEARCH("清車",T1198)))</formula>
    </cfRule>
    <cfRule type="containsText" dxfId="4283" priority="1521" operator="containsText" text="了機">
      <formula>NOT(ISERROR(SEARCH("了機",T1198)))</formula>
    </cfRule>
  </conditionalFormatting>
  <conditionalFormatting sqref="T1199">
    <cfRule type="containsText" dxfId="4282" priority="1133" operator="containsText" text="了機">
      <formula>NOT(ISERROR(SEARCH("了機",T1199)))</formula>
    </cfRule>
    <cfRule type="containsText" dxfId="4281" priority="1132" operator="containsText" text="改紡">
      <formula>NOT(ISERROR(SEARCH("改紡",T1199)))</formula>
    </cfRule>
    <cfRule type="containsText" dxfId="4280" priority="1131" operator="containsText" text="清車">
      <formula>NOT(ISERROR(SEARCH("清車",T1199)))</formula>
    </cfRule>
    <cfRule type="containsText" dxfId="4279" priority="1657" operator="containsText" text="清車">
      <formula>NOT(ISERROR(SEARCH("清車",T1199)))</formula>
    </cfRule>
    <cfRule type="containsText" dxfId="4278" priority="1658" operator="containsText" text="改紡">
      <formula>NOT(ISERROR(SEARCH("改紡",T1199)))</formula>
    </cfRule>
    <cfRule type="containsText" dxfId="4277" priority="1659" operator="containsText" text="了機">
      <formula>NOT(ISERROR(SEARCH("了機",T1199)))</formula>
    </cfRule>
    <cfRule type="containsText" dxfId="4276" priority="1449" operator="containsText" text="了機">
      <formula>NOT(ISERROR(SEARCH("了機",T1199)))</formula>
    </cfRule>
    <cfRule type="containsText" dxfId="4275" priority="1448" operator="containsText" text="改紡">
      <formula>NOT(ISERROR(SEARCH("改紡",T1199)))</formula>
    </cfRule>
    <cfRule type="containsText" dxfId="4274" priority="1447" operator="containsText" text="清車">
      <formula>NOT(ISERROR(SEARCH("清車",T1199)))</formula>
    </cfRule>
    <cfRule type="containsText" dxfId="4273" priority="1244" operator="containsText" text="了機">
      <formula>NOT(ISERROR(SEARCH("了機",T1199)))</formula>
    </cfRule>
    <cfRule type="containsText" dxfId="4272" priority="1243" operator="containsText" text="改紡">
      <formula>NOT(ISERROR(SEARCH("改紡",T1199)))</formula>
    </cfRule>
    <cfRule type="containsText" dxfId="4271" priority="1242" operator="containsText" text="清車">
      <formula>NOT(ISERROR(SEARCH("清車",T1199)))</formula>
    </cfRule>
  </conditionalFormatting>
  <conditionalFormatting sqref="T1200">
    <cfRule type="containsText" dxfId="4270" priority="1285" operator="containsText" text="改紡">
      <formula>NOT(ISERROR(SEARCH("改紡",T1200)))</formula>
    </cfRule>
    <cfRule type="containsText" dxfId="4269" priority="1286" operator="containsText" text="了機">
      <formula>NOT(ISERROR(SEARCH("了機",T1200)))</formula>
    </cfRule>
    <cfRule type="containsText" dxfId="4268" priority="1048" operator="containsText" text="改紡">
      <formula>NOT(ISERROR(SEARCH("改紡",T1200)))</formula>
    </cfRule>
    <cfRule type="containsText" dxfId="4267" priority="1049" operator="containsText" text="了機">
      <formula>NOT(ISERROR(SEARCH("了機",T1200)))</formula>
    </cfRule>
    <cfRule type="containsText" dxfId="4266" priority="1047" operator="containsText" text="清車">
      <formula>NOT(ISERROR(SEARCH("清車",T1200)))</formula>
    </cfRule>
    <cfRule type="containsText" dxfId="4265" priority="1284" operator="containsText" text="清車">
      <formula>NOT(ISERROR(SEARCH("清車",T1200)))</formula>
    </cfRule>
    <cfRule type="containsText" dxfId="4264" priority="1481" operator="containsText" text="改紡">
      <formula>NOT(ISERROR(SEARCH("改紡",T1200)))</formula>
    </cfRule>
    <cfRule type="containsText" dxfId="4263" priority="1480" operator="containsText" text="清車">
      <formula>NOT(ISERROR(SEARCH("清車",T1200)))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411" operator="containsText" text="清車">
      <formula>NOT(ISERROR(SEARCH("清車",T1201)))</formula>
    </cfRule>
    <cfRule type="containsText" dxfId="4260" priority="1414" operator="containsText" text="清車">
      <formula>NOT(ISERROR(SEARCH("清車",T1201)))</formula>
    </cfRule>
    <cfRule type="containsText" dxfId="4259" priority="1413" operator="containsText" text="了機">
      <formula>NOT(ISERROR(SEARCH("了機",T1201)))</formula>
    </cfRule>
    <cfRule type="containsText" dxfId="4258" priority="1416" operator="containsText" text="了機">
      <formula>NOT(ISERROR(SEARCH("了機",T1201)))</formula>
    </cfRule>
    <cfRule type="containsText" dxfId="4257" priority="1084" operator="containsText" text="改紡">
      <formula>NOT(ISERROR(SEARCH("改紡",T1201)))</formula>
    </cfRule>
    <cfRule type="containsText" dxfId="4256" priority="1083" operator="containsText" text="清車">
      <formula>NOT(ISERROR(SEARCH("清車",T1201)))</formula>
    </cfRule>
    <cfRule type="containsText" dxfId="4255" priority="1415" operator="containsText" text="改紡">
      <formula>NOT(ISERROR(SEARCH("改紡",T1201)))</formula>
    </cfRule>
    <cfRule type="containsText" dxfId="4254" priority="1085" operator="containsText" text="了機">
      <formula>NOT(ISERROR(SEARCH("了機",T1201)))</formula>
    </cfRule>
    <cfRule type="containsText" dxfId="4253" priority="1412" operator="containsText" text="改紡">
      <formula>NOT(ISERROR(SEARCH("改紡",T1201)))</formula>
    </cfRule>
  </conditionalFormatting>
  <conditionalFormatting sqref="T1202">
    <cfRule type="containsText" dxfId="4252" priority="1498" operator="containsText" text="清車">
      <formula>NOT(ISERROR(SEARCH("清車",T1202)))</formula>
    </cfRule>
    <cfRule type="containsText" dxfId="4251" priority="1031" operator="containsText" text="了機">
      <formula>NOT(ISERROR(SEARCH("了機",T1202)))</formula>
    </cfRule>
    <cfRule type="containsText" dxfId="4250" priority="1030" operator="containsText" text="改紡">
      <formula>NOT(ISERROR(SEARCH("改紡",T1202)))</formula>
    </cfRule>
    <cfRule type="containsText" dxfId="4249" priority="1029" operator="containsText" text="清車">
      <formula>NOT(ISERROR(SEARCH("清車",T1202)))</formula>
    </cfRule>
    <cfRule type="containsText" dxfId="4248" priority="1028" operator="containsText" text="了機">
      <formula>NOT(ISERROR(SEARCH("了機",T1202)))</formula>
    </cfRule>
    <cfRule type="containsText" dxfId="4247" priority="1027" operator="containsText" text="改紡">
      <formula>NOT(ISERROR(SEARCH("改紡",T1202)))</formula>
    </cfRule>
    <cfRule type="containsText" dxfId="4246" priority="1026" operator="containsText" text="清車">
      <formula>NOT(ISERROR(SEARCH("清車",T1202)))</formula>
    </cfRule>
    <cfRule type="containsText" dxfId="4245" priority="1500" operator="containsText" text="了機">
      <formula>NOT(ISERROR(SEARCH("了機",T1202)))</formula>
    </cfRule>
    <cfRule type="containsText" dxfId="4244" priority="1499" operator="containsText" text="改紡">
      <formula>NOT(ISERROR(SEARCH("改紡",T1202)))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1" operator="containsText" text="改紡">
      <formula>NOT(ISERROR(SEARCH("改紡",T1208)))</formula>
    </cfRule>
    <cfRule type="containsText" dxfId="4239" priority="1690" operator="containsText" text="清車">
      <formula>NOT(ISERROR(SEARCH("清車",T1208)))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8" operator="containsText" text="改紡">
      <formula>NOT(ISERROR(SEARCH("改紡",T1209)))</formula>
    </cfRule>
    <cfRule type="containsText" dxfId="4236" priority="987" operator="containsText" text="清車">
      <formula>NOT(ISERROR(SEARCH("清車",T1209)))</formula>
    </cfRule>
    <cfRule type="containsText" dxfId="4235" priority="989" operator="containsText" text="了機">
      <formula>NOT(ISERROR(SEARCH("了機",T1209)))</formula>
    </cfRule>
    <cfRule type="containsText" dxfId="4234" priority="990" operator="containsText" text="清車">
      <formula>NOT(ISERROR(SEARCH("清車",T1209)))</formula>
    </cfRule>
    <cfRule type="containsText" dxfId="4233" priority="992" operator="containsText" text="了機">
      <formula>NOT(ISERROR(SEARCH("了機",T1209)))</formula>
    </cfRule>
    <cfRule type="containsText" dxfId="4232" priority="984" operator="containsText" text="清車">
      <formula>NOT(ISERROR(SEARCH("清車",T1209)))</formula>
    </cfRule>
    <cfRule type="containsText" dxfId="4231" priority="983" operator="containsText" text="了機">
      <formula>NOT(ISERROR(SEARCH("了機",T1209)))</formula>
    </cfRule>
    <cfRule type="containsText" dxfId="4230" priority="982" operator="containsText" text="改紡">
      <formula>NOT(ISERROR(SEARCH("改紡",T1209)))</formula>
    </cfRule>
    <cfRule type="containsText" dxfId="4229" priority="981" operator="containsText" text="清車">
      <formula>NOT(ISERROR(SEARCH("清車",T1209)))</formula>
    </cfRule>
    <cfRule type="containsText" dxfId="4228" priority="991" operator="containsText" text="改紡">
      <formula>NOT(ISERROR(SEARCH("改紡",T1209)))</formula>
    </cfRule>
    <cfRule type="containsText" dxfId="4227" priority="985" operator="containsText" text="改紡">
      <formula>NOT(ISERROR(SEARCH("改紡",T1209)))</formula>
    </cfRule>
    <cfRule type="containsText" dxfId="4226" priority="986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4" operator="containsText" text="了機">
      <formula>NOT(ISERROR(SEARCH("了機",T1211)))</formula>
    </cfRule>
    <cfRule type="containsText" dxfId="4221" priority="1672" operator="containsText" text="清車">
      <formula>NOT(ISERROR(SEARCH("清車",T1211)))</formula>
    </cfRule>
    <cfRule type="containsText" dxfId="4220" priority="1673" operator="containsText" text="改紡">
      <formula>NOT(ISERROR(SEARCH("改紡",T1211)))</formula>
    </cfRule>
  </conditionalFormatting>
  <conditionalFormatting sqref="T1212">
    <cfRule type="containsText" dxfId="4219" priority="1495" operator="containsText" text="清車">
      <formula>NOT(ISERROR(SEARCH("清車",T1212)))</formula>
    </cfRule>
    <cfRule type="containsText" dxfId="4218" priority="1496" operator="containsText" text="改紡">
      <formula>NOT(ISERROR(SEARCH("改紡",T1212)))</formula>
    </cfRule>
    <cfRule type="containsText" dxfId="4217" priority="1497" operator="containsText" text="了機">
      <formula>NOT(ISERROR(SEARCH("了機",T1212)))</formula>
    </cfRule>
    <cfRule type="containsText" dxfId="4216" priority="1304" operator="containsText" text="了機">
      <formula>NOT(ISERROR(SEARCH("了機",T1212)))</formula>
    </cfRule>
    <cfRule type="containsText" dxfId="4215" priority="1303" operator="containsText" text="改紡">
      <formula>NOT(ISERROR(SEARCH("改紡",T1212)))</formula>
    </cfRule>
    <cfRule type="containsText" dxfId="4214" priority="1302" operator="containsText" text="清車">
      <formula>NOT(ISERROR(SEARCH("清車",T1212)))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3" operator="containsText" text="了機">
      <formula>NOT(ISERROR(SEARCH("了機",T1214)))</formula>
    </cfRule>
    <cfRule type="containsText" dxfId="4208" priority="1712" operator="containsText" text="改紡">
      <formula>NOT(ISERROR(SEARCH("改紡",T1214)))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6" operator="containsText" text="改紡">
      <formula>NOT(ISERROR(SEARCH("改紡",T1227)))</formula>
    </cfRule>
    <cfRule type="containsText" dxfId="4203" priority="735" operator="containsText" text="清車">
      <formula>NOT(ISERROR(SEARCH("清車",T1227)))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5" operator="containsText" text="改紡">
      <formula>NOT(ISERROR(SEARCH("改紡",T1228)))</formula>
    </cfRule>
    <cfRule type="containsText" dxfId="4200" priority="489" operator="containsText" text="了機">
      <formula>NOT(ISERROR(SEARCH("了機",T1228)))</formula>
    </cfRule>
    <cfRule type="containsText" dxfId="4199" priority="488" operator="containsText" text="改紡">
      <formula>NOT(ISERROR(SEARCH("改紡",T1228)))</formula>
    </cfRule>
    <cfRule type="containsText" dxfId="4198" priority="487" operator="containsText" text="清車">
      <formula>NOT(ISERROR(SEARCH("清車",T1228)))</formula>
    </cfRule>
    <cfRule type="containsText" dxfId="4197" priority="486" operator="containsText" text="了機">
      <formula>NOT(ISERROR(SEARCH("了機",T1228)))</formula>
    </cfRule>
    <cfRule type="containsText" dxfId="4196" priority="484" operator="containsText" text="清車">
      <formula>NOT(ISERROR(SEARCH("清車",T1228)))</formula>
    </cfRule>
  </conditionalFormatting>
  <conditionalFormatting sqref="T1229">
    <cfRule type="containsText" dxfId="4195" priority="347" operator="containsText" text="了機">
      <formula>NOT(ISERROR(SEARCH("了機",T1229)))</formula>
    </cfRule>
    <cfRule type="containsText" dxfId="4194" priority="345" operator="containsText" text="清車">
      <formula>NOT(ISERROR(SEARCH("清車",T1229)))</formula>
    </cfRule>
    <cfRule type="containsText" dxfId="4193" priority="346" operator="containsText" text="改紡">
      <formula>NOT(ISERROR(SEARCH("改紡",T1229)))</formula>
    </cfRule>
  </conditionalFormatting>
  <conditionalFormatting sqref="T1231">
    <cfRule type="containsText" dxfId="4192" priority="742" operator="containsText" text="改紡">
      <formula>NOT(ISERROR(SEARCH("改紡",T1231)))</formula>
    </cfRule>
    <cfRule type="containsText" dxfId="4191" priority="741" operator="containsText" text="清車">
      <formula>NOT(ISERROR(SEARCH("清車",T1231)))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3" operator="containsText" text="了機">
      <formula>NOT(ISERROR(SEARCH("了機",T1232)))</formula>
    </cfRule>
    <cfRule type="containsText" dxfId="4188" priority="152" operator="containsText" text="改紡">
      <formula>NOT(ISERROR(SEARCH("改紡",T1232)))</formula>
    </cfRule>
    <cfRule type="containsText" dxfId="4187" priority="151" operator="containsText" text="清車">
      <formula>NOT(ISERROR(SEARCH("清車",T1232)))</formula>
    </cfRule>
  </conditionalFormatting>
  <conditionalFormatting sqref="T1233">
    <cfRule type="containsText" dxfId="4186" priority="727" operator="containsText" text="改紡">
      <formula>NOT(ISERROR(SEARCH("改紡",T1233)))</formula>
    </cfRule>
    <cfRule type="containsText" dxfId="4185" priority="726" operator="containsText" text="清車">
      <formula>NOT(ISERROR(SEARCH("清車",T1233)))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544" operator="containsText" text="清車">
      <formula>NOT(ISERROR(SEARCH("清車",T1234)))</formula>
    </cfRule>
    <cfRule type="containsText" dxfId="4182" priority="545" operator="containsText" text="改紡">
      <formula>NOT(ISERROR(SEARCH("改紡",T1234)))</formula>
    </cfRule>
    <cfRule type="containsText" dxfId="4181" priority="546" operator="containsText" text="了機">
      <formula>NOT(ISERROR(SEARCH("了機",T1234)))</formula>
    </cfRule>
    <cfRule type="containsText" dxfId="4180" priority="342" operator="containsText" text="清車">
      <formula>NOT(ISERROR(SEARCH("清車",T1234)))</formula>
    </cfRule>
    <cfRule type="containsText" dxfId="4179" priority="757" operator="containsText" text="改紡">
      <formula>NOT(ISERROR(SEARCH("改紡",T1234)))</formula>
    </cfRule>
    <cfRule type="containsText" dxfId="4178" priority="756" operator="containsText" text="清車">
      <formula>NOT(ISERROR(SEARCH("清車",T1234)))</formula>
    </cfRule>
    <cfRule type="containsText" dxfId="4177" priority="344" operator="containsText" text="了機">
      <formula>NOT(ISERROR(SEARCH("了機",T1234)))</formula>
    </cfRule>
    <cfRule type="containsText" dxfId="4176" priority="343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764" operator="containsText" text="了機">
      <formula>NOT(ISERROR(SEARCH("了機",T1235)))</formula>
    </cfRule>
    <cfRule type="containsText" dxfId="4173" priority="357" operator="containsText" text="清車">
      <formula>NOT(ISERROR(SEARCH("清車",T1235)))</formula>
    </cfRule>
    <cfRule type="containsText" dxfId="4172" priority="358" operator="containsText" text="改紡">
      <formula>NOT(ISERROR(SEARCH("改紡",T1235)))</formula>
    </cfRule>
    <cfRule type="containsText" dxfId="4171" priority="359" operator="containsText" text="了機">
      <formula>NOT(ISERROR(SEARCH("了機",T1235)))</formula>
    </cfRule>
    <cfRule type="containsText" dxfId="4170" priority="763" operator="containsText" text="改紡">
      <formula>NOT(ISERROR(SEARCH("改紡",T1235)))</formula>
    </cfRule>
    <cfRule type="containsText" dxfId="4169" priority="138" operator="containsText" text="了機">
      <formula>NOT(ISERROR(SEARCH("了機",T1235)))</formula>
    </cfRule>
    <cfRule type="containsText" dxfId="4168" priority="137" operator="containsText" text="改紡">
      <formula>NOT(ISERROR(SEARCH("改紡",T1235)))</formula>
    </cfRule>
    <cfRule type="containsText" dxfId="4167" priority="136" operator="containsText" text="清車">
      <formula>NOT(ISERROR(SEARCH("清車",T1235)))</formula>
    </cfRule>
    <cfRule type="containsText" dxfId="4166" priority="762" operator="containsText" text="清車">
      <formula>NOT(ISERROR(SEARCH("清車",T1235)))</formula>
    </cfRule>
    <cfRule type="containsText" dxfId="4165" priority="559" operator="containsText" text="清車">
      <formula>NOT(ISERROR(SEARCH("清車",T1235)))</formula>
    </cfRule>
    <cfRule type="containsText" dxfId="4164" priority="560" operator="containsText" text="改紡">
      <formula>NOT(ISERROR(SEARCH("改紡",T1235)))</formula>
    </cfRule>
    <cfRule type="containsText" dxfId="4163" priority="561" operator="containsText" text="了機">
      <formula>NOT(ISERROR(SEARCH("了機",T1235)))</formula>
    </cfRule>
  </conditionalFormatting>
  <conditionalFormatting sqref="T1236">
    <cfRule type="containsText" dxfId="4162" priority="566" operator="containsText" text="改紡">
      <formula>NOT(ISERROR(SEARCH("改紡",T1236)))</formula>
    </cfRule>
    <cfRule type="containsText" dxfId="4161" priority="778" operator="containsText" text="改紡">
      <formula>NOT(ISERROR(SEARCH("改紡",T1236)))</formula>
    </cfRule>
    <cfRule type="containsText" dxfId="4160" priority="567" operator="containsText" text="了機">
      <formula>NOT(ISERROR(SEARCH("了機",T1236)))</formula>
    </cfRule>
    <cfRule type="containsText" dxfId="4159" priority="777" operator="containsText" text="清車">
      <formula>NOT(ISERROR(SEARCH("清車",T1236)))</formula>
    </cfRule>
    <cfRule type="containsText" dxfId="4158" priority="162" operator="containsText" text="了機">
      <formula>NOT(ISERROR(SEARCH("了機",T1236)))</formula>
    </cfRule>
    <cfRule type="containsText" dxfId="4157" priority="160" operator="containsText" text="清車">
      <formula>NOT(ISERROR(SEARCH("清車",T1236)))</formula>
    </cfRule>
    <cfRule type="containsText" dxfId="4156" priority="161" operator="containsText" text="改紡">
      <formula>NOT(ISERROR(SEARCH("改紡",T1236)))</formula>
    </cfRule>
    <cfRule type="containsText" dxfId="4155" priority="363" operator="containsText" text="清車">
      <formula>NOT(ISERROR(SEARCH("清車",T1236)))</formula>
    </cfRule>
    <cfRule type="containsText" dxfId="4154" priority="365" operator="containsText" text="了機">
      <formula>NOT(ISERROR(SEARCH("了機",T1236)))</formula>
    </cfRule>
    <cfRule type="containsText" dxfId="4153" priority="779" operator="containsText" text="了機">
      <formula>NOT(ISERROR(SEARCH("了機",T1236)))</formula>
    </cfRule>
    <cfRule type="containsText" dxfId="4152" priority="364" operator="containsText" text="改紡">
      <formula>NOT(ISERROR(SEARCH("改紡",T1236)))</formula>
    </cfRule>
    <cfRule type="containsText" dxfId="4151" priority="565" operator="containsText" text="清車">
      <formula>NOT(ISERROR(SEARCH("清車",T1236)))</formula>
    </cfRule>
  </conditionalFormatting>
  <conditionalFormatting sqref="T1237">
    <cfRule type="containsText" dxfId="4150" priority="372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373" operator="containsText" text="改紡">
      <formula>NOT(ISERROR(SEARCH("改紡",T1237)))</formula>
    </cfRule>
    <cfRule type="containsText" dxfId="4147" priority="168" operator="containsText" text="了機">
      <formula>NOT(ISERROR(SEARCH("了機",T1237)))</formula>
    </cfRule>
    <cfRule type="containsText" dxfId="4146" priority="669" operator="containsText" text="清車">
      <formula>NOT(ISERROR(SEARCH("清車",T1237)))</formula>
    </cfRule>
    <cfRule type="containsText" dxfId="4145" priority="374" operator="containsText" text="了機">
      <formula>NOT(ISERROR(SEARCH("了機",T1237)))</formula>
    </cfRule>
    <cfRule type="containsText" dxfId="4144" priority="575" operator="containsText" text="改紡">
      <formula>NOT(ISERROR(SEARCH("改紡",T1237)))</formula>
    </cfRule>
    <cfRule type="containsText" dxfId="4143" priority="166" operator="containsText" text="清車">
      <formula>NOT(ISERROR(SEARCH("清車",T1237)))</formula>
    </cfRule>
    <cfRule type="containsText" dxfId="4142" priority="574" operator="containsText" text="清車">
      <formula>NOT(ISERROR(SEARCH("清車",T1237)))</formula>
    </cfRule>
    <cfRule type="containsText" dxfId="4141" priority="576" operator="containsText" text="了機">
      <formula>NOT(ISERROR(SEARCH("了機",T1237)))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502" operator="containsText" text="清車">
      <formula>NOT(ISERROR(SEARCH("清車",T1238)))</formula>
    </cfRule>
    <cfRule type="containsText" dxfId="4134" priority="504" operator="containsText" text="了機">
      <formula>NOT(ISERROR(SEARCH("了機",T1238)))</formula>
    </cfRule>
    <cfRule type="containsText" dxfId="4133" priority="291" operator="containsText" text="清車">
      <formula>NOT(ISERROR(SEARCH("清車",T1238)))</formula>
    </cfRule>
    <cfRule type="containsText" dxfId="4132" priority="717" operator="containsText" text="清車">
      <formula>NOT(ISERROR(SEARCH("清車",T1238)))</formula>
    </cfRule>
    <cfRule type="containsText" dxfId="4131" priority="718" operator="containsText" text="改紡">
      <formula>NOT(ISERROR(SEARCH("改紡",T1238)))</formula>
    </cfRule>
    <cfRule type="containsText" dxfId="4130" priority="719" operator="containsText" text="了機">
      <formula>NOT(ISERROR(SEARCH("了機",T1238)))</formula>
    </cfRule>
    <cfRule type="containsText" dxfId="4129" priority="292" operator="containsText" text="改紡">
      <formula>NOT(ISERROR(SEARCH("改紡",T1238)))</formula>
    </cfRule>
    <cfRule type="containsText" dxfId="4128" priority="293" operator="containsText" text="了機">
      <formula>NOT(ISERROR(SEARCH("了機",T1238)))</formula>
    </cfRule>
    <cfRule type="containsText" dxfId="4127" priority="503" operator="containsText" text="改紡">
      <formula>NOT(ISERROR(SEARCH("改紡",T1238)))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537" operator="containsText" text="了機">
      <formula>NOT(ISERROR(SEARCH("了機",T1239)))</formula>
    </cfRule>
    <cfRule type="containsText" dxfId="4124" priority="92" operator="containsText" text="改紡">
      <formula>NOT(ISERROR(SEARCH("改紡",T1239)))</formula>
    </cfRule>
    <cfRule type="containsText" dxfId="4123" priority="333" operator="containsText" text="清車">
      <formula>NOT(ISERROR(SEARCH("清車",T1239)))</formula>
    </cfRule>
    <cfRule type="containsText" dxfId="4122" priority="93" operator="containsText" text="了機">
      <formula>NOT(ISERROR(SEARCH("了機",T1239)))</formula>
    </cfRule>
    <cfRule type="containsText" dxfId="4121" priority="334" operator="containsText" text="改紡">
      <formula>NOT(ISERROR(SEARCH("改紡",T1239)))</formula>
    </cfRule>
    <cfRule type="containsText" dxfId="4120" priority="335" operator="containsText" text="了機">
      <formula>NOT(ISERROR(SEARCH("了機",T1239)))</formula>
    </cfRule>
    <cfRule type="containsText" dxfId="4119" priority="535" operator="containsText" text="清車">
      <formula>NOT(ISERROR(SEARCH("清車",T1239)))</formula>
    </cfRule>
    <cfRule type="containsText" dxfId="4118" priority="536" operator="containsText" text="改紡">
      <formula>NOT(ISERROR(SEARCH("改紡",T1239)))</formula>
    </cfRule>
  </conditionalFormatting>
  <conditionalFormatting sqref="T1240">
    <cfRule type="containsText" dxfId="4117" priority="468" operator="containsText" text="了機">
      <formula>NOT(ISERROR(SEARCH("了機",T1240)))</formula>
    </cfRule>
    <cfRule type="containsText" dxfId="4116" priority="466" operator="containsText" text="清車">
      <formula>NOT(ISERROR(SEARCH("清車",T1240)))</formula>
    </cfRule>
    <cfRule type="containsText" dxfId="4115" priority="469" operator="containsText" text="清車">
      <formula>NOT(ISERROR(SEARCH("清車",T1240)))</formula>
    </cfRule>
    <cfRule type="containsText" dxfId="4114" priority="467" operator="containsText" text="改紡">
      <formula>NOT(ISERROR(SEARCH("改紡",T1240)))</formula>
    </cfRule>
    <cfRule type="containsText" dxfId="4113" priority="128" operator="containsText" text="改紡">
      <formula>NOT(ISERROR(SEARCH("改紡",T1240)))</formula>
    </cfRule>
    <cfRule type="containsText" dxfId="4112" priority="471" operator="containsText" text="了機">
      <formula>NOT(ISERROR(SEARCH("了機",T1240)))</formula>
    </cfRule>
    <cfRule type="containsText" dxfId="4111" priority="470" operator="containsText" text="改紡">
      <formula>NOT(ISERROR(SEARCH("改紡",T1240)))</formula>
    </cfRule>
    <cfRule type="containsText" dxfId="4110" priority="127" operator="containsText" text="清車">
      <formula>NOT(ISERROR(SEARCH("清車",T1240)))</formula>
    </cfRule>
    <cfRule type="containsText" dxfId="4109" priority="129" operator="containsText" text="了機">
      <formula>NOT(ISERROR(SEARCH("了機",T1240)))</formula>
    </cfRule>
  </conditionalFormatting>
  <conditionalFormatting sqref="T1241">
    <cfRule type="containsText" dxfId="4108" priority="75" operator="containsText" text="了機">
      <formula>NOT(ISERROR(SEARCH("了機",T1241)))</formula>
    </cfRule>
    <cfRule type="containsText" dxfId="4107" priority="555" operator="containsText" text="了機">
      <formula>NOT(ISERROR(SEARCH("了機",T1241)))</formula>
    </cfRule>
    <cfRule type="containsText" dxfId="4106" priority="554" operator="containsText" text="改紡">
      <formula>NOT(ISERROR(SEARCH("改紡",T1241)))</formula>
    </cfRule>
    <cfRule type="containsText" dxfId="4105" priority="55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0" operator="containsText" text="清車">
      <formula>NOT(ISERROR(SEARCH("清車",T1241)))</formula>
    </cfRule>
    <cfRule type="containsText" dxfId="4102" priority="71" operator="containsText" text="改紡">
      <formula>NOT(ISERROR(SEARCH("改紡",T1241)))</formula>
    </cfRule>
    <cfRule type="containsText" dxfId="4101" priority="72" operator="containsText" text="了機">
      <formula>NOT(ISERROR(SEARCH("了機",T1241)))</formula>
    </cfRule>
    <cfRule type="containsText" dxfId="4100" priority="73" operator="containsText" text="清車">
      <formula>NOT(ISERROR(SEARCH("清車",T1241)))</formula>
    </cfRule>
  </conditionalFormatting>
  <conditionalFormatting sqref="T1242">
    <cfRule type="containsText" dxfId="4099" priority="147" operator="containsText" text="了機">
      <formula>NOT(ISERROR(SEARCH("了機",T1242)))</formula>
    </cfRule>
    <cfRule type="containsText" dxfId="4098" priority="146" operator="containsText" text="改紡">
      <formula>NOT(ISERROR(SEARCH("改紡",T1242)))</formula>
    </cfRule>
    <cfRule type="containsText" dxfId="4097" priority="145" operator="containsText" text="清車">
      <formula>NOT(ISERROR(SEARCH("清車",T1242)))</formula>
    </cfRule>
  </conditionalFormatting>
  <conditionalFormatting sqref="T1247">
    <cfRule type="containsText" dxfId="4096" priority="748" operator="containsText" text="改紡">
      <formula>NOT(ISERROR(SEARCH("改紡",T1247)))</formula>
    </cfRule>
    <cfRule type="containsText" dxfId="4095" priority="749" operator="containsText" text="了機">
      <formula>NOT(ISERROR(SEARCH("了機",T1247)))</formula>
    </cfRule>
    <cfRule type="containsText" dxfId="4094" priority="747" operator="containsText" text="清車">
      <formula>NOT(ISERROR(SEARCH("清車",T1247)))</formula>
    </cfRule>
  </conditionalFormatting>
  <conditionalFormatting sqref="T1248">
    <cfRule type="containsText" dxfId="4093" priority="26" operator="containsText" text="改紡">
      <formula>NOT(ISERROR(SEARCH("改紡",T1248)))</formula>
    </cfRule>
    <cfRule type="containsText" dxfId="4092" priority="27" operator="containsText" text="了機">
      <formula>NOT(ISERROR(SEARCH("了機",T1248)))</formula>
    </cfRule>
    <cfRule type="containsText" dxfId="4091" priority="28" operator="containsText" text="清車">
      <formula>NOT(ISERROR(SEARCH("清車",T1248)))</formula>
    </cfRule>
    <cfRule type="containsText" dxfId="4090" priority="29" operator="containsText" text="改紡">
      <formula>NOT(ISERROR(SEARCH("改紡",T1248)))</formula>
    </cfRule>
    <cfRule type="containsText" dxfId="4089" priority="30" operator="containsText" text="了機">
      <formula>NOT(ISERROR(SEARCH("了機",T1248)))</formula>
    </cfRule>
    <cfRule type="containsText" dxfId="4088" priority="31" operator="containsText" text="清車">
      <formula>NOT(ISERROR(SEARCH("清車",T1248)))</formula>
    </cfRule>
    <cfRule type="containsText" dxfId="4087" priority="32" operator="containsText" text="改紡">
      <formula>NOT(ISERROR(SEARCH("改紡",T1248)))</formula>
    </cfRule>
    <cfRule type="containsText" dxfId="4086" priority="33" operator="containsText" text="了機">
      <formula>NOT(ISERROR(SEARCH("了機",T1248)))</formula>
    </cfRule>
    <cfRule type="containsText" dxfId="4085" priority="34" operator="containsText" text="清車">
      <formula>NOT(ISERROR(SEARCH("清車",T1248)))</formula>
    </cfRule>
    <cfRule type="containsText" dxfId="4084" priority="36" operator="containsText" text="了機">
      <formula>NOT(ISERROR(SEARCH("了機",T1248)))</formula>
    </cfRule>
    <cfRule type="containsText" dxfId="4083" priority="25" operator="containsText" text="清車">
      <formula>NOT(ISERROR(SEARCH("清車",T1248)))</formula>
    </cfRule>
    <cfRule type="containsText" dxfId="4082" priority="35" operator="containsText" text="改紡">
      <formula>NOT(ISERROR(SEARCH("改紡",T1248)))</formula>
    </cfRule>
  </conditionalFormatting>
  <conditionalFormatting sqref="T1249">
    <cfRule type="containsText" dxfId="4081" priority="155" operator="containsText" text="改紡">
      <formula>NOT(ISERROR(SEARCH("改紡",T1249)))</formula>
    </cfRule>
    <cfRule type="containsText" dxfId="4080" priority="154" operator="containsText" text="清車">
      <formula>NOT(ISERROR(SEARCH("清車",T1249)))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9" operator="containsText" text="了機">
      <formula>NOT(ISERROR(SEARCH("了機",T1250)))</formula>
    </cfRule>
    <cfRule type="containsText" dxfId="4077" priority="11" operator="containsText" text="改紡">
      <formula>NOT(ISERROR(SEARCH("改紡",T1250)))</formula>
    </cfRule>
    <cfRule type="containsText" dxfId="4076" priority="8" operator="containsText" text="改紡">
      <formula>NOT(ISERROR(SEARCH("改紡",T1250)))</formula>
    </cfRule>
    <cfRule type="containsText" dxfId="4075" priority="7" operator="containsText" text="清車">
      <formula>NOT(ISERROR(SEARCH("清車",T1250)))</formula>
    </cfRule>
    <cfRule type="containsText" dxfId="4074" priority="12" operator="containsText" text="了機">
      <formula>NOT(ISERROR(SEARCH("了機",T1250)))</formula>
    </cfRule>
    <cfRule type="containsText" dxfId="4073" priority="10" operator="containsText" text="清車">
      <formula>NOT(ISERROR(SEARCH("清車",T1250)))</formula>
    </cfRule>
  </conditionalFormatting>
  <conditionalFormatting sqref="T1251">
    <cfRule type="containsText" dxfId="4072" priority="551" operator="containsText" text="改紡">
      <formula>NOT(ISERROR(SEARCH("改紡",T1251)))</formula>
    </cfRule>
    <cfRule type="containsText" dxfId="4071" priority="552" operator="containsText" text="了機">
      <formula>NOT(ISERROR(SEARCH("了機",T1251)))</formula>
    </cfRule>
    <cfRule type="containsText" dxfId="4070" priority="550" operator="containsText" text="清車">
      <formula>NOT(ISERROR(SEARCH("清車",T1251)))</formula>
    </cfRule>
    <cfRule type="containsText" dxfId="4069" priority="353" operator="containsText" text="了機">
      <formula>NOT(ISERROR(SEARCH("了機",T1251)))</formula>
    </cfRule>
    <cfRule type="containsText" dxfId="4068" priority="352" operator="containsText" text="改紡">
      <formula>NOT(ISERROR(SEARCH("改紡",T1251)))</formula>
    </cfRule>
    <cfRule type="containsText" dxfId="4067" priority="351" operator="containsText" text="清車">
      <formula>NOT(ISERROR(SEARCH("清車",T1251)))</formula>
    </cfRule>
  </conditionalFormatting>
  <conditionalFormatting sqref="T1252">
    <cfRule type="containsText" dxfId="4066" priority="143" operator="containsText" text="改紡">
      <formula>NOT(ISERROR(SEARCH("改紡",T1252)))</formula>
    </cfRule>
    <cfRule type="containsText" dxfId="4065" priority="142" operator="containsText" text="清車">
      <formula>NOT(ISERROR(SEARCH("清車",T1252)))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70" operator="containsText" text="了機">
      <formula>NOT(ISERROR(SEARCH("了機",T1253)))</formula>
    </cfRule>
    <cfRule type="containsText" dxfId="4062" priority="769" operator="containsText" text="改紡">
      <formula>NOT(ISERROR(SEARCH("改紡",T1253)))</formula>
    </cfRule>
    <cfRule type="containsText" dxfId="4061" priority="768" operator="containsText" text="清車">
      <formula>NOT(ISERROR(SEARCH("清車",T1253)))</formula>
    </cfRule>
  </conditionalFormatting>
  <conditionalFormatting sqref="T47:U55 U77:U79">
    <cfRule type="containsText" dxfId="4060" priority="11197" operator="containsText" text="了機">
      <formula>NOT(ISERROR(SEARCH("了機",T47)))</formula>
    </cfRule>
    <cfRule type="containsText" dxfId="4059" priority="11196" operator="containsText" text="改紡">
      <formula>NOT(ISERROR(SEARCH("改紡",T47)))</formula>
    </cfRule>
    <cfRule type="containsText" dxfId="4058" priority="11195" operator="containsText" text="清車">
      <formula>NOT(ISERROR(SEARCH("清車",T47)))</formula>
    </cfRule>
  </conditionalFormatting>
  <conditionalFormatting sqref="T56:U59">
    <cfRule type="containsText" dxfId="4057" priority="11188" operator="containsText" text="了機">
      <formula>NOT(ISERROR(SEARCH("了機",T56)))</formula>
    </cfRule>
    <cfRule type="containsText" dxfId="4056" priority="11187" operator="containsText" text="改紡">
      <formula>NOT(ISERROR(SEARCH("改紡",T56)))</formula>
    </cfRule>
    <cfRule type="containsText" dxfId="4055" priority="11186" operator="containsText" text="清車">
      <formula>NOT(ISERROR(SEARCH("清車",T56)))</formula>
    </cfRule>
  </conditionalFormatting>
  <conditionalFormatting sqref="T80:U80">
    <cfRule type="containsText" dxfId="4054" priority="11191" operator="containsText" text="了機">
      <formula>NOT(ISERROR(SEARCH("了機",T80)))</formula>
    </cfRule>
    <cfRule type="containsText" dxfId="4053" priority="11190" operator="containsText" text="改紡">
      <formula>NOT(ISERROR(SEARCH("改紡",T80)))</formula>
    </cfRule>
    <cfRule type="containsText" dxfId="4052" priority="11189" operator="containsText" text="清車">
      <formula>NOT(ISERROR(SEARCH("清車",T80)))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4" operator="containsText" text="了機">
      <formula>NOT(ISERROR(SEARCH("了機",T137)))</formula>
    </cfRule>
    <cfRule type="containsText" dxfId="4038" priority="11013" operator="containsText" text="改紡">
      <formula>NOT(ISERROR(SEARCH("改紡",T137)))</formula>
    </cfRule>
    <cfRule type="containsText" dxfId="4037" priority="11012" operator="containsText" text="清車">
      <formula>NOT(ISERROR(SEARCH("清車",T137)))</formula>
    </cfRule>
  </conditionalFormatting>
  <conditionalFormatting sqref="T142:U145">
    <cfRule type="containsText" dxfId="4036" priority="11080" operator="containsText" text="了機">
      <formula>NOT(ISERROR(SEARCH("了機",T142)))</formula>
    </cfRule>
    <cfRule type="containsText" dxfId="4035" priority="11079" operator="containsText" text="改紡">
      <formula>NOT(ISERROR(SEARCH("改紡",T142)))</formula>
    </cfRule>
    <cfRule type="containsText" dxfId="4034" priority="11078" operator="containsText" text="清車">
      <formula>NOT(ISERROR(SEARCH("清車",T142)))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6" operator="containsText" text="了機">
      <formula>NOT(ISERROR(SEARCH("了機",T149)))</formula>
    </cfRule>
    <cfRule type="containsText" dxfId="4031" priority="11025" operator="containsText" text="改紡">
      <formula>NOT(ISERROR(SEARCH("改紡",T149)))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2" operator="containsText" text="改紡">
      <formula>NOT(ISERROR(SEARCH("改紡",T176)))</formula>
    </cfRule>
    <cfRule type="containsText" dxfId="4025" priority="10961" operator="containsText" text="清車">
      <formula>NOT(ISERROR(SEARCH("清車",T176)))</formula>
    </cfRule>
  </conditionalFormatting>
  <conditionalFormatting sqref="T185:U188">
    <cfRule type="containsText" dxfId="4024" priority="10953" operator="containsText" text="改紡">
      <formula>NOT(ISERROR(SEARCH("改紡",T185)))</formula>
    </cfRule>
    <cfRule type="containsText" dxfId="4023" priority="10952" operator="containsText" text="清車">
      <formula>NOT(ISERROR(SEARCH("清車",T185)))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21" operator="containsText" text="了機">
      <formula>NOT(ISERROR(SEARCH("了機",T193)))</formula>
    </cfRule>
    <cfRule type="containsText" dxfId="4020" priority="10920" operator="containsText" text="改紡">
      <formula>NOT(ISERROR(SEARCH("改紡",T193)))</formula>
    </cfRule>
    <cfRule type="containsText" dxfId="4019" priority="10919" operator="containsText" text="清車">
      <formula>NOT(ISERROR(SEARCH("清車",T193)))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9" operator="containsText" text="了機">
      <formula>NOT(ISERROR(SEARCH("了機",T228)))</formula>
    </cfRule>
    <cfRule type="containsText" dxfId="4011" priority="10787" operator="containsText" text="清車">
      <formula>NOT(ISERROR(SEARCH("清車",T228)))</formula>
    </cfRule>
    <cfRule type="containsText" dxfId="4010" priority="10788" operator="containsText" text="改紡">
      <formula>NOT(ISERROR(SEARCH("改紡",T228)))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8" operator="containsText" text="了機">
      <formula>NOT(ISERROR(SEARCH("了機",T237)))</formula>
    </cfRule>
    <cfRule type="containsText" dxfId="4004" priority="10677" operator="containsText" text="改紡">
      <formula>NOT(ISERROR(SEARCH("改紡",T237)))</formula>
    </cfRule>
  </conditionalFormatting>
  <conditionalFormatting sqref="T252:U252">
    <cfRule type="containsText" dxfId="4003" priority="10791" operator="containsText" text="改紡">
      <formula>NOT(ISERROR(SEARCH("改紡",T252)))</formula>
    </cfRule>
    <cfRule type="containsText" dxfId="4002" priority="10790" operator="containsText" text="清車">
      <formula>NOT(ISERROR(SEARCH("清車",T252)))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4" operator="containsText" text="改紡">
      <formula>NOT(ISERROR(SEARCH("改紡",T262)))</formula>
    </cfRule>
    <cfRule type="containsText" dxfId="3998" priority="10613" operator="containsText" text="清車">
      <formula>NOT(ISERROR(SEARCH("清車",T262)))</formula>
    </cfRule>
  </conditionalFormatting>
  <conditionalFormatting sqref="T272:U275">
    <cfRule type="containsText" dxfId="3997" priority="10605" operator="containsText" text="改紡">
      <formula>NOT(ISERROR(SEARCH("改紡",T272)))</formula>
    </cfRule>
    <cfRule type="containsText" dxfId="3996" priority="10604" operator="containsText" text="清車">
      <formula>NOT(ISERROR(SEARCH("清車",T272)))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5" operator="containsText" text="改紡">
      <formula>NOT(ISERROR(SEARCH("改紡",T280)))</formula>
    </cfRule>
    <cfRule type="containsText" dxfId="3993" priority="10576" operator="containsText" text="了機">
      <formula>NOT(ISERROR(SEARCH("了機",T280)))</formula>
    </cfRule>
    <cfRule type="containsText" dxfId="3992" priority="10574" operator="containsText" text="清車">
      <formula>NOT(ISERROR(SEARCH("清車",T280)))</formula>
    </cfRule>
  </conditionalFormatting>
  <conditionalFormatting sqref="T281:U281">
    <cfRule type="containsText" dxfId="3991" priority="10495" operator="containsText" text="了機">
      <formula>NOT(ISERROR(SEARCH("了機",T281)))</formula>
    </cfRule>
    <cfRule type="containsText" dxfId="3990" priority="10494" operator="containsText" text="改紡">
      <formula>NOT(ISERROR(SEARCH("改紡",T281)))</formula>
    </cfRule>
    <cfRule type="containsText" dxfId="3989" priority="10493" operator="containsText" text="清車">
      <formula>NOT(ISERROR(SEARCH("清車",T281)))</formula>
    </cfRule>
  </conditionalFormatting>
  <conditionalFormatting sqref="T296:U296">
    <cfRule type="containsText" dxfId="3988" priority="10609" operator="containsText" text="了機">
      <formula>NOT(ISERROR(SEARCH("了機",T296)))</formula>
    </cfRule>
    <cfRule type="containsText" dxfId="3987" priority="10608" operator="containsText" text="改紡">
      <formula>NOT(ISERROR(SEARCH("改紡",T296)))</formula>
    </cfRule>
    <cfRule type="containsText" dxfId="3986" priority="10607" operator="containsText" text="清車">
      <formula>NOT(ISERROR(SEARCH("清車",T296)))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1" operator="containsText" text="改紡">
      <formula>NOT(ISERROR(SEARCH("改紡",T314)))</formula>
    </cfRule>
    <cfRule type="containsText" dxfId="3981" priority="10400" operator="containsText" text="清車">
      <formula>NOT(ISERROR(SEARCH("清車",T314)))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4" operator="containsText" text="了機">
      <formula>NOT(ISERROR(SEARCH("了機",T322)))</formula>
    </cfRule>
    <cfRule type="containsText" dxfId="3978" priority="10323" operator="containsText" text="改紡">
      <formula>NOT(ISERROR(SEARCH("改紡",T322)))</formula>
    </cfRule>
    <cfRule type="containsText" dxfId="3977" priority="10322" operator="containsText" text="清車">
      <formula>NOT(ISERROR(SEARCH("清車",T322)))</formula>
    </cfRule>
  </conditionalFormatting>
  <conditionalFormatting sqref="T337:U337">
    <cfRule type="containsText" dxfId="3976" priority="10405" operator="containsText" text="了機">
      <formula>NOT(ISERROR(SEARCH("了機",T337)))</formula>
    </cfRule>
    <cfRule type="containsText" dxfId="3975" priority="10404" operator="containsText" text="改紡">
      <formula>NOT(ISERROR(SEARCH("改紡",T337)))</formula>
    </cfRule>
    <cfRule type="containsText" dxfId="3974" priority="10403" operator="containsText" text="清車">
      <formula>NOT(ISERROR(SEARCH("清車",T337)))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3" operator="containsText" text="改紡">
      <formula>NOT(ISERROR(SEARCH("改紡",T347)))</formula>
    </cfRule>
    <cfRule type="containsText" dxfId="3971" priority="10232" operator="containsText" text="清車">
      <formula>NOT(ISERROR(SEARCH("清車",T347)))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5" operator="containsText" text="了機">
      <formula>NOT(ISERROR(SEARCH("了機",T354)))</formula>
    </cfRule>
    <cfRule type="containsText" dxfId="3968" priority="10224" operator="containsText" text="改紡">
      <formula>NOT(ISERROR(SEARCH("改紡",T354)))</formula>
    </cfRule>
  </conditionalFormatting>
  <conditionalFormatting sqref="T362:U362">
    <cfRule type="containsText" dxfId="3967" priority="10153" operator="containsText" text="了機">
      <formula>NOT(ISERROR(SEARCH("了機",T362)))</formula>
    </cfRule>
    <cfRule type="containsText" dxfId="3966" priority="10151" operator="containsText" text="清車">
      <formula>NOT(ISERROR(SEARCH("清車",T362)))</formula>
    </cfRule>
    <cfRule type="containsText" dxfId="3965" priority="10152" operator="containsText" text="改紡">
      <formula>NOT(ISERROR(SEARCH("改紡",T362)))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8" operator="containsText" text="改紡">
      <formula>NOT(ISERROR(SEARCH("改紡",T394)))</formula>
    </cfRule>
    <cfRule type="containsText" dxfId="3957" priority="10037" operator="containsText" text="清車">
      <formula>NOT(ISERROR(SEARCH("清車",T394)))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2" operator="containsText" text="了機">
      <formula>NOT(ISERROR(SEARCH("了機",T417)))</formula>
    </cfRule>
    <cfRule type="containsText" dxfId="3951" priority="10041" operator="containsText" text="改紡">
      <formula>NOT(ISERROR(SEARCH("改紡",T417)))</formula>
    </cfRule>
    <cfRule type="containsText" dxfId="3950" priority="10040" operator="containsText" text="清車">
      <formula>NOT(ISERROR(SEARCH("清車",T417)))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3" operator="containsText" text="了機">
      <formula>NOT(ISERROR(SEARCH("了機",T434)))</formula>
    </cfRule>
    <cfRule type="containsText" dxfId="3945" priority="9851" operator="containsText" text="清車">
      <formula>NOT(ISERROR(SEARCH("清車",T434)))</formula>
    </cfRule>
    <cfRule type="containsText" dxfId="3944" priority="9852" operator="containsText" text="改紡">
      <formula>NOT(ISERROR(SEARCH("改紡",T434)))</formula>
    </cfRule>
  </conditionalFormatting>
  <conditionalFormatting sqref="T442:U442">
    <cfRule type="containsText" dxfId="3943" priority="9781" operator="containsText" text="了機">
      <formula>NOT(ISERROR(SEARCH("了機",T442)))</formula>
    </cfRule>
    <cfRule type="containsText" dxfId="3942" priority="9779" operator="containsText" text="清車">
      <formula>NOT(ISERROR(SEARCH("清車",T442)))</formula>
    </cfRule>
    <cfRule type="containsText" dxfId="3941" priority="9780" operator="containsText" text="改紡">
      <formula>NOT(ISERROR(SEARCH("改紡",T442)))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6" operator="containsText" text="了機">
      <formula>NOT(ISERROR(SEARCH("了機",T457)))</formula>
    </cfRule>
    <cfRule type="containsText" dxfId="3938" priority="9855" operator="containsText" text="改紡">
      <formula>NOT(ISERROR(SEARCH("改紡",T457)))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8" operator="containsText" text="改紡">
      <formula>NOT(ISERROR(SEARCH("改紡",T474)))</formula>
    </cfRule>
    <cfRule type="containsText" dxfId="3933" priority="9527" operator="containsText" text="清車">
      <formula>NOT(ISERROR(SEARCH("清車",T474)))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3" operator="containsText" text="改紡">
      <formula>NOT(ISERROR(SEARCH("改紡",T497)))</formula>
    </cfRule>
    <cfRule type="containsText" dxfId="3930" priority="9692" operator="containsText" text="清車">
      <formula>NOT(ISERROR(SEARCH("清車",T497)))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9" operator="containsText" text="改紡">
      <formula>NOT(ISERROR(SEARCH("改紡",T514)))</formula>
    </cfRule>
    <cfRule type="containsText" dxfId="3924" priority="9278" operator="containsText" text="清車">
      <formula>NOT(ISERROR(SEARCH("清車",T514)))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5" operator="containsText" text="了機">
      <formula>NOT(ISERROR(SEARCH("了機",T537)))</formula>
    </cfRule>
    <cfRule type="containsText" dxfId="3921" priority="9444" operator="containsText" text="改紡">
      <formula>NOT(ISERROR(SEARCH("改紡",T537)))</formula>
    </cfRule>
    <cfRule type="containsText" dxfId="3920" priority="9443" operator="containsText" text="清車">
      <formula>NOT(ISERROR(SEARCH("清車",T537)))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7" operator="containsText" text="改紡">
      <formula>NOT(ISERROR(SEARCH("改紡",T547)))</formula>
    </cfRule>
    <cfRule type="containsText" dxfId="3917" priority="9026" operator="containsText" text="清車">
      <formula>NOT(ISERROR(SEARCH("清車",T547)))</formula>
    </cfRule>
  </conditionalFormatting>
  <conditionalFormatting sqref="T554:U554 T556:U557">
    <cfRule type="containsText" dxfId="3916" priority="9022" operator="containsText" text="了機">
      <formula>NOT(ISERROR(SEARCH("了機",T554)))</formula>
    </cfRule>
    <cfRule type="containsText" dxfId="3915" priority="9021" operator="containsText" text="改紡">
      <formula>NOT(ISERROR(SEARCH("改紡",T554)))</formula>
    </cfRule>
    <cfRule type="containsText" dxfId="3914" priority="9020" operator="containsText" text="清車">
      <formula>NOT(ISERROR(SEARCH("清車",T554)))</formula>
    </cfRule>
  </conditionalFormatting>
  <conditionalFormatting sqref="T577:U577">
    <cfRule type="containsText" dxfId="3913" priority="9186" operator="containsText" text="改紡">
      <formula>NOT(ISERROR(SEARCH("改紡",T577)))</formula>
    </cfRule>
    <cfRule type="containsText" dxfId="3912" priority="9187" operator="containsText" text="了機">
      <formula>NOT(ISERROR(SEARCH("了機",T577)))</formula>
    </cfRule>
    <cfRule type="containsText" dxfId="3911" priority="9185" operator="containsText" text="清車">
      <formula>NOT(ISERROR(SEARCH("清車",T577)))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3" operator="containsText" text="改紡">
      <formula>NOT(ISERROR(SEARCH("改紡",T587)))</formula>
    </cfRule>
    <cfRule type="containsText" dxfId="3908" priority="8762" operator="containsText" text="清車">
      <formula>NOT(ISERROR(SEARCH("清車",T587)))</formula>
    </cfRule>
  </conditionalFormatting>
  <conditionalFormatting sqref="T594:U594 T596:U597">
    <cfRule type="containsText" dxfId="3907" priority="8757" operator="containsText" text="改紡">
      <formula>NOT(ISERROR(SEARCH("改紡",T594)))</formula>
    </cfRule>
    <cfRule type="containsText" dxfId="3906" priority="8758" operator="containsText" text="了機">
      <formula>NOT(ISERROR(SEARCH("了機",T594)))</formula>
    </cfRule>
    <cfRule type="containsText" dxfId="3905" priority="8756" operator="containsText" text="清車">
      <formula>NOT(ISERROR(SEARCH("清車",T594)))</formula>
    </cfRule>
  </conditionalFormatting>
  <conditionalFormatting sqref="T617:U617">
    <cfRule type="containsText" dxfId="3904" priority="8922" operator="containsText" text="改紡">
      <formula>NOT(ISERROR(SEARCH("改紡",T617)))</formula>
    </cfRule>
    <cfRule type="containsText" dxfId="3903" priority="8921" operator="containsText" text="清車">
      <formula>NOT(ISERROR(SEARCH("清車",T617)))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9" operator="containsText" text="了機">
      <formula>NOT(ISERROR(SEARCH("了機",T658)))</formula>
    </cfRule>
    <cfRule type="containsText" dxfId="3894" priority="8657" operator="containsText" text="清車">
      <formula>NOT(ISERROR(SEARCH("清車",T658)))</formula>
    </cfRule>
    <cfRule type="containsText" dxfId="3893" priority="8658" operator="containsText" text="改紡">
      <formula>NOT(ISERROR(SEARCH("改紡",T658)))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6" operator="containsText" text="了機">
      <formula>NOT(ISERROR(SEARCH("了機",T675)))</formula>
    </cfRule>
    <cfRule type="containsText" dxfId="3887" priority="8205" operator="containsText" text="改紡">
      <formula>NOT(ISERROR(SEARCH("改紡",T675)))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1" operator="containsText" text="了機">
      <formula>NOT(ISERROR(SEARCH("了機",T699)))</formula>
    </cfRule>
    <cfRule type="containsText" dxfId="3884" priority="8370" operator="containsText" text="改紡">
      <formula>NOT(ISERROR(SEARCH("改紡",T699)))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3" operator="containsText" text="改紡">
      <formula>NOT(ISERROR(SEARCH("改紡",T709)))</formula>
    </cfRule>
    <cfRule type="containsText" dxfId="3881" priority="7922" operator="containsText" text="清車">
      <formula>NOT(ISERROR(SEARCH("清車",T709)))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8" operator="containsText" text="了機">
      <formula>NOT(ISERROR(SEARCH("了機",T716)))</formula>
    </cfRule>
    <cfRule type="containsText" dxfId="3878" priority="7917" operator="containsText" text="改紡">
      <formula>NOT(ISERROR(SEARCH("改紡",T716)))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2" operator="containsText" text="改紡">
      <formula>NOT(ISERROR(SEARCH("改紡",T750)))</formula>
    </cfRule>
    <cfRule type="containsText" dxfId="3872" priority="7631" operator="containsText" text="清車">
      <formula>NOT(ISERROR(SEARCH("清車",T750)))</formula>
    </cfRule>
  </conditionalFormatting>
  <conditionalFormatting sqref="T757:U757 T759:U760">
    <cfRule type="containsText" dxfId="3871" priority="7626" operator="containsText" text="改紡">
      <formula>NOT(ISERROR(SEARCH("改紡",T757)))</formula>
    </cfRule>
    <cfRule type="containsText" dxfId="3870" priority="7627" operator="containsText" text="了機">
      <formula>NOT(ISERROR(SEARCH("了機",T757)))</formula>
    </cfRule>
    <cfRule type="containsText" dxfId="3869" priority="7625" operator="containsText" text="清車">
      <formula>NOT(ISERROR(SEARCH("清車",T757)))</formula>
    </cfRule>
  </conditionalFormatting>
  <conditionalFormatting sqref="T781:U781">
    <cfRule type="containsText" dxfId="3868" priority="7786" operator="containsText" text="了機">
      <formula>NOT(ISERROR(SEARCH("了機",T781)))</formula>
    </cfRule>
    <cfRule type="containsText" dxfId="3867" priority="7785" operator="containsText" text="改紡">
      <formula>NOT(ISERROR(SEARCH("改紡",T781)))</formula>
    </cfRule>
    <cfRule type="containsText" dxfId="3866" priority="7784" operator="containsText" text="清車">
      <formula>NOT(ISERROR(SEARCH("清車",T781)))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2" operator="containsText" text="了機">
      <formula>NOT(ISERROR(SEARCH("了機",T798)))</formula>
    </cfRule>
    <cfRule type="containsText" dxfId="3863" priority="7221" operator="containsText" text="改紡">
      <formula>NOT(ISERROR(SEARCH("改紡",T798)))</formula>
    </cfRule>
    <cfRule type="containsText" dxfId="3862" priority="7220" operator="containsText" text="清車">
      <formula>NOT(ISERROR(SEARCH("清車",T798)))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40" operator="containsText" text="了機">
      <formula>NOT(ISERROR(SEARCH("了機",T877)))</formula>
    </cfRule>
    <cfRule type="containsText" dxfId="3848" priority="6639" operator="containsText" text="改紡">
      <formula>NOT(ISERROR(SEARCH("改紡",T877)))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7" operator="containsText" text="了機">
      <formula>NOT(ISERROR(SEARCH("了機",T938)))</formula>
    </cfRule>
    <cfRule type="containsText" dxfId="3838" priority="6216" operator="containsText" text="改紡">
      <formula>NOT(ISERROR(SEARCH("改紡",T938)))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2" operator="containsText" text="了機">
      <formula>NOT(ISERROR(SEARCH("了機",T955)))</formula>
    </cfRule>
    <cfRule type="containsText" dxfId="3835" priority="5871" operator="containsText" text="改紡">
      <formula>NOT(ISERROR(SEARCH("改紡",T955)))</formula>
    </cfRule>
    <cfRule type="containsText" dxfId="3834" priority="5870" operator="containsText" text="清車">
      <formula>NOT(ISERROR(SEARCH("清車",T955)))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9" operator="containsText" text="改紡">
      <formula>NOT(ISERROR(SEARCH("改紡",T1055)))</formula>
    </cfRule>
    <cfRule type="containsText" dxfId="3817" priority="5200" operator="containsText" text="了機">
      <formula>NOT(ISERROR(SEARCH("了機",T1055)))</formula>
    </cfRule>
    <cfRule type="containsText" dxfId="3816" priority="5198" operator="containsText" text="清車">
      <formula>NOT(ISERROR(SEARCH("清車",T1055)))</formula>
    </cfRule>
  </conditionalFormatting>
  <conditionalFormatting sqref="T1056:U1056">
    <cfRule type="containsText" dxfId="3815" priority="4969" operator="containsText" text="了機">
      <formula>NOT(ISERROR(SEARCH("了機",T1056)))</formula>
    </cfRule>
    <cfRule type="containsText" dxfId="3814" priority="4968" operator="containsText" text="改紡">
      <formula>NOT(ISERROR(SEARCH("改紡",T1056)))</formula>
    </cfRule>
    <cfRule type="containsText" dxfId="3813" priority="4967" operator="containsText" text="清車">
      <formula>NOT(ISERROR(SEARCH("清車",T1056)))</formula>
    </cfRule>
  </conditionalFormatting>
  <conditionalFormatting sqref="T1066:U1066 U1068 T1072:U1073 U1071 T1096:T1098 U1092:U1106">
    <cfRule type="containsText" dxfId="3812" priority="4643" operator="containsText" text="改紡">
      <formula>NOT(ISERROR(SEARCH("改紡",T1066)))</formula>
    </cfRule>
    <cfRule type="containsText" dxfId="3811" priority="4644" operator="containsText" text="了機">
      <formula>NOT(ISERROR(SEARCH("了機",T1066)))</formula>
    </cfRule>
    <cfRule type="containsText" dxfId="3810" priority="4642" operator="containsText" text="清車">
      <formula>NOT(ISERROR(SEARCH("清車",T1066)))</formula>
    </cfRule>
  </conditionalFormatting>
  <conditionalFormatting sqref="T1073:U1078">
    <cfRule type="containsText" dxfId="3809" priority="4631" operator="containsText" text="改紡">
      <formula>NOT(ISERROR(SEARCH("改紡",T1073)))</formula>
    </cfRule>
    <cfRule type="containsText" dxfId="3808" priority="4630" operator="containsText" text="清車">
      <formula>NOT(ISERROR(SEARCH("清車",T1073)))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4" operator="containsText" text="改紡">
      <formula>NOT(ISERROR(SEARCH("改紡",T1096)))</formula>
    </cfRule>
    <cfRule type="containsText" dxfId="3802" priority="4175" operator="containsText" text="了機">
      <formula>NOT(ISERROR(SEARCH("了機",T1096)))</formula>
    </cfRule>
    <cfRule type="containsText" dxfId="3801" priority="4173" operator="containsText" text="清車">
      <formula>NOT(ISERROR(SEARCH("清車",T1096)))</formula>
    </cfRule>
    <cfRule type="containsText" dxfId="3800" priority="4410" operator="containsText" text="了機">
      <formula>NOT(ISERROR(SEARCH("了機",T1096)))</formula>
    </cfRule>
    <cfRule type="containsText" dxfId="3799" priority="4408" operator="containsText" text="清車">
      <formula>NOT(ISERROR(SEARCH("清車",T1096)))</formula>
    </cfRule>
    <cfRule type="containsText" dxfId="3798" priority="4409" operator="containsText" text="改紡">
      <formula>NOT(ISERROR(SEARCH("改紡",T1096)))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9" operator="containsText" text="改紡">
      <formula>NOT(ISERROR(SEARCH("改紡",T1134)))</formula>
    </cfRule>
    <cfRule type="containsText" dxfId="3790" priority="3598" operator="containsText" text="清車">
      <formula>NOT(ISERROR(SEARCH("清車",T1134)))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8" operator="containsText" text="改紡">
      <formula>NOT(ISERROR(SEARCH("改紡",T1135)))</formula>
    </cfRule>
    <cfRule type="containsText" dxfId="3787" priority="3207" operator="containsText" text="清車">
      <formula>NOT(ISERROR(SEARCH("清車",T1135)))</formula>
    </cfRule>
    <cfRule type="containsText" dxfId="3786" priority="3403" operator="containsText" text="清車">
      <formula>NOT(ISERROR(SEARCH("清車",T1135)))</formula>
    </cfRule>
    <cfRule type="containsText" dxfId="3785" priority="3209" operator="containsText" text="了機">
      <formula>NOT(ISERROR(SEARCH("了機",T1135)))</formula>
    </cfRule>
    <cfRule type="containsText" dxfId="3784" priority="3405" operator="containsText" text="了機">
      <formula>NOT(ISERROR(SEARCH("了機",T1135)))</formula>
    </cfRule>
    <cfRule type="containsText" dxfId="3783" priority="3404" operator="containsText" text="改紡">
      <formula>NOT(ISERROR(SEARCH("改紡",T1135)))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4" operator="containsText" text="了機">
      <formula>NOT(ISERROR(SEARCH("了機",T1146)))</formula>
    </cfRule>
    <cfRule type="containsText" dxfId="3778" priority="2663" operator="containsText" text="改紡">
      <formula>NOT(ISERROR(SEARCH("改紡",T1146)))</formula>
    </cfRule>
    <cfRule type="containsText" dxfId="3777" priority="2662" operator="containsText" text="清車">
      <formula>NOT(ISERROR(SEARCH("清車",T1146)))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3" operator="containsText" text="改紡">
      <formula>NOT(ISERROR(SEARCH("改紡",T1174)))</formula>
    </cfRule>
    <cfRule type="containsText" dxfId="3772" priority="2460" operator="containsText" text="了機">
      <formula>NOT(ISERROR(SEARCH("了機",T1174)))</formula>
    </cfRule>
    <cfRule type="containsText" dxfId="3771" priority="2459" operator="containsText" text="改紡">
      <formula>NOT(ISERROR(SEARCH("改紡",T1174)))</formula>
    </cfRule>
    <cfRule type="containsText" dxfId="3770" priority="2264" operator="containsText" text="了機">
      <formula>NOT(ISERROR(SEARCH("了機",T1174)))</formula>
    </cfRule>
    <cfRule type="containsText" dxfId="3769" priority="2262" operator="containsText" text="清車">
      <formula>NOT(ISERROR(SEARCH("清車",T1174)))</formula>
    </cfRule>
    <cfRule type="containsText" dxfId="3768" priority="2458" operator="containsText" text="清車">
      <formula>NOT(ISERROR(SEARCH("清車",T1174)))</formula>
    </cfRule>
  </conditionalFormatting>
  <conditionalFormatting sqref="T1175:U1175">
    <cfRule type="containsText" dxfId="3767" priority="2071" operator="containsText" text="改紡">
      <formula>NOT(ISERROR(SEARCH("改紡",T1175)))</formula>
    </cfRule>
    <cfRule type="containsText" dxfId="3766" priority="2070" operator="containsText" text="清車">
      <formula>NOT(ISERROR(SEARCH("清車",T1175)))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8" operator="containsText" text="改紡">
      <formula>NOT(ISERROR(SEARCH("改紡",T1185)))</formula>
    </cfRule>
    <cfRule type="containsText" dxfId="3763" priority="1719" operator="containsText" text="了機">
      <formula>NOT(ISERROR(SEARCH("了機",T1185)))</formula>
    </cfRule>
    <cfRule type="containsText" dxfId="3762" priority="1717" operator="containsText" text="清車">
      <formula>NOT(ISERROR(SEARCH("清車",T1185)))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8" operator="containsText" text="改紡">
      <formula>NOT(ISERROR(SEARCH("改紡",T1213)))</formula>
    </cfRule>
    <cfRule type="containsText" dxfId="3757" priority="1317" operator="containsText" text="清車">
      <formula>NOT(ISERROR(SEARCH("清車",T1213)))</formula>
    </cfRule>
    <cfRule type="containsText" dxfId="3756" priority="1515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319" operator="containsText" text="了機">
      <formula>NOT(ISERROR(SEARCH("了機",T1213)))</formula>
    </cfRule>
  </conditionalFormatting>
  <conditionalFormatting sqref="T1214:U1214">
    <cfRule type="containsText" dxfId="3752" priority="1126" operator="containsText" text="改紡">
      <formula>NOT(ISERROR(SEARCH("改紡",T1214)))</formula>
    </cfRule>
    <cfRule type="containsText" dxfId="3751" priority="1127" operator="containsText" text="了機">
      <formula>NOT(ISERROR(SEARCH("了機",T1214)))</formula>
    </cfRule>
    <cfRule type="containsText" dxfId="3750" priority="1125" operator="containsText" text="清車">
      <formula>NOT(ISERROR(SEARCH("清車",T1214)))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7" operator="containsText" text="了機">
      <formula>NOT(ISERROR(SEARCH("了機",T1251)))</formula>
    </cfRule>
    <cfRule type="containsText" dxfId="3745" priority="766" operator="containsText" text="改紡">
      <formula>NOT(ISERROR(SEARCH("改紡",T1251)))</formula>
    </cfRule>
    <cfRule type="containsText" dxfId="3744" priority="765" operator="containsText" text="清車">
      <formula>NOT(ISERROR(SEARCH("清車",T1251)))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569" operator="containsText" text="改紡">
      <formula>NOT(ISERROR(SEARCH("改紡",T1252)))</formula>
    </cfRule>
    <cfRule type="containsText" dxfId="3741" priority="570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367" operator="containsText" text="改紡">
      <formula>NOT(ISERROR(SEARCH("改紡",T1252)))</formula>
    </cfRule>
    <cfRule type="containsText" dxfId="3738" priority="368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60" operator="containsText" text="了機">
      <formula>NOT(ISERROR(SEARCH("了機",U23)))</formula>
    </cfRule>
    <cfRule type="containsText" dxfId="3733" priority="11259" operator="containsText" text="改紡">
      <formula>NOT(ISERROR(SEARCH("改紡",U23)))</formula>
    </cfRule>
    <cfRule type="containsText" dxfId="3732" priority="11258" operator="containsText" text="清車">
      <formula>NOT(ISERROR(SEARCH("清車",U23)))</formula>
    </cfRule>
  </conditionalFormatting>
  <conditionalFormatting sqref="U24:U31">
    <cfRule type="containsText" dxfId="3731" priority="11296" operator="containsText" text="了機">
      <formula>NOT(ISERROR(SEARCH("了機",U24)))</formula>
    </cfRule>
    <cfRule type="containsText" dxfId="3730" priority="11294" operator="containsText" text="清車">
      <formula>NOT(ISERROR(SEARCH("清車",U24)))</formula>
    </cfRule>
    <cfRule type="containsText" dxfId="3729" priority="11295" operator="containsText" text="改紡">
      <formula>NOT(ISERROR(SEARCH("改紡",U24)))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3" operator="containsText" text="改紡">
      <formula>NOT(ISERROR(SEARCH("改紡",U76)))</formula>
    </cfRule>
    <cfRule type="containsText" dxfId="3724" priority="11194" operator="containsText" text="了機">
      <formula>NOT(ISERROR(SEARCH("了機",U76)))</formula>
    </cfRule>
    <cfRule type="containsText" dxfId="3723" priority="11192" operator="containsText" text="清車">
      <formula>NOT(ISERROR(SEARCH("清車",U76)))</formula>
    </cfRule>
  </conditionalFormatting>
  <conditionalFormatting sqref="U119">
    <cfRule type="containsText" dxfId="3722" priority="11145" operator="containsText" text="改紡">
      <formula>NOT(ISERROR(SEARCH("改紡",U119)))</formula>
    </cfRule>
    <cfRule type="containsText" dxfId="3721" priority="11146" operator="containsText" text="了機">
      <formula>NOT(ISERROR(SEARCH("了機",U119)))</formula>
    </cfRule>
    <cfRule type="containsText" dxfId="3720" priority="11144" operator="containsText" text="清車">
      <formula>NOT(ISERROR(SEARCH("清車",U119)))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7" operator="containsText" text="了機">
      <formula>NOT(ISERROR(SEARCH("了機",U139)))</formula>
    </cfRule>
    <cfRule type="containsText" dxfId="3716" priority="11046" operator="containsText" text="改紡">
      <formula>NOT(ISERROR(SEARCH("改紡",U139)))</formula>
    </cfRule>
    <cfRule type="containsText" dxfId="3715" priority="11045" operator="containsText" text="清車">
      <formula>NOT(ISERROR(SEARCH("清車",U139)))</formula>
    </cfRule>
  </conditionalFormatting>
  <conditionalFormatting sqref="U162">
    <cfRule type="containsText" dxfId="3714" priority="11086" operator="containsText" text="了機">
      <formula>NOT(ISERROR(SEARCH("了機",U162)))</formula>
    </cfRule>
    <cfRule type="containsText" dxfId="3713" priority="11084" operator="containsText" text="清車">
      <formula>NOT(ISERROR(SEARCH("清車",U162)))</formula>
    </cfRule>
    <cfRule type="containsText" dxfId="3712" priority="11085" operator="containsText" text="改紡">
      <formula>NOT(ISERROR(SEARCH("改紡",U162)))</formula>
    </cfRule>
  </conditionalFormatting>
  <conditionalFormatting sqref="U178">
    <cfRule type="containsText" dxfId="3711" priority="10864" operator="containsText" text="了機">
      <formula>NOT(ISERROR(SEARCH("了機",U178)))</formula>
    </cfRule>
    <cfRule type="containsText" dxfId="3710" priority="10863" operator="containsText" text="改紡">
      <formula>NOT(ISERROR(SEARCH("改紡",U178)))</formula>
    </cfRule>
    <cfRule type="containsText" dxfId="3709" priority="10862" operator="containsText" text="清車">
      <formula>NOT(ISERROR(SEARCH("清車",U178)))</formula>
    </cfRule>
  </conditionalFormatting>
  <conditionalFormatting sqref="U180">
    <cfRule type="containsText" dxfId="3708" priority="10872" operator="containsText" text="改紡">
      <formula>NOT(ISERROR(SEARCH("改紡",U180)))</formula>
    </cfRule>
    <cfRule type="containsText" dxfId="3707" priority="10873" operator="containsText" text="了機">
      <formula>NOT(ISERROR(SEARCH("了機",U180)))</formula>
    </cfRule>
    <cfRule type="containsText" dxfId="3706" priority="10871" operator="containsText" text="清車">
      <formula>NOT(ISERROR(SEARCH("清車",U180)))</formula>
    </cfRule>
  </conditionalFormatting>
  <conditionalFormatting sqref="U182">
    <cfRule type="containsText" dxfId="3705" priority="10938" operator="containsText" text="改紡">
      <formula>NOT(ISERROR(SEARCH("改紡",U182)))</formula>
    </cfRule>
    <cfRule type="containsText" dxfId="3704" priority="10937" operator="containsText" text="清車">
      <formula>NOT(ISERROR(SEARCH("清車",U182)))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60" operator="containsText" text="了機">
      <formula>NOT(ISERROR(SEARCH("了機",U205)))</formula>
    </cfRule>
    <cfRule type="containsText" dxfId="3700" priority="10959" operator="containsText" text="改紡">
      <formula>NOT(ISERROR(SEARCH("改紡",U205)))</formula>
    </cfRule>
    <cfRule type="containsText" dxfId="3699" priority="10958" operator="containsText" text="清車">
      <formula>NOT(ISERROR(SEARCH("清車",U205)))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2" operator="containsText" text="了機">
      <formula>NOT(ISERROR(SEARCH("了機",U221)))</formula>
    </cfRule>
    <cfRule type="containsText" dxfId="3696" priority="10701" operator="containsText" text="改紡">
      <formula>NOT(ISERROR(SEARCH("改紡",U221)))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4" operator="containsText" text="了機">
      <formula>NOT(ISERROR(SEARCH("了機",U225)))</formula>
    </cfRule>
    <cfRule type="containsText" dxfId="3691" priority="10773" operator="containsText" text="改紡">
      <formula>NOT(ISERROR(SEARCH("改紡",U225)))</formula>
    </cfRule>
    <cfRule type="containsText" dxfId="3690" priority="10772" operator="containsText" text="清車">
      <formula>NOT(ISERROR(SEARCH("清車",U225)))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5" operator="containsText" text="了機">
      <formula>NOT(ISERROR(SEARCH("了機",U248)))</formula>
    </cfRule>
    <cfRule type="containsText" dxfId="3685" priority="10794" operator="containsText" text="改紡">
      <formula>NOT(ISERROR(SEARCH("改紡",U248)))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7" operator="containsText" text="改紡">
      <formula>NOT(ISERROR(SEARCH("改紡",U266)))</formula>
    </cfRule>
    <cfRule type="containsText" dxfId="3680" priority="10526" operator="containsText" text="清車">
      <formula>NOT(ISERROR(SEARCH("清車",U266)))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90" operator="containsText" text="改紡">
      <formula>NOT(ISERROR(SEARCH("改紡",U269)))</formula>
    </cfRule>
    <cfRule type="containsText" dxfId="3674" priority="10591" operator="containsText" text="了機">
      <formula>NOT(ISERROR(SEARCH("了機",U269)))</formula>
    </cfRule>
    <cfRule type="containsText" dxfId="3673" priority="10589" operator="containsText" text="清車">
      <formula>NOT(ISERROR(SEARCH("清車",U269)))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8" operator="containsText" text="改紡">
      <formula>NOT(ISERROR(SEARCH("改紡",L278)))</formula>
    </cfRule>
    <cfRule type="containsText" dxfId="3669" priority="10667" operator="containsText" text="清車">
      <formula>NOT(ISERROR(SEARCH("清車",L278)))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4" operator="containsText" text="改紡">
      <formula>NOT(ISERROR(SEARCH("改紡",U307)))</formula>
    </cfRule>
    <cfRule type="containsText" dxfId="3664" priority="10345" operator="containsText" text="了機">
      <formula>NOT(ISERROR(SEARCH("了機",U307)))</formula>
    </cfRule>
    <cfRule type="containsText" dxfId="3663" priority="10343" operator="containsText" text="清車">
      <formula>NOT(ISERROR(SEARCH("清車",U307)))</formula>
    </cfRule>
  </conditionalFormatting>
  <conditionalFormatting sqref="U309">
    <cfRule type="containsText" dxfId="3662" priority="10302" operator="containsText" text="改紡">
      <formula>NOT(ISERROR(SEARCH("改紡",U309)))</formula>
    </cfRule>
    <cfRule type="containsText" dxfId="3661" priority="10301" operator="containsText" text="清車">
      <formula>NOT(ISERROR(SEARCH("清車",U309)))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7" operator="containsText" text="了機">
      <formula>NOT(ISERROR(SEARCH("了機",U311)))</formula>
    </cfRule>
    <cfRule type="containsText" dxfId="3658" priority="10385" operator="containsText" text="清車">
      <formula>NOT(ISERROR(SEARCH("清車",U311)))</formula>
    </cfRule>
    <cfRule type="containsText" dxfId="3657" priority="10386" operator="containsText" text="改紡">
      <formula>NOT(ISERROR(SEARCH("改紡",U311)))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8" operator="containsText" text="了機">
      <formula>NOT(ISERROR(SEARCH("了機",U333)))</formula>
    </cfRule>
    <cfRule type="containsText" dxfId="3650" priority="10407" operator="containsText" text="改紡">
      <formula>NOT(ISERROR(SEARCH("改紡",U333)))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8" operator="containsText" text="了機">
      <formula>NOT(ISERROR(SEARCH("了機",U350)))</formula>
    </cfRule>
    <cfRule type="containsText" dxfId="3645" priority="10137" operator="containsText" text="改紡">
      <formula>NOT(ISERROR(SEARCH("改紡",U350)))</formula>
    </cfRule>
    <cfRule type="containsText" dxfId="3644" priority="10136" operator="containsText" text="清車">
      <formula>NOT(ISERROR(SEARCH("清車",U350)))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7" operator="containsText" text="改紡">
      <formula>NOT(ISERROR(SEARCH("改紡",L360)))</formula>
    </cfRule>
    <cfRule type="containsText" dxfId="3637" priority="10286" operator="containsText" text="清車">
      <formula>NOT(ISERROR(SEARCH("清車",L360)))</formula>
    </cfRule>
  </conditionalFormatting>
  <conditionalFormatting sqref="U373">
    <cfRule type="containsText" dxfId="3636" priority="10230" operator="containsText" text="改紡">
      <formula>NOT(ISERROR(SEARCH("改紡",U373)))</formula>
    </cfRule>
    <cfRule type="containsText" dxfId="3635" priority="10231" operator="containsText" text="了機">
      <formula>NOT(ISERROR(SEARCH("了機",U373)))</formula>
    </cfRule>
    <cfRule type="containsText" dxfId="3634" priority="10229" operator="containsText" text="清車">
      <formula>NOT(ISERROR(SEARCH("清車",U373)))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8" operator="containsText" text="了機">
      <formula>NOT(ISERROR(SEARCH("了機",U388)))</formula>
    </cfRule>
    <cfRule type="containsText" dxfId="3631" priority="9987" operator="containsText" text="改紡">
      <formula>NOT(ISERROR(SEARCH("改紡",U388)))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4" operator="containsText" text="了機">
      <formula>NOT(ISERROR(SEARCH("了機",U391)))</formula>
    </cfRule>
    <cfRule type="containsText" dxfId="3626" priority="10022" operator="containsText" text="清車">
      <formula>NOT(ISERROR(SEARCH("清車",U391)))</formula>
    </cfRule>
    <cfRule type="containsText" dxfId="3625" priority="10023" operator="containsText" text="改紡">
      <formula>NOT(ISERROR(SEARCH("改紡",U391)))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5" operator="containsText" text="了機">
      <formula>NOT(ISERROR(SEARCH("了機",U413)))</formula>
    </cfRule>
    <cfRule type="containsText" dxfId="3618" priority="10044" operator="containsText" text="改紡">
      <formula>NOT(ISERROR(SEARCH("改紡",U413)))</formula>
    </cfRule>
  </conditionalFormatting>
  <conditionalFormatting sqref="U428">
    <cfRule type="containsText" dxfId="3617" priority="9802" operator="containsText" text="了機">
      <formula>NOT(ISERROR(SEARCH("了機",U428)))</formula>
    </cfRule>
    <cfRule type="containsText" dxfId="3616" priority="9801" operator="containsText" text="改紡">
      <formula>NOT(ISERROR(SEARCH("改紡",U428)))</formula>
    </cfRule>
    <cfRule type="containsText" dxfId="3615" priority="9800" operator="containsText" text="清車">
      <formula>NOT(ISERROR(SEARCH("清車",U428)))</formula>
    </cfRule>
  </conditionalFormatting>
  <conditionalFormatting sqref="U430">
    <cfRule type="containsText" dxfId="3614" priority="9765" operator="containsText" text="改紡">
      <formula>NOT(ISERROR(SEARCH("改紡",U430)))</formula>
    </cfRule>
    <cfRule type="containsText" dxfId="3613" priority="9764" operator="containsText" text="清車">
      <formula>NOT(ISERROR(SEARCH("清車",U430)))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7" operator="containsText" text="改紡">
      <formula>NOT(ISERROR(SEARCH("改紡",U431)))</formula>
    </cfRule>
    <cfRule type="containsText" dxfId="3610" priority="9838" operator="containsText" text="了機">
      <formula>NOT(ISERROR(SEARCH("了機",U431)))</formula>
    </cfRule>
    <cfRule type="containsText" dxfId="3609" priority="9836" operator="containsText" text="清車">
      <formula>NOT(ISERROR(SEARCH("清車",U431)))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5" operator="containsText" text="改紡">
      <formula>NOT(ISERROR(SEARCH("改紡",L440)))</formula>
    </cfRule>
    <cfRule type="containsText" dxfId="3605" priority="9914" operator="containsText" text="清車">
      <formula>NOT(ISERROR(SEARCH("清車",L440)))</formula>
    </cfRule>
  </conditionalFormatting>
  <conditionalFormatting sqref="U453">
    <cfRule type="containsText" dxfId="3604" priority="9858" operator="containsText" text="改紡">
      <formula>NOT(ISERROR(SEARCH("改紡",U453)))</formula>
    </cfRule>
    <cfRule type="containsText" dxfId="3603" priority="9859" operator="containsText" text="了機">
      <formula>NOT(ISERROR(SEARCH("了機",U453)))</formula>
    </cfRule>
    <cfRule type="containsText" dxfId="3602" priority="9857" operator="containsText" text="清車">
      <formula>NOT(ISERROR(SEARCH("清車",U453)))</formula>
    </cfRule>
  </conditionalFormatting>
  <conditionalFormatting sqref="U468">
    <cfRule type="containsText" dxfId="3601" priority="9513" operator="containsText" text="改紡">
      <formula>NOT(ISERROR(SEARCH("改紡",U468)))</formula>
    </cfRule>
    <cfRule type="containsText" dxfId="3600" priority="9512" operator="containsText" text="清車">
      <formula>NOT(ISERROR(SEARCH("清車",U468)))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1" operator="containsText" text="改紡">
      <formula>NOT(ISERROR(SEARCH("改紡",U470)))</formula>
    </cfRule>
    <cfRule type="containsText" dxfId="3597" priority="9502" operator="containsText" text="了機">
      <formula>NOT(ISERROR(SEARCH("了機",U470)))</formula>
    </cfRule>
    <cfRule type="containsText" dxfId="3596" priority="9500" operator="containsText" text="清車">
      <formula>NOT(ISERROR(SEARCH("清車",U470)))</formula>
    </cfRule>
  </conditionalFormatting>
  <conditionalFormatting sqref="U471">
    <cfRule type="containsText" dxfId="3595" priority="9523" operator="containsText" text="了機">
      <formula>NOT(ISERROR(SEARCH("了機",U471)))</formula>
    </cfRule>
    <cfRule type="containsText" dxfId="3594" priority="9521" operator="containsText" text="清車">
      <formula>NOT(ISERROR(SEARCH("清車",U471)))</formula>
    </cfRule>
    <cfRule type="containsText" dxfId="3593" priority="9522" operator="containsText" text="改紡">
      <formula>NOT(ISERROR(SEARCH("改紡",U471)))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20" operator="containsText" text="了機">
      <formula>NOT(ISERROR(SEARCH("了機",U479)))</formula>
    </cfRule>
    <cfRule type="containsText" dxfId="3588" priority="9519" operator="containsText" text="改紡">
      <formula>NOT(ISERROR(SEARCH("改紡",U479)))</formula>
    </cfRule>
    <cfRule type="containsText" dxfId="3587" priority="9518" operator="containsText" text="清車">
      <formula>NOT(ISERROR(SEARCH("清車",U479)))</formula>
    </cfRule>
  </conditionalFormatting>
  <conditionalFormatting sqref="U480:U481 U483:U492">
    <cfRule type="containsText" dxfId="3586" priority="9543" operator="containsText" text="改紡">
      <formula>NOT(ISERROR(SEARCH("改紡",U480)))</formula>
    </cfRule>
    <cfRule type="containsText" dxfId="3585" priority="9544" operator="containsText" text="了機">
      <formula>NOT(ISERROR(SEARCH("了機",U480)))</formula>
    </cfRule>
    <cfRule type="containsText" dxfId="3584" priority="9542" operator="containsText" text="清車">
      <formula>NOT(ISERROR(SEARCH("清車",U480)))</formula>
    </cfRule>
  </conditionalFormatting>
  <conditionalFormatting sqref="U482">
    <cfRule type="containsText" dxfId="3583" priority="9511" operator="containsText" text="了機">
      <formula>NOT(ISERROR(SEARCH("了機",U482)))</formula>
    </cfRule>
    <cfRule type="containsText" dxfId="3582" priority="9509" operator="containsText" text="清車">
      <formula>NOT(ISERROR(SEARCH("清車",U482)))</formula>
    </cfRule>
    <cfRule type="containsText" dxfId="3581" priority="9510" operator="containsText" text="改紡">
      <formula>NOT(ISERROR(SEARCH("改紡",U482)))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5" operator="containsText" text="了機">
      <formula>NOT(ISERROR(SEARCH("了機",U508)))</formula>
    </cfRule>
    <cfRule type="containsText" dxfId="3575" priority="9264" operator="containsText" text="改紡">
      <formula>NOT(ISERROR(SEARCH("改紡",U508)))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3" operator="containsText" text="了機">
      <formula>NOT(ISERROR(SEARCH("了機",U510)))</formula>
    </cfRule>
    <cfRule type="containsText" dxfId="3572" priority="9252" operator="containsText" text="改紡">
      <formula>NOT(ISERROR(SEARCH("改紡",U510)))</formula>
    </cfRule>
  </conditionalFormatting>
  <conditionalFormatting sqref="U511">
    <cfRule type="containsText" dxfId="3571" priority="9274" operator="containsText" text="了機">
      <formula>NOT(ISERROR(SEARCH("了機",U511)))</formula>
    </cfRule>
    <cfRule type="containsText" dxfId="3570" priority="9273" operator="containsText" text="改紡">
      <formula>NOT(ISERROR(SEARCH("改紡",U511)))</formula>
    </cfRule>
    <cfRule type="containsText" dxfId="3569" priority="9272" operator="containsText" text="清車">
      <formula>NOT(ISERROR(SEARCH("清車",U511)))</formula>
    </cfRule>
  </conditionalFormatting>
  <conditionalFormatting sqref="U515">
    <cfRule type="containsText" dxfId="3568" priority="9229" operator="containsText" text="了機">
      <formula>NOT(ISERROR(SEARCH("了機",U515)))</formula>
    </cfRule>
    <cfRule type="containsText" dxfId="3567" priority="9227" operator="containsText" text="清車">
      <formula>NOT(ISERROR(SEARCH("清車",U515)))</formula>
    </cfRule>
    <cfRule type="containsText" dxfId="3566" priority="9228" operator="containsText" text="改紡">
      <formula>NOT(ISERROR(SEARCH("改紡",U515)))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1" operator="containsText" text="改紡">
      <formula>NOT(ISERROR(SEARCH("改紡",T518)))</formula>
    </cfRule>
    <cfRule type="containsText" dxfId="3563" priority="9290" operator="containsText" text="清車">
      <formula>NOT(ISERROR(SEARCH("清車",T518)))</formula>
    </cfRule>
  </conditionalFormatting>
  <conditionalFormatting sqref="U519">
    <cfRule type="containsText" dxfId="3562" priority="9271" operator="containsText" text="了機">
      <formula>NOT(ISERROR(SEARCH("了機",U519)))</formula>
    </cfRule>
    <cfRule type="containsText" dxfId="3561" priority="9270" operator="containsText" text="改紡">
      <formula>NOT(ISERROR(SEARCH("改紡",U519)))</formula>
    </cfRule>
    <cfRule type="containsText" dxfId="3560" priority="9269" operator="containsText" text="清車">
      <formula>NOT(ISERROR(SEARCH("清車",U519)))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2" operator="containsText" text="了機">
      <formula>NOT(ISERROR(SEARCH("了機",U522)))</formula>
    </cfRule>
    <cfRule type="containsText" dxfId="3554" priority="9261" operator="containsText" text="改紡">
      <formula>NOT(ISERROR(SEARCH("改紡",U522)))</formula>
    </cfRule>
  </conditionalFormatting>
  <conditionalFormatting sqref="U533">
    <cfRule type="containsText" dxfId="3553" priority="9283" operator="containsText" text="了機">
      <formula>NOT(ISERROR(SEARCH("了機",U533)))</formula>
    </cfRule>
    <cfRule type="containsText" dxfId="3552" priority="9282" operator="containsText" text="改紡">
      <formula>NOT(ISERROR(SEARCH("改紡",U533)))</formula>
    </cfRule>
    <cfRule type="containsText" dxfId="3551" priority="9281" operator="containsText" text="清車">
      <formula>NOT(ISERROR(SEARCH("清車",U533)))</formula>
    </cfRule>
  </conditionalFormatting>
  <conditionalFormatting sqref="U548">
    <cfRule type="containsText" dxfId="3550" priority="9006" operator="containsText" text="改紡">
      <formula>NOT(ISERROR(SEARCH("改紡",U548)))</formula>
    </cfRule>
    <cfRule type="containsText" dxfId="3549" priority="9005" operator="containsText" text="清車">
      <formula>NOT(ISERROR(SEARCH("清車",U548)))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5" operator="containsText" text="了機">
      <formula>NOT(ISERROR(SEARCH("了機",U550)))</formula>
    </cfRule>
    <cfRule type="containsText" dxfId="3546" priority="8994" operator="containsText" text="改紡">
      <formula>NOT(ISERROR(SEARCH("改紡",U550)))</formula>
    </cfRule>
    <cfRule type="containsText" dxfId="3545" priority="8993" operator="containsText" text="清車">
      <formula>NOT(ISERROR(SEARCH("清車",U550)))</formula>
    </cfRule>
  </conditionalFormatting>
  <conditionalFormatting sqref="U551">
    <cfRule type="containsText" dxfId="3544" priority="9016" operator="containsText" text="了機">
      <formula>NOT(ISERROR(SEARCH("了機",U551)))</formula>
    </cfRule>
    <cfRule type="containsText" dxfId="3543" priority="9015" operator="containsText" text="改紡">
      <formula>NOT(ISERROR(SEARCH("改紡",U551)))</formula>
    </cfRule>
    <cfRule type="containsText" dxfId="3542" priority="9014" operator="containsText" text="清車">
      <formula>NOT(ISERROR(SEARCH("清車",U551)))</formula>
    </cfRule>
  </conditionalFormatting>
  <conditionalFormatting sqref="U555">
    <cfRule type="containsText" dxfId="3541" priority="8970" operator="containsText" text="改紡">
      <formula>NOT(ISERROR(SEARCH("改紡",U555)))</formula>
    </cfRule>
    <cfRule type="containsText" dxfId="3540" priority="8971" operator="containsText" text="了機">
      <formula>NOT(ISERROR(SEARCH("了機",U555)))</formula>
    </cfRule>
    <cfRule type="containsText" dxfId="3539" priority="8969" operator="containsText" text="清車">
      <formula>NOT(ISERROR(SEARCH("清車",U555)))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2" operator="containsText" text="改紡">
      <formula>NOT(ISERROR(SEARCH("改紡",U559)))</formula>
    </cfRule>
    <cfRule type="containsText" dxfId="3534" priority="9013" operator="containsText" text="了機">
      <formula>NOT(ISERROR(SEARCH("了機",U559)))</formula>
    </cfRule>
    <cfRule type="containsText" dxfId="3533" priority="9011" operator="containsText" text="清車">
      <formula>NOT(ISERROR(SEARCH("清車",U559)))</formula>
    </cfRule>
  </conditionalFormatting>
  <conditionalFormatting sqref="U560:U561 U563:U572">
    <cfRule type="containsText" dxfId="3532" priority="9037" operator="containsText" text="了機">
      <formula>NOT(ISERROR(SEARCH("了機",U560)))</formula>
    </cfRule>
    <cfRule type="containsText" dxfId="3531" priority="9036" operator="containsText" text="改紡">
      <formula>NOT(ISERROR(SEARCH("改紡",U560)))</formula>
    </cfRule>
    <cfRule type="containsText" dxfId="3530" priority="9035" operator="containsText" text="清車">
      <formula>NOT(ISERROR(SEARCH("清車",U560)))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4" operator="containsText" text="了機">
      <formula>NOT(ISERROR(SEARCH("了機",U562)))</formula>
    </cfRule>
    <cfRule type="containsText" dxfId="3527" priority="9003" operator="containsText" text="改紡">
      <formula>NOT(ISERROR(SEARCH("改紡",U562)))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5" operator="containsText" text="了機">
      <formula>NOT(ISERROR(SEARCH("了機",U573)))</formula>
    </cfRule>
    <cfRule type="containsText" dxfId="3524" priority="9024" operator="containsText" text="改紡">
      <formula>NOT(ISERROR(SEARCH("改紡",U573)))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30" operator="containsText" text="改紡">
      <formula>NOT(ISERROR(SEARCH("改紡",U590)))</formula>
    </cfRule>
    <cfRule type="containsText" dxfId="3519" priority="8731" operator="containsText" text="了機">
      <formula>NOT(ISERROR(SEARCH("了機",U590)))</formula>
    </cfRule>
    <cfRule type="containsText" dxfId="3518" priority="8729" operator="containsText" text="清車">
      <formula>NOT(ISERROR(SEARCH("清車",U590)))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9" operator="containsText" text="了機">
      <formula>NOT(ISERROR(SEARCH("了機",U599)))</formula>
    </cfRule>
    <cfRule type="containsText" dxfId="3506" priority="8748" operator="containsText" text="改紡">
      <formula>NOT(ISERROR(SEARCH("改紡",U599)))</formula>
    </cfRule>
  </conditionalFormatting>
  <conditionalFormatting sqref="U600:U601 U603:U612">
    <cfRule type="containsText" dxfId="3505" priority="8772" operator="containsText" text="改紡">
      <formula>NOT(ISERROR(SEARCH("改紡",U600)))</formula>
    </cfRule>
    <cfRule type="containsText" dxfId="3504" priority="8771" operator="containsText" text="清車">
      <formula>NOT(ISERROR(SEARCH("清車",U600)))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9" operator="containsText" text="改紡">
      <formula>NOT(ISERROR(SEARCH("改紡",U602)))</formula>
    </cfRule>
    <cfRule type="containsText" dxfId="3501" priority="8740" operator="containsText" text="了機">
      <formula>NOT(ISERROR(SEARCH("了機",U602)))</formula>
    </cfRule>
    <cfRule type="containsText" dxfId="3500" priority="8738" operator="containsText" text="清車">
      <formula>NOT(ISERROR(SEARCH("清車",U602)))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8" operator="containsText" text="改紡">
      <formula>NOT(ISERROR(SEARCH("改紡",U628)))</formula>
    </cfRule>
    <cfRule type="containsText" dxfId="3495" priority="8477" operator="containsText" text="清車">
      <formula>NOT(ISERROR(SEARCH("清車",U628)))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7" operator="containsText" text="了機">
      <formula>NOT(ISERROR(SEARCH("了機",U630)))</formula>
    </cfRule>
    <cfRule type="containsText" dxfId="3491" priority="8466" operator="containsText" text="改紡">
      <formula>NOT(ISERROR(SEARCH("改紡",U630)))</formula>
    </cfRule>
  </conditionalFormatting>
  <conditionalFormatting sqref="U631">
    <cfRule type="containsText" dxfId="3490" priority="8488" operator="containsText" text="了機">
      <formula>NOT(ISERROR(SEARCH("了機",U631)))</formula>
    </cfRule>
    <cfRule type="containsText" dxfId="3489" priority="8487" operator="containsText" text="改紡">
      <formula>NOT(ISERROR(SEARCH("改紡",U631)))</formula>
    </cfRule>
    <cfRule type="containsText" dxfId="3488" priority="8486" operator="containsText" text="清車">
      <formula>NOT(ISERROR(SEARCH("清車",U631)))</formula>
    </cfRule>
  </conditionalFormatting>
  <conditionalFormatting sqref="U635">
    <cfRule type="containsText" dxfId="3487" priority="8442" operator="containsText" text="改紡">
      <formula>NOT(ISERROR(SEARCH("改紡",U635)))</formula>
    </cfRule>
    <cfRule type="containsText" dxfId="3486" priority="8441" operator="containsText" text="清車">
      <formula>NOT(ISERROR(SEARCH("清車",U635)))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5" operator="containsText" text="了機">
      <formula>NOT(ISERROR(SEARCH("了機",U639)))</formula>
    </cfRule>
    <cfRule type="containsText" dxfId="3480" priority="8483" operator="containsText" text="清車">
      <formula>NOT(ISERROR(SEARCH("清車",U639)))</formula>
    </cfRule>
    <cfRule type="containsText" dxfId="3479" priority="8484" operator="containsText" text="改紡">
      <formula>NOT(ISERROR(SEARCH("改紡",U639)))</formula>
    </cfRule>
  </conditionalFormatting>
  <conditionalFormatting sqref="U640:U641 U643:U652">
    <cfRule type="containsText" dxfId="3478" priority="8508" operator="containsText" text="改紡">
      <formula>NOT(ISERROR(SEARCH("改紡",U640)))</formula>
    </cfRule>
    <cfRule type="containsText" dxfId="3477" priority="8509" operator="containsText" text="了機">
      <formula>NOT(ISERROR(SEARCH("了機",U640)))</formula>
    </cfRule>
    <cfRule type="containsText" dxfId="3476" priority="8507" operator="containsText" text="清車">
      <formula>NOT(ISERROR(SEARCH("清車",U640)))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6" operator="containsText" text="了機">
      <formula>NOT(ISERROR(SEARCH("了機",U642)))</formula>
    </cfRule>
    <cfRule type="containsText" dxfId="3473" priority="8475" operator="containsText" text="改紡">
      <formula>NOT(ISERROR(SEARCH("改紡",U642)))</formula>
    </cfRule>
  </conditionalFormatting>
  <conditionalFormatting sqref="U653">
    <cfRule type="containsText" dxfId="3472" priority="8497" operator="containsText" text="了機">
      <formula>NOT(ISERROR(SEARCH("了機",U653)))</formula>
    </cfRule>
    <cfRule type="containsText" dxfId="3471" priority="8496" operator="containsText" text="改紡">
      <formula>NOT(ISERROR(SEARCH("改紡",U653)))</formula>
    </cfRule>
    <cfRule type="containsText" dxfId="3470" priority="8495" operator="containsText" text="清車">
      <formula>NOT(ISERROR(SEARCH("清車",U653)))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90" operator="containsText" text="改紡">
      <formula>NOT(ISERROR(SEARCH("改紡",U669)))</formula>
    </cfRule>
    <cfRule type="containsText" dxfId="3465" priority="8189" operator="containsText" text="清車">
      <formula>NOT(ISERROR(SEARCH("清車",U669)))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8" operator="containsText" text="改紡">
      <formula>NOT(ISERROR(SEARCH("改紡",U671)))</formula>
    </cfRule>
    <cfRule type="containsText" dxfId="3462" priority="8179" operator="containsText" text="了機">
      <formula>NOT(ISERROR(SEARCH("了機",U671)))</formula>
    </cfRule>
    <cfRule type="containsText" dxfId="3461" priority="8177" operator="containsText" text="清車">
      <formula>NOT(ISERROR(SEARCH("清車",U671)))</formula>
    </cfRule>
  </conditionalFormatting>
  <conditionalFormatting sqref="U672">
    <cfRule type="containsText" dxfId="3460" priority="8200" operator="containsText" text="了機">
      <formula>NOT(ISERROR(SEARCH("了機",U672)))</formula>
    </cfRule>
    <cfRule type="containsText" dxfId="3459" priority="8198" operator="containsText" text="清車">
      <formula>NOT(ISERROR(SEARCH("清車",U672)))</formula>
    </cfRule>
    <cfRule type="containsText" dxfId="3458" priority="8199" operator="containsText" text="改紡">
      <formula>NOT(ISERROR(SEARCH("改紡",U672)))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7" operator="containsText" text="改紡">
      <formula>NOT(ISERROR(SEARCH("改紡",T679)))</formula>
    </cfRule>
    <cfRule type="containsText" dxfId="3452" priority="8216" operator="containsText" text="清車">
      <formula>NOT(ISERROR(SEARCH("清車",T679)))</formula>
    </cfRule>
  </conditionalFormatting>
  <conditionalFormatting sqref="U680">
    <cfRule type="containsText" dxfId="3451" priority="8196" operator="containsText" text="改紡">
      <formula>NOT(ISERROR(SEARCH("改紡",U680)))</formula>
    </cfRule>
    <cfRule type="containsText" dxfId="3450" priority="8195" operator="containsText" text="清車">
      <formula>NOT(ISERROR(SEARCH("清車",U680)))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21" operator="containsText" text="了機">
      <formula>NOT(ISERROR(SEARCH("了機",U681)))</formula>
    </cfRule>
    <cfRule type="containsText" dxfId="3447" priority="8220" operator="containsText" text="改紡">
      <formula>NOT(ISERROR(SEARCH("改紡",U681)))</formula>
    </cfRule>
    <cfRule type="containsText" dxfId="3446" priority="8219" operator="containsText" text="清車">
      <formula>NOT(ISERROR(SEARCH("清車",U681)))</formula>
    </cfRule>
  </conditionalFormatting>
  <conditionalFormatting sqref="U683">
    <cfRule type="containsText" dxfId="3445" priority="8188" operator="containsText" text="了機">
      <formula>NOT(ISERROR(SEARCH("了機",U683)))</formula>
    </cfRule>
    <cfRule type="containsText" dxfId="3444" priority="8187" operator="containsText" text="改紡">
      <formula>NOT(ISERROR(SEARCH("改紡",U683)))</formula>
    </cfRule>
    <cfRule type="containsText" dxfId="3443" priority="8186" operator="containsText" text="清車">
      <formula>NOT(ISERROR(SEARCH("清車",U683)))</formula>
    </cfRule>
  </conditionalFormatting>
  <conditionalFormatting sqref="U694">
    <cfRule type="containsText" dxfId="3442" priority="8209" operator="containsText" text="了機">
      <formula>NOT(ISERROR(SEARCH("了機",U694)))</formula>
    </cfRule>
    <cfRule type="containsText" dxfId="3441" priority="8208" operator="containsText" text="改紡">
      <formula>NOT(ISERROR(SEARCH("改紡",U694)))</formula>
    </cfRule>
    <cfRule type="containsText" dxfId="3440" priority="8207" operator="containsText" text="清車">
      <formula>NOT(ISERROR(SEARCH("清車",U694)))</formula>
    </cfRule>
  </conditionalFormatting>
  <conditionalFormatting sqref="U698">
    <cfRule type="containsText" dxfId="3439" priority="8125" operator="containsText" text="了機">
      <formula>NOT(ISERROR(SEARCH("了機",U698)))</formula>
    </cfRule>
    <cfRule type="containsText" dxfId="3438" priority="8123" operator="containsText" text="清車">
      <formula>NOT(ISERROR(SEARCH("清車",U698)))</formula>
    </cfRule>
    <cfRule type="containsText" dxfId="3437" priority="8124" operator="containsText" text="改紡">
      <formula>NOT(ISERROR(SEARCH("改紡",U698)))</formula>
    </cfRule>
  </conditionalFormatting>
  <conditionalFormatting sqref="U710">
    <cfRule type="containsText" dxfId="3436" priority="7903" operator="containsText" text="了機">
      <formula>NOT(ISERROR(SEARCH("了機",U710)))</formula>
    </cfRule>
    <cfRule type="containsText" dxfId="3435" priority="7901" operator="containsText" text="清車">
      <formula>NOT(ISERROR(SEARCH("清車",U710)))</formula>
    </cfRule>
    <cfRule type="containsText" dxfId="3434" priority="7902" operator="containsText" text="改紡">
      <formula>NOT(ISERROR(SEARCH("改紡",U710)))</formula>
    </cfRule>
  </conditionalFormatting>
  <conditionalFormatting sqref="U712">
    <cfRule type="containsText" dxfId="3433" priority="7890" operator="containsText" text="改紡">
      <formula>NOT(ISERROR(SEARCH("改紡",U712)))</formula>
    </cfRule>
    <cfRule type="containsText" dxfId="3432" priority="7891" operator="containsText" text="了機">
      <formula>NOT(ISERROR(SEARCH("了機",U712)))</formula>
    </cfRule>
    <cfRule type="containsText" dxfId="3431" priority="7889" operator="containsText" text="清車">
      <formula>NOT(ISERROR(SEARCH("清車",U712)))</formula>
    </cfRule>
  </conditionalFormatting>
  <conditionalFormatting sqref="U713">
    <cfRule type="containsText" dxfId="3430" priority="7911" operator="containsText" text="改紡">
      <formula>NOT(ISERROR(SEARCH("改紡",U713)))</formula>
    </cfRule>
    <cfRule type="containsText" dxfId="3429" priority="7912" operator="containsText" text="了機">
      <formula>NOT(ISERROR(SEARCH("了機",U713)))</formula>
    </cfRule>
    <cfRule type="containsText" dxfId="3428" priority="7910" operator="containsText" text="清車">
      <formula>NOT(ISERROR(SEARCH("清車",U713)))</formula>
    </cfRule>
  </conditionalFormatting>
  <conditionalFormatting sqref="U717">
    <cfRule type="containsText" dxfId="3427" priority="7866" operator="containsText" text="改紡">
      <formula>NOT(ISERROR(SEARCH("改紡",U717)))</formula>
    </cfRule>
    <cfRule type="containsText" dxfId="3426" priority="7867" operator="containsText" text="了機">
      <formula>NOT(ISERROR(SEARCH("了機",U717)))</formula>
    </cfRule>
    <cfRule type="containsText" dxfId="3425" priority="7865" operator="containsText" text="清車">
      <formula>NOT(ISERROR(SEARCH("清車",U717)))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8" operator="containsText" text="改紡">
      <formula>NOT(ISERROR(SEARCH("改紡",U721)))</formula>
    </cfRule>
    <cfRule type="containsText" dxfId="3420" priority="7907" operator="containsText" text="清車">
      <formula>NOT(ISERROR(SEARCH("清車",U721)))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3" operator="containsText" text="了機">
      <formula>NOT(ISERROR(SEARCH("了機",U722)))</formula>
    </cfRule>
    <cfRule type="containsText" dxfId="3416" priority="7932" operator="containsText" text="改紡">
      <formula>NOT(ISERROR(SEARCH("改紡",U722)))</formula>
    </cfRule>
  </conditionalFormatting>
  <conditionalFormatting sqref="U724">
    <cfRule type="containsText" dxfId="3415" priority="7900" operator="containsText" text="了機">
      <formula>NOT(ISERROR(SEARCH("了機",U724)))</formula>
    </cfRule>
    <cfRule type="containsText" dxfId="3414" priority="7898" operator="containsText" text="清車">
      <formula>NOT(ISERROR(SEARCH("清車",U724)))</formula>
    </cfRule>
    <cfRule type="containsText" dxfId="3413" priority="7899" operator="containsText" text="改紡">
      <formula>NOT(ISERROR(SEARCH("改紡",U724)))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1" operator="containsText" text="了機">
      <formula>NOT(ISERROR(SEARCH("了機",U735)))</formula>
    </cfRule>
    <cfRule type="containsText" dxfId="3410" priority="7920" operator="containsText" text="改紡">
      <formula>NOT(ISERROR(SEARCH("改紡",U735)))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9" operator="containsText" text="改紡">
      <formula>NOT(ISERROR(SEARCH("改紡",U753)))</formula>
    </cfRule>
    <cfRule type="containsText" dxfId="3402" priority="7600" operator="containsText" text="了機">
      <formula>NOT(ISERROR(SEARCH("了機",U753)))</formula>
    </cfRule>
    <cfRule type="containsText" dxfId="3401" priority="7598" operator="containsText" text="清車">
      <formula>NOT(ISERROR(SEARCH("清車",U753)))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1" operator="containsText" text="了機">
      <formula>NOT(ISERROR(SEARCH("了機",U754)))</formula>
    </cfRule>
    <cfRule type="containsText" dxfId="3398" priority="7620" operator="containsText" text="改紡">
      <formula>NOT(ISERROR(SEARCH("改紡",U754)))</formula>
    </cfRule>
  </conditionalFormatting>
  <conditionalFormatting sqref="U758">
    <cfRule type="containsText" dxfId="3397" priority="7581" operator="containsText" text="改紡">
      <formula>NOT(ISERROR(SEARCH("改紡",U758)))</formula>
    </cfRule>
    <cfRule type="containsText" dxfId="3396" priority="7580" operator="containsText" text="清車">
      <formula>NOT(ISERROR(SEARCH("清車",U758)))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7" operator="containsText" text="改紡">
      <formula>NOT(ISERROR(SEARCH("改紡",U762)))</formula>
    </cfRule>
    <cfRule type="containsText" dxfId="3390" priority="7618" operator="containsText" text="了機">
      <formula>NOT(ISERROR(SEARCH("了機",U762)))</formula>
    </cfRule>
    <cfRule type="containsText" dxfId="3389" priority="7616" operator="containsText" text="清車">
      <formula>NOT(ISERROR(SEARCH("清車",U762)))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2" operator="containsText" text="了機">
      <formula>NOT(ISERROR(SEARCH("了機",U763)))</formula>
    </cfRule>
    <cfRule type="containsText" dxfId="3386" priority="7641" operator="containsText" text="改紡">
      <formula>NOT(ISERROR(SEARCH("改紡",U763)))</formula>
    </cfRule>
  </conditionalFormatting>
  <conditionalFormatting sqref="U765">
    <cfRule type="containsText" dxfId="3385" priority="7608" operator="containsText" text="改紡">
      <formula>NOT(ISERROR(SEARCH("改紡",U765)))</formula>
    </cfRule>
    <cfRule type="containsText" dxfId="3384" priority="7609" operator="containsText" text="了機">
      <formula>NOT(ISERROR(SEARCH("了機",U765)))</formula>
    </cfRule>
    <cfRule type="containsText" dxfId="3383" priority="7607" operator="containsText" text="清車">
      <formula>NOT(ISERROR(SEARCH("清車",U765)))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7" operator="containsText" text="了機">
      <formula>NOT(ISERROR(SEARCH("了機",U774)))</formula>
    </cfRule>
    <cfRule type="containsText" dxfId="3380" priority="7506" operator="containsText" text="改紡">
      <formula>NOT(ISERROR(SEARCH("改紡",U774)))</formula>
    </cfRule>
  </conditionalFormatting>
  <conditionalFormatting sqref="U776">
    <cfRule type="containsText" dxfId="3379" priority="7630" operator="containsText" text="了機">
      <formula>NOT(ISERROR(SEARCH("了機",U776)))</formula>
    </cfRule>
    <cfRule type="containsText" dxfId="3378" priority="7629" operator="containsText" text="改紡">
      <formula>NOT(ISERROR(SEARCH("改紡",U776)))</formula>
    </cfRule>
    <cfRule type="containsText" dxfId="3377" priority="7628" operator="containsText" text="清車">
      <formula>NOT(ISERROR(SEARCH("清車",U776)))</formula>
    </cfRule>
  </conditionalFormatting>
  <conditionalFormatting sqref="U780">
    <cfRule type="containsText" dxfId="3376" priority="7552" operator="containsText" text="了機">
      <formula>NOT(ISERROR(SEARCH("了機",U780)))</formula>
    </cfRule>
    <cfRule type="containsText" dxfId="3375" priority="7551" operator="containsText" text="改紡">
      <formula>NOT(ISERROR(SEARCH("改紡",U780)))</formula>
    </cfRule>
    <cfRule type="containsText" dxfId="3374" priority="7550" operator="containsText" text="清車">
      <formula>NOT(ISERROR(SEARCH("清車",U780)))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7" operator="containsText" text="改紡">
      <formula>NOT(ISERROR(SEARCH("改紡",U794)))</formula>
    </cfRule>
    <cfRule type="containsText" dxfId="3369" priority="7198" operator="containsText" text="了機">
      <formula>NOT(ISERROR(SEARCH("了機",U794)))</formula>
    </cfRule>
    <cfRule type="containsText" dxfId="3368" priority="7196" operator="containsText" text="清車">
      <formula>NOT(ISERROR(SEARCH("清車",U794)))</formula>
    </cfRule>
  </conditionalFormatting>
  <conditionalFormatting sqref="U795">
    <cfRule type="containsText" dxfId="3367" priority="7150" operator="containsText" text="了機">
      <formula>NOT(ISERROR(SEARCH("了機",U795)))</formula>
    </cfRule>
    <cfRule type="containsText" dxfId="3366" priority="7148" operator="containsText" text="清車">
      <formula>NOT(ISERROR(SEARCH("清車",U795)))</formula>
    </cfRule>
    <cfRule type="containsText" dxfId="3365" priority="7149" operator="containsText" text="改紡">
      <formula>NOT(ISERROR(SEARCH("改紡",U795)))</formula>
    </cfRule>
  </conditionalFormatting>
  <conditionalFormatting sqref="U799">
    <cfRule type="containsText" dxfId="3364" priority="7185" operator="containsText" text="改紡">
      <formula>NOT(ISERROR(SEARCH("改紡",U799)))</formula>
    </cfRule>
    <cfRule type="containsText" dxfId="3363" priority="7186" operator="containsText" text="了機">
      <formula>NOT(ISERROR(SEARCH("了機",U799)))</formula>
    </cfRule>
    <cfRule type="containsText" dxfId="3362" priority="7184" operator="containsText" text="清車">
      <formula>NOT(ISERROR(SEARCH("清車",U799)))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9" operator="containsText" text="改紡">
      <formula>NOT(ISERROR(SEARCH("改紡",T802)))</formula>
    </cfRule>
    <cfRule type="containsText" dxfId="3359" priority="7238" operator="containsText" text="清車">
      <formula>NOT(ISERROR(SEARCH("清車",T802)))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7" operator="containsText" text="了機">
      <formula>NOT(ISERROR(SEARCH("了機",U806)))</formula>
    </cfRule>
    <cfRule type="containsText" dxfId="3351" priority="7206" operator="containsText" text="改紡">
      <formula>NOT(ISERROR(SEARCH("改紡",U806)))</formula>
    </cfRule>
    <cfRule type="containsText" dxfId="3350" priority="7205" operator="containsText" text="清車">
      <formula>NOT(ISERROR(SEARCH("清車",U806)))</formula>
    </cfRule>
  </conditionalFormatting>
  <conditionalFormatting sqref="U815">
    <cfRule type="containsText" dxfId="3349" priority="7168" operator="containsText" text="了機">
      <formula>NOT(ISERROR(SEARCH("了機",U815)))</formula>
    </cfRule>
    <cfRule type="containsText" dxfId="3348" priority="7167" operator="containsText" text="改紡">
      <formula>NOT(ISERROR(SEARCH("改紡",U815)))</formula>
    </cfRule>
    <cfRule type="containsText" dxfId="3347" priority="7166" operator="containsText" text="清車">
      <formula>NOT(ISERROR(SEARCH("清車",U815)))</formula>
    </cfRule>
  </conditionalFormatting>
  <conditionalFormatting sqref="U817">
    <cfRule type="containsText" dxfId="3346" priority="7231" operator="containsText" text="了機">
      <formula>NOT(ISERROR(SEARCH("了機",U817)))</formula>
    </cfRule>
    <cfRule type="containsText" dxfId="3345" priority="7229" operator="containsText" text="清車">
      <formula>NOT(ISERROR(SEARCH("清車",U817)))</formula>
    </cfRule>
    <cfRule type="containsText" dxfId="3344" priority="7230" operator="containsText" text="改紡">
      <formula>NOT(ISERROR(SEARCH("改紡",U817)))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3" operator="containsText" text="改紡">
      <formula>NOT(ISERROR(SEARCH("改紡",T791)))</formula>
    </cfRule>
    <cfRule type="containsText" dxfId="3339" priority="7232" operator="containsText" text="清車">
      <formula>NOT(ISERROR(SEARCH("清車",T791)))</formula>
    </cfRule>
  </conditionalFormatting>
  <conditionalFormatting sqref="U832">
    <cfRule type="containsText" dxfId="3338" priority="6952" operator="containsText" text="了機">
      <formula>NOT(ISERROR(SEARCH("了機",U832)))</formula>
    </cfRule>
    <cfRule type="containsText" dxfId="3337" priority="6951" operator="containsText" text="改紡">
      <formula>NOT(ISERROR(SEARCH("改紡",U832)))</formula>
    </cfRule>
    <cfRule type="containsText" dxfId="3336" priority="6950" operator="containsText" text="清車">
      <formula>NOT(ISERROR(SEARCH("清車",U832)))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901" operator="containsText" text="了機">
      <formula>NOT(ISERROR(SEARCH("了機",U835)))</formula>
    </cfRule>
    <cfRule type="containsText" dxfId="3331" priority="6900" operator="containsText" text="改紡">
      <formula>NOT(ISERROR(SEARCH("改紡",U835)))</formula>
    </cfRule>
    <cfRule type="containsText" dxfId="3330" priority="6899" operator="containsText" text="清車">
      <formula>NOT(ISERROR(SEARCH("清車",U835)))</formula>
    </cfRule>
  </conditionalFormatting>
  <conditionalFormatting sqref="U839">
    <cfRule type="containsText" dxfId="3329" priority="6927" operator="containsText" text="改紡">
      <formula>NOT(ISERROR(SEARCH("改紡",U839)))</formula>
    </cfRule>
    <cfRule type="containsText" dxfId="3328" priority="6928" operator="containsText" text="了機">
      <formula>NOT(ISERROR(SEARCH("了機",U839)))</formula>
    </cfRule>
    <cfRule type="containsText" dxfId="3327" priority="6926" operator="containsText" text="清車">
      <formula>NOT(ISERROR(SEARCH("清車",U839)))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8" operator="containsText" text="了機">
      <formula>NOT(ISERROR(SEARCH("了機",U843)))</formula>
    </cfRule>
    <cfRule type="containsText" dxfId="3321" priority="6957" operator="containsText" text="改紡">
      <formula>NOT(ISERROR(SEARCH("改紡",U843)))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9" operator="containsText" text="了機">
      <formula>NOT(ISERROR(SEARCH("了機",U846)))</formula>
    </cfRule>
    <cfRule type="containsText" dxfId="3316" priority="6947" operator="containsText" text="清車">
      <formula>NOT(ISERROR(SEARCH("清車",U846)))</formula>
    </cfRule>
    <cfRule type="containsText" dxfId="3315" priority="6948" operator="containsText" text="改紡">
      <formula>NOT(ISERROR(SEARCH("改紡",U846)))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9" operator="containsText" text="了機">
      <formula>NOT(ISERROR(SEARCH("了機",U859)))</formula>
    </cfRule>
    <cfRule type="containsText" dxfId="3309" priority="6918" operator="containsText" text="改紡">
      <formula>NOT(ISERROR(SEARCH("改紡",U859)))</formula>
    </cfRule>
  </conditionalFormatting>
  <conditionalFormatting sqref="U861:U869 T861 T831:U831 U857:U858 T837:U837 T835 U833 U836">
    <cfRule type="containsText" dxfId="3308" priority="6975" operator="containsText" text="改紡">
      <formula>NOT(ISERROR(SEARCH("改紡",T831)))</formula>
    </cfRule>
    <cfRule type="containsText" dxfId="3307" priority="6974" operator="containsText" text="清車">
      <formula>NOT(ISERROR(SEARCH("清車",T831)))</formula>
    </cfRule>
  </conditionalFormatting>
  <conditionalFormatting sqref="U871">
    <cfRule type="containsText" dxfId="3306" priority="6627" operator="containsText" text="改紡">
      <formula>NOT(ISERROR(SEARCH("改紡",U871)))</formula>
    </cfRule>
    <cfRule type="containsText" dxfId="3305" priority="6626" operator="containsText" text="清車">
      <formula>NOT(ISERROR(SEARCH("清車",U871)))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9" operator="containsText" text="了機">
      <formula>NOT(ISERROR(SEARCH("了機",U873)))</formula>
    </cfRule>
    <cfRule type="containsText" dxfId="3302" priority="6617" operator="containsText" text="清車">
      <formula>NOT(ISERROR(SEARCH("清車",U873)))</formula>
    </cfRule>
    <cfRule type="containsText" dxfId="3301" priority="6618" operator="containsText" text="改紡">
      <formula>NOT(ISERROR(SEARCH("改紡",U873)))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80" operator="containsText" text="了機">
      <formula>NOT(ISERROR(SEARCH("了機",U874)))</formula>
    </cfRule>
    <cfRule type="containsText" dxfId="3298" priority="6579" operator="containsText" text="改紡">
      <formula>NOT(ISERROR(SEARCH("改紡",U874)))</formula>
    </cfRule>
  </conditionalFormatting>
  <conditionalFormatting sqref="U878">
    <cfRule type="containsText" dxfId="3297" priority="6607" operator="containsText" text="了機">
      <formula>NOT(ISERROR(SEARCH("了機",U878)))</formula>
    </cfRule>
    <cfRule type="containsText" dxfId="3296" priority="6605" operator="containsText" text="清車">
      <formula>NOT(ISERROR(SEARCH("清車",U878)))</formula>
    </cfRule>
    <cfRule type="containsText" dxfId="3295" priority="6606" operator="containsText" text="改紡">
      <formula>NOT(ISERROR(SEARCH("改紡",U878)))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3" operator="containsText" text="改紡">
      <formula>NOT(ISERROR(SEARCH("改紡",U882)))</formula>
    </cfRule>
    <cfRule type="containsText" dxfId="3290" priority="6632" operator="containsText" text="清車">
      <formula>NOT(ISERROR(SEARCH("清車",U882)))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61" operator="containsText" text="了機">
      <formula>NOT(ISERROR(SEARCH("了機",U883)))</formula>
    </cfRule>
    <cfRule type="containsText" dxfId="3287" priority="6659" operator="containsText" text="清車">
      <formula>NOT(ISERROR(SEARCH("清車",U883)))</formula>
    </cfRule>
    <cfRule type="containsText" dxfId="3286" priority="6660" operator="containsText" text="改紡">
      <formula>NOT(ISERROR(SEARCH("改紡",U883)))</formula>
    </cfRule>
  </conditionalFormatting>
  <conditionalFormatting sqref="U885">
    <cfRule type="containsText" dxfId="3285" priority="6625" operator="containsText" text="了機">
      <formula>NOT(ISERROR(SEARCH("了機",U885)))</formula>
    </cfRule>
    <cfRule type="containsText" dxfId="3284" priority="6624" operator="containsText" text="改紡">
      <formula>NOT(ISERROR(SEARCH("改紡",U885)))</formula>
    </cfRule>
    <cfRule type="containsText" dxfId="3283" priority="6623" operator="containsText" text="清車">
      <formula>NOT(ISERROR(SEARCH("清車",U885)))</formula>
    </cfRule>
  </conditionalFormatting>
  <conditionalFormatting sqref="U895">
    <cfRule type="containsText" dxfId="3282" priority="6649" operator="containsText" text="了機">
      <formula>NOT(ISERROR(SEARCH("了機",U895)))</formula>
    </cfRule>
    <cfRule type="containsText" dxfId="3281" priority="6647" operator="containsText" text="清車">
      <formula>NOT(ISERROR(SEARCH("清車",U895)))</formula>
    </cfRule>
    <cfRule type="containsText" dxfId="3280" priority="6648" operator="containsText" text="改紡">
      <formula>NOT(ISERROR(SEARCH("改紡",U895)))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2" operator="containsText" text="了機">
      <formula>NOT(ISERROR(SEARCH("了機",U910)))</formula>
    </cfRule>
    <cfRule type="containsText" dxfId="3273" priority="6201" operator="containsText" text="改紡">
      <formula>NOT(ISERROR(SEARCH("改紡",U910)))</formula>
    </cfRule>
    <cfRule type="containsText" dxfId="3272" priority="6200" operator="containsText" text="清車">
      <formula>NOT(ISERROR(SEARCH("清車",U910)))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3" operator="containsText" text="了機">
      <formula>NOT(ISERROR(SEARCH("了機",U912)))</formula>
    </cfRule>
    <cfRule type="containsText" dxfId="3269" priority="6192" operator="containsText" text="改紡">
      <formula>NOT(ISERROR(SEARCH("改紡",U912)))</formula>
    </cfRule>
  </conditionalFormatting>
  <conditionalFormatting sqref="U913">
    <cfRule type="containsText" dxfId="3268" priority="6154" operator="containsText" text="了機">
      <formula>NOT(ISERROR(SEARCH("了機",U913)))</formula>
    </cfRule>
    <cfRule type="containsText" dxfId="3267" priority="6152" operator="containsText" text="清車">
      <formula>NOT(ISERROR(SEARCH("清車",U913)))</formula>
    </cfRule>
    <cfRule type="containsText" dxfId="3266" priority="6153" operator="containsText" text="改紡">
      <formula>NOT(ISERROR(SEARCH("改紡",U913)))</formula>
    </cfRule>
  </conditionalFormatting>
  <conditionalFormatting sqref="U917">
    <cfRule type="containsText" dxfId="3265" priority="6180" operator="containsText" text="改紡">
      <formula>NOT(ISERROR(SEARCH("改紡",U917)))</formula>
    </cfRule>
    <cfRule type="containsText" dxfId="3264" priority="6181" operator="containsText" text="了機">
      <formula>NOT(ISERROR(SEARCH("了機",U917)))</formula>
    </cfRule>
    <cfRule type="containsText" dxfId="3263" priority="6179" operator="containsText" text="清車">
      <formula>NOT(ISERROR(SEARCH("清車",U917)))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7" operator="containsText" text="改紡">
      <formula>NOT(ISERROR(SEARCH("改紡",U921)))</formula>
    </cfRule>
    <cfRule type="containsText" dxfId="3258" priority="6206" operator="containsText" text="清車">
      <formula>NOT(ISERROR(SEARCH("清車",U921)))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5" operator="containsText" text="了機">
      <formula>NOT(ISERROR(SEARCH("了機",U922)))</formula>
    </cfRule>
    <cfRule type="containsText" dxfId="3255" priority="6233" operator="containsText" text="清車">
      <formula>NOT(ISERROR(SEARCH("清車",U922)))</formula>
    </cfRule>
    <cfRule type="containsText" dxfId="3254" priority="6234" operator="containsText" text="改紡">
      <formula>NOT(ISERROR(SEARCH("改紡",U922)))</formula>
    </cfRule>
  </conditionalFormatting>
  <conditionalFormatting sqref="U924">
    <cfRule type="containsText" dxfId="3253" priority="6199" operator="containsText" text="了機">
      <formula>NOT(ISERROR(SEARCH("了機",U924)))</formula>
    </cfRule>
    <cfRule type="containsText" dxfId="3252" priority="6198" operator="containsText" text="改紡">
      <formula>NOT(ISERROR(SEARCH("改紡",U924)))</formula>
    </cfRule>
    <cfRule type="containsText" dxfId="3251" priority="6197" operator="containsText" text="清車">
      <formula>NOT(ISERROR(SEARCH("清車",U924)))</formula>
    </cfRule>
  </conditionalFormatting>
  <conditionalFormatting sqref="U934">
    <cfRule type="containsText" dxfId="3250" priority="6223" operator="containsText" text="了機">
      <formula>NOT(ISERROR(SEARCH("了機",U934)))</formula>
    </cfRule>
    <cfRule type="containsText" dxfId="3249" priority="6222" operator="containsText" text="改紡">
      <formula>NOT(ISERROR(SEARCH("改紡",U934)))</formula>
    </cfRule>
    <cfRule type="containsText" dxfId="3248" priority="6221" operator="containsText" text="清車">
      <formula>NOT(ISERROR(SEARCH("清車",U934)))</formula>
    </cfRule>
  </conditionalFormatting>
  <conditionalFormatting sqref="U937">
    <cfRule type="containsText" dxfId="3247" priority="6171" operator="containsText" text="改紡">
      <formula>NOT(ISERROR(SEARCH("改紡",U937)))</formula>
    </cfRule>
    <cfRule type="containsText" dxfId="3246" priority="6170" operator="containsText" text="清車">
      <formula>NOT(ISERROR(SEARCH("清車",U937)))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5" operator="containsText" text="改紡">
      <formula>NOT(ISERROR(SEARCH("改紡",T909)))</formula>
    </cfRule>
    <cfRule type="containsText" dxfId="3243" priority="6224" operator="containsText" text="清車">
      <formula>NOT(ISERROR(SEARCH("清車",T909)))</formula>
    </cfRule>
  </conditionalFormatting>
  <conditionalFormatting sqref="U949">
    <cfRule type="containsText" dxfId="3242" priority="5859" operator="containsText" text="改紡">
      <formula>NOT(ISERROR(SEARCH("改紡",U949)))</formula>
    </cfRule>
    <cfRule type="containsText" dxfId="3241" priority="5860" operator="containsText" text="了機">
      <formula>NOT(ISERROR(SEARCH("了機",U949)))</formula>
    </cfRule>
    <cfRule type="containsText" dxfId="3240" priority="5858" operator="containsText" text="清車">
      <formula>NOT(ISERROR(SEARCH("清車",U949)))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9" operator="containsText" text="改紡">
      <formula>NOT(ISERROR(SEARCH("改紡",T959)))</formula>
    </cfRule>
    <cfRule type="containsText" dxfId="3228" priority="5888" operator="containsText" text="清車">
      <formula>NOT(ISERROR(SEARCH("清車",T959)))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3" operator="containsText" text="了機">
      <formula>NOT(ISERROR(SEARCH("了機",U961)))</formula>
    </cfRule>
    <cfRule type="containsText" dxfId="3222" priority="5892" operator="containsText" text="改紡">
      <formula>NOT(ISERROR(SEARCH("改紡",U961)))</formula>
    </cfRule>
  </conditionalFormatting>
  <conditionalFormatting sqref="U963">
    <cfRule type="containsText" dxfId="3221" priority="5857" operator="containsText" text="了機">
      <formula>NOT(ISERROR(SEARCH("了機",U963)))</formula>
    </cfRule>
    <cfRule type="containsText" dxfId="3220" priority="5856" operator="containsText" text="改紡">
      <formula>NOT(ISERROR(SEARCH("改紡",U963)))</formula>
    </cfRule>
    <cfRule type="containsText" dxfId="3219" priority="5855" operator="containsText" text="清車">
      <formula>NOT(ISERROR(SEARCH("清車",U963)))</formula>
    </cfRule>
  </conditionalFormatting>
  <conditionalFormatting sqref="U973">
    <cfRule type="containsText" dxfId="3218" priority="5881" operator="containsText" text="了機">
      <formula>NOT(ISERROR(SEARCH("了機",U973)))</formula>
    </cfRule>
    <cfRule type="containsText" dxfId="3217" priority="5880" operator="containsText" text="改紡">
      <formula>NOT(ISERROR(SEARCH("改紡",U973)))</formula>
    </cfRule>
    <cfRule type="containsText" dxfId="3216" priority="5879" operator="containsText" text="清車">
      <formula>NOT(ISERROR(SEARCH("清車",U973)))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3" operator="containsText" text="改紡">
      <formula>NOT(ISERROR(SEARCH("改紡",T948)))</formula>
    </cfRule>
    <cfRule type="containsText" dxfId="3211" priority="5882" operator="containsText" text="清車">
      <formula>NOT(ISERROR(SEARCH("清車",T948)))</formula>
    </cfRule>
  </conditionalFormatting>
  <conditionalFormatting sqref="U988">
    <cfRule type="containsText" dxfId="3210" priority="5521" operator="containsText" text="了機">
      <formula>NOT(ISERROR(SEARCH("了機",U988)))</formula>
    </cfRule>
    <cfRule type="containsText" dxfId="3209" priority="5520" operator="containsText" text="改紡">
      <formula>NOT(ISERROR(SEARCH("改紡",U988)))</formula>
    </cfRule>
    <cfRule type="containsText" dxfId="3208" priority="5519" operator="containsText" text="清車">
      <formula>NOT(ISERROR(SEARCH("清車",U988)))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2" operator="containsText" text="了機">
      <formula>NOT(ISERROR(SEARCH("了機",U990)))</formula>
    </cfRule>
    <cfRule type="containsText" dxfId="3205" priority="5511" operator="containsText" text="改紡">
      <formula>NOT(ISERROR(SEARCH("改紡",U990)))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3" operator="containsText" text="了機">
      <formula>NOT(ISERROR(SEARCH("了機",U991)))</formula>
    </cfRule>
    <cfRule type="containsText" dxfId="3202" priority="5472" operator="containsText" text="改紡">
      <formula>NOT(ISERROR(SEARCH("改紡",U991)))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500" operator="containsText" text="了機">
      <formula>NOT(ISERROR(SEARCH("了機",U995)))</formula>
    </cfRule>
    <cfRule type="containsText" dxfId="3199" priority="5499" operator="containsText" text="改紡">
      <formula>NOT(ISERROR(SEARCH("改紡",U995)))</formula>
    </cfRule>
  </conditionalFormatting>
  <conditionalFormatting sqref="U998 T1004 T1006:T1011 T1013:T1014">
    <cfRule type="containsText" dxfId="3198" priority="5551" operator="containsText" text="了機">
      <formula>NOT(ISERROR(SEARCH("了機",T998)))</formula>
    </cfRule>
  </conditionalFormatting>
  <conditionalFormatting sqref="U998 T1004 T1013:T1014 T1006:T1011">
    <cfRule type="containsText" dxfId="3197" priority="5550" operator="containsText" text="改紡">
      <formula>NOT(ISERROR(SEARCH("改紡",T998)))</formula>
    </cfRule>
    <cfRule type="containsText" dxfId="3196" priority="5549" operator="containsText" text="清車">
      <formula>NOT(ISERROR(SEARCH("清車",T998)))</formula>
    </cfRule>
  </conditionalFormatting>
  <conditionalFormatting sqref="U999">
    <cfRule type="containsText" dxfId="3195" priority="5527" operator="containsText" text="了機">
      <formula>NOT(ISERROR(SEARCH("了機",U999)))</formula>
    </cfRule>
    <cfRule type="containsText" dxfId="3194" priority="5526" operator="containsText" text="改紡">
      <formula>NOT(ISERROR(SEARCH("改紡",U999)))</formula>
    </cfRule>
    <cfRule type="containsText" dxfId="3193" priority="5525" operator="containsText" text="清車">
      <formula>NOT(ISERROR(SEARCH("清車",U999)))</formula>
    </cfRule>
  </conditionalFormatting>
  <conditionalFormatting sqref="U1000:U1001 U1003:U1011">
    <cfRule type="containsText" dxfId="3192" priority="5553" operator="containsText" text="改紡">
      <formula>NOT(ISERROR(SEARCH("改紡",U1000)))</formula>
    </cfRule>
    <cfRule type="containsText" dxfId="3191" priority="5554" operator="containsText" text="了機">
      <formula>NOT(ISERROR(SEARCH("了機",U1000)))</formula>
    </cfRule>
    <cfRule type="containsText" dxfId="3190" priority="5552" operator="containsText" text="清車">
      <formula>NOT(ISERROR(SEARCH("清車",U1000)))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1" operator="containsText" text="改紡">
      <formula>NOT(ISERROR(SEARCH("改紡",U1012)))</formula>
    </cfRule>
    <cfRule type="containsText" dxfId="3185" priority="5540" operator="containsText" text="清車">
      <formula>NOT(ISERROR(SEARCH("清車",U1012)))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90" operator="containsText" text="改紡">
      <formula>NOT(ISERROR(SEARCH("改紡",U1015)))</formula>
    </cfRule>
    <cfRule type="containsText" dxfId="3182" priority="5489" operator="containsText" text="清車">
      <formula>NOT(ISERROR(SEARCH("清車",U1015)))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5" operator="containsText" text="了機">
      <formula>NOT(ISERROR(SEARCH("了機",U1027)))</formula>
    </cfRule>
    <cfRule type="containsText" dxfId="3176" priority="5183" operator="containsText" text="清車">
      <formula>NOT(ISERROR(SEARCH("清車",U1027)))</formula>
    </cfRule>
    <cfRule type="containsText" dxfId="3175" priority="5184" operator="containsText" text="改紡">
      <formula>NOT(ISERROR(SEARCH("改紡",U1027)))</formula>
    </cfRule>
  </conditionalFormatting>
  <conditionalFormatting sqref="U1029">
    <cfRule type="containsText" dxfId="3174" priority="5176" operator="containsText" text="了機">
      <formula>NOT(ISERROR(SEARCH("了機",U1029)))</formula>
    </cfRule>
    <cfRule type="containsText" dxfId="3173" priority="5174" operator="containsText" text="清車">
      <formula>NOT(ISERROR(SEARCH("清車",U1029)))</formula>
    </cfRule>
    <cfRule type="containsText" dxfId="3172" priority="5175" operator="containsText" text="改紡">
      <formula>NOT(ISERROR(SEARCH("改紡",U1029)))</formula>
    </cfRule>
  </conditionalFormatting>
  <conditionalFormatting sqref="U1030">
    <cfRule type="containsText" dxfId="3171" priority="5140" operator="containsText" text="了機">
      <formula>NOT(ISERROR(SEARCH("了機",U1030)))</formula>
    </cfRule>
    <cfRule type="containsText" dxfId="3170" priority="5139" operator="containsText" text="改紡">
      <formula>NOT(ISERROR(SEARCH("改紡",U1030)))</formula>
    </cfRule>
    <cfRule type="containsText" dxfId="3169" priority="5138" operator="containsText" text="清車">
      <formula>NOT(ISERROR(SEARCH("清車",U1030)))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4" operator="containsText" text="了機">
      <formula>NOT(ISERROR(SEARCH("了機",U1034)))</formula>
    </cfRule>
    <cfRule type="containsText" dxfId="3166" priority="5163" operator="containsText" text="改紡">
      <formula>NOT(ISERROR(SEARCH("改紡",U1034)))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8" operator="containsText" text="了機">
      <formula>NOT(ISERROR(SEARCH("了機",U1035)))</formula>
    </cfRule>
    <cfRule type="containsText" dxfId="3163" priority="4947" operator="containsText" text="改紡">
      <formula>NOT(ISERROR(SEARCH("改紡",U1035)))</formula>
    </cfRule>
  </conditionalFormatting>
  <conditionalFormatting sqref="U1037:U1038 T1043 T1045:T1054">
    <cfRule type="containsText" dxfId="3162" priority="5214" operator="containsText" text="改紡">
      <formula>NOT(ISERROR(SEARCH("改紡",T1037)))</formula>
    </cfRule>
    <cfRule type="containsText" dxfId="3161" priority="5213" operator="containsText" text="清車">
      <formula>NOT(ISERROR(SEARCH("清車",T1037)))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91" operator="containsText" text="了機">
      <formula>NOT(ISERROR(SEARCH("了機",U1038)))</formula>
    </cfRule>
    <cfRule type="containsText" dxfId="3158" priority="5190" operator="containsText" text="改紡">
      <formula>NOT(ISERROR(SEARCH("改紡",U1038)))</formula>
    </cfRule>
    <cfRule type="containsText" dxfId="3157" priority="5189" operator="containsText" text="清車">
      <formula>NOT(ISERROR(SEARCH("清車",U1038)))</formula>
    </cfRule>
  </conditionalFormatting>
  <conditionalFormatting sqref="U1039">
    <cfRule type="containsText" dxfId="3156" priority="4963" operator="containsText" text="了機">
      <formula>NOT(ISERROR(SEARCH("了機",U1039)))</formula>
    </cfRule>
    <cfRule type="containsText" dxfId="3155" priority="4962" operator="containsText" text="改紡">
      <formula>NOT(ISERROR(SEARCH("改紡",U1039)))</formula>
    </cfRule>
    <cfRule type="containsText" dxfId="3154" priority="4961" operator="containsText" text="清車">
      <formula>NOT(ISERROR(SEARCH("清車",U1039)))</formula>
    </cfRule>
  </conditionalFormatting>
  <conditionalFormatting sqref="U1039:U1051">
    <cfRule type="containsText" dxfId="3153" priority="5218" operator="containsText" text="了機">
      <formula>NOT(ISERROR(SEARCH("了機",U1039)))</formula>
    </cfRule>
    <cfRule type="containsText" dxfId="3152" priority="5216" operator="containsText" text="清車">
      <formula>NOT(ISERROR(SEARCH("清車",U1039)))</formula>
    </cfRule>
    <cfRule type="containsText" dxfId="3151" priority="5217" operator="containsText" text="改紡">
      <formula>NOT(ISERROR(SEARCH("改紡",U1039)))</formula>
    </cfRule>
  </conditionalFormatting>
  <conditionalFormatting sqref="U1041">
    <cfRule type="containsText" dxfId="3150" priority="5182" operator="containsText" text="了機">
      <formula>NOT(ISERROR(SEARCH("了機",U1041)))</formula>
    </cfRule>
    <cfRule type="containsText" dxfId="3149" priority="5181" operator="containsText" text="改紡">
      <formula>NOT(ISERROR(SEARCH("改紡",U1041)))</formula>
    </cfRule>
    <cfRule type="containsText" dxfId="3148" priority="5180" operator="containsText" text="清車">
      <formula>NOT(ISERROR(SEARCH("清車",U1041)))</formula>
    </cfRule>
  </conditionalFormatting>
  <conditionalFormatting sqref="U1042">
    <cfRule type="containsText" dxfId="3147" priority="4957" operator="containsText" text="了機">
      <formula>NOT(ISERROR(SEARCH("了機",U1042)))</formula>
    </cfRule>
    <cfRule type="containsText" dxfId="3146" priority="4955" operator="containsText" text="清車">
      <formula>NOT(ISERROR(SEARCH("清車",U1042)))</formula>
    </cfRule>
    <cfRule type="containsText" dxfId="3145" priority="4956" operator="containsText" text="改紡">
      <formula>NOT(ISERROR(SEARCH("改紡",U1042)))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2" operator="containsText" text="了機">
      <formula>NOT(ISERROR(SEARCH("了機",U1052)))</formula>
    </cfRule>
    <cfRule type="containsText" dxfId="3140" priority="4971" operator="containsText" text="改紡">
      <formula>NOT(ISERROR(SEARCH("改紡",U1052)))</formula>
    </cfRule>
    <cfRule type="containsText" dxfId="3139" priority="4970" operator="containsText" text="清車">
      <formula>NOT(ISERROR(SEARCH("清車",U1052)))</formula>
    </cfRule>
  </conditionalFormatting>
  <conditionalFormatting sqref="U1054">
    <cfRule type="containsText" dxfId="3138" priority="5158" operator="containsText" text="了機">
      <formula>NOT(ISERROR(SEARCH("了機",U1054)))</formula>
    </cfRule>
    <cfRule type="containsText" dxfId="3137" priority="5157" operator="containsText" text="改紡">
      <formula>NOT(ISERROR(SEARCH("改紡",U1054)))</formula>
    </cfRule>
    <cfRule type="containsText" dxfId="3136" priority="5156" operator="containsText" text="清車">
      <formula>NOT(ISERROR(SEARCH("清車",U1054)))</formula>
    </cfRule>
  </conditionalFormatting>
  <conditionalFormatting sqref="U1055">
    <cfRule type="containsText" dxfId="3135" priority="4938" operator="containsText" text="改紡">
      <formula>NOT(ISERROR(SEARCH("改紡",U1055)))</formula>
    </cfRule>
    <cfRule type="containsText" dxfId="3134" priority="4937" operator="containsText" text="清車">
      <formula>NOT(ISERROR(SEARCH("清車",U1055)))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9" operator="containsText" text="改紡">
      <formula>NOT(ISERROR(SEARCH("改紡",U1067)))</formula>
    </cfRule>
    <cfRule type="containsText" dxfId="3131" priority="4618" operator="containsText" text="清車">
      <formula>NOT(ISERROR(SEARCH("清車",U1067)))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5" operator="containsText" text="了機">
      <formula>NOT(ISERROR(SEARCH("了機",U1070)))</formula>
    </cfRule>
    <cfRule type="containsText" dxfId="3125" priority="4573" operator="containsText" text="清車">
      <formula>NOT(ISERROR(SEARCH("清車",U1070)))</formula>
    </cfRule>
    <cfRule type="containsText" dxfId="3124" priority="4574" operator="containsText" text="改紡">
      <formula>NOT(ISERROR(SEARCH("改紡",U1070)))</formula>
    </cfRule>
  </conditionalFormatting>
  <conditionalFormatting sqref="U1071">
    <cfRule type="containsText" dxfId="3123" priority="4130" operator="containsText" text="了機">
      <formula>NOT(ISERROR(SEARCH("了機",U1071)))</formula>
    </cfRule>
    <cfRule type="containsText" dxfId="3122" priority="4128" operator="containsText" text="清車">
      <formula>NOT(ISERROR(SEARCH("清車",U1071)))</formula>
    </cfRule>
    <cfRule type="containsText" dxfId="3121" priority="4129" operator="containsText" text="改紡">
      <formula>NOT(ISERROR(SEARCH("改紡",U1071)))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387" operator="containsText" text="清車">
      <formula>NOT(ISERROR(SEARCH("清車",U1075)))</formula>
    </cfRule>
    <cfRule type="containsText" dxfId="3116" priority="4154" operator="containsText" text="了機">
      <formula>NOT(ISERROR(SEARCH("了機",U1075)))</formula>
    </cfRule>
    <cfRule type="containsText" dxfId="3115" priority="4389" operator="containsText" text="了機">
      <formula>NOT(ISERROR(SEARCH("了機",U1075)))</formula>
    </cfRule>
    <cfRule type="containsText" dxfId="3114" priority="4153" operator="containsText" text="改紡">
      <formula>NOT(ISERROR(SEARCH("改紡",U1075)))</formula>
    </cfRule>
    <cfRule type="containsText" dxfId="3113" priority="4152" operator="containsText" text="清車">
      <formula>NOT(ISERROR(SEARCH("清車",U1075)))</formula>
    </cfRule>
    <cfRule type="containsText" dxfId="3112" priority="4388" operator="containsText" text="改紡">
      <formula>NOT(ISERROR(SEARCH("改紡",U1075)))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50" operator="containsText" text="了機">
      <formula>NOT(ISERROR(SEARCH("了機",T1077)))</formula>
    </cfRule>
    <cfRule type="containsText" dxfId="3107" priority="4649" operator="containsText" text="改紡">
      <formula>NOT(ISERROR(SEARCH("改紡",T1077)))</formula>
    </cfRule>
    <cfRule type="containsText" dxfId="3106" priority="4648" operator="containsText" text="清車">
      <formula>NOT(ISERROR(SEARCH("清車",T1077)))</formula>
    </cfRule>
  </conditionalFormatting>
  <conditionalFormatting sqref="U1078">
    <cfRule type="containsText" dxfId="3105" priority="4625" operator="containsText" text="改紡">
      <formula>NOT(ISERROR(SEARCH("改紡",U1078)))</formula>
    </cfRule>
    <cfRule type="containsText" dxfId="3104" priority="4626" operator="containsText" text="了機">
      <formula>NOT(ISERROR(SEARCH("了機",U1078)))</formula>
    </cfRule>
    <cfRule type="containsText" dxfId="3103" priority="4624" operator="containsText" text="清車">
      <formula>NOT(ISERROR(SEARCH("清車",U1078)))</formula>
    </cfRule>
  </conditionalFormatting>
  <conditionalFormatting sqref="U1079">
    <cfRule type="containsText" dxfId="3102" priority="4169" operator="containsText" text="了機">
      <formula>NOT(ISERROR(SEARCH("了機",U1079)))</formula>
    </cfRule>
    <cfRule type="containsText" dxfId="3101" priority="4402" operator="containsText" text="清車">
      <formula>NOT(ISERROR(SEARCH("清車",U1079)))</formula>
    </cfRule>
    <cfRule type="containsText" dxfId="3100" priority="4404" operator="containsText" text="了機">
      <formula>NOT(ISERROR(SEARCH("了機",U1079)))</formula>
    </cfRule>
    <cfRule type="containsText" dxfId="3099" priority="4403" operator="containsText" text="改紡">
      <formula>NOT(ISERROR(SEARCH("改紡",U1079)))</formula>
    </cfRule>
    <cfRule type="containsText" dxfId="3098" priority="4168" operator="containsText" text="改紡">
      <formula>NOT(ISERROR(SEARCH("改紡",U1079)))</formula>
    </cfRule>
    <cfRule type="containsText" dxfId="3097" priority="4167" operator="containsText" text="清車">
      <formula>NOT(ISERROR(SEARCH("清車",U1079)))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9" operator="containsText" text="了機">
      <formula>NOT(ISERROR(SEARCH("了機",U1080)))</formula>
    </cfRule>
    <cfRule type="containsText" dxfId="3091" priority="3958" operator="containsText" text="改紡">
      <formula>NOT(ISERROR(SEARCH("改紡",U1080)))</formula>
    </cfRule>
  </conditionalFormatting>
  <conditionalFormatting sqref="U1081">
    <cfRule type="containsText" dxfId="3090" priority="4616" operator="containsText" text="改紡">
      <formula>NOT(ISERROR(SEARCH("改紡",U1081)))</formula>
    </cfRule>
    <cfRule type="containsText" dxfId="3089" priority="4615" operator="containsText" text="清車">
      <formula>NOT(ISERROR(SEARCH("清車",U1081)))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396" operator="containsText" text="清車">
      <formula>NOT(ISERROR(SEARCH("清車",U1082)))</formula>
    </cfRule>
    <cfRule type="containsText" dxfId="3086" priority="4161" operator="containsText" text="清車">
      <formula>NOT(ISERROR(SEARCH("清車",U1082)))</formula>
    </cfRule>
    <cfRule type="containsText" dxfId="3085" priority="4162" operator="containsText" text="改紡">
      <formula>NOT(ISERROR(SEARCH("改紡",U1082)))</formula>
    </cfRule>
    <cfRule type="containsText" dxfId="3084" priority="4163" operator="containsText" text="了機">
      <formula>NOT(ISERROR(SEARCH("了機",U1082)))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41" operator="containsText" text="了機">
      <formula>NOT(ISERROR(SEARCH("了機",U1091)))</formula>
    </cfRule>
    <cfRule type="containsText" dxfId="3077" priority="4639" operator="containsText" text="清車">
      <formula>NOT(ISERROR(SEARCH("清車",U1091)))</formula>
    </cfRule>
    <cfRule type="containsText" dxfId="3076" priority="4640" operator="containsText" text="改紡">
      <formula>NOT(ISERROR(SEARCH("改紡",U1091)))</formula>
    </cfRule>
  </conditionalFormatting>
  <conditionalFormatting sqref="U1092">
    <cfRule type="containsText" dxfId="3075" priority="4178" operator="containsText" text="了機">
      <formula>NOT(ISERROR(SEARCH("了機",U1092)))</formula>
    </cfRule>
    <cfRule type="containsText" dxfId="3074" priority="4177" operator="containsText" text="改紡">
      <formula>NOT(ISERROR(SEARCH("改紡",U1092)))</formula>
    </cfRule>
    <cfRule type="containsText" dxfId="3073" priority="4413" operator="containsText" text="了機">
      <formula>NOT(ISERROR(SEARCH("了機",U1092)))</formula>
    </cfRule>
    <cfRule type="containsText" dxfId="3072" priority="4412" operator="containsText" text="改紡">
      <formula>NOT(ISERROR(SEARCH("改紡",U1092)))</formula>
    </cfRule>
    <cfRule type="containsText" dxfId="3071" priority="4411" operator="containsText" text="清車">
      <formula>NOT(ISERROR(SEARCH("清車",U1092)))</formula>
    </cfRule>
    <cfRule type="containsText" dxfId="3070" priority="4176" operator="containsText" text="清車">
      <formula>NOT(ISERROR(SEARCH("清車",U1092)))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3" operator="containsText" text="了機">
      <formula>NOT(ISERROR(SEARCH("了機",U1094)))</formula>
    </cfRule>
    <cfRule type="containsText" dxfId="3065" priority="4592" operator="containsText" text="改紡">
      <formula>NOT(ISERROR(SEARCH("改紡",U1094)))</formula>
    </cfRule>
    <cfRule type="containsText" dxfId="3064" priority="4591" operator="containsText" text="清車">
      <formula>NOT(ISERROR(SEARCH("清車",U1094)))</formula>
    </cfRule>
  </conditionalFormatting>
  <conditionalFormatting sqref="U1095">
    <cfRule type="containsText" dxfId="3063" priority="4148" operator="containsText" text="了機">
      <formula>NOT(ISERROR(SEARCH("了機",U1095)))</formula>
    </cfRule>
    <cfRule type="containsText" dxfId="3062" priority="4147" operator="containsText" text="改紡">
      <formula>NOT(ISERROR(SEARCH("改紡",U1095)))</formula>
    </cfRule>
    <cfRule type="containsText" dxfId="3061" priority="4146" operator="containsText" text="清車">
      <formula>NOT(ISERROR(SEARCH("清車",U1095)))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8" operator="containsText" text="了機">
      <formula>NOT(ISERROR(SEARCH("了機",U1108)))</formula>
    </cfRule>
    <cfRule type="containsText" dxfId="3053" priority="3586" operator="containsText" text="清車">
      <formula>NOT(ISERROR(SEARCH("清車",U1108)))</formula>
    </cfRule>
    <cfRule type="containsText" dxfId="3052" priority="3587" operator="containsText" text="改紡">
      <formula>NOT(ISERROR(SEARCH("改紡",U1108)))</formula>
    </cfRule>
  </conditionalFormatting>
  <conditionalFormatting sqref="U1110">
    <cfRule type="containsText" dxfId="3051" priority="3579" operator="containsText" text="了機">
      <formula>NOT(ISERROR(SEARCH("了機",U1110)))</formula>
    </cfRule>
    <cfRule type="containsText" dxfId="3050" priority="3578" operator="containsText" text="改紡">
      <formula>NOT(ISERROR(SEARCH("改紡",U1110)))</formula>
    </cfRule>
    <cfRule type="containsText" dxfId="3049" priority="3577" operator="containsText" text="清車">
      <formula>NOT(ISERROR(SEARCH("清車",U1110)))</formula>
    </cfRule>
  </conditionalFormatting>
  <conditionalFormatting sqref="U1111">
    <cfRule type="containsText" dxfId="3048" priority="3546" operator="containsText" text="了機">
      <formula>NOT(ISERROR(SEARCH("了機",U1111)))</formula>
    </cfRule>
    <cfRule type="containsText" dxfId="3047" priority="3544" operator="containsText" text="清車">
      <formula>NOT(ISERROR(SEARCH("清車",U1111)))</formula>
    </cfRule>
    <cfRule type="containsText" dxfId="3046" priority="3545" operator="containsText" text="改紡">
      <formula>NOT(ISERROR(SEARCH("改紡",U1111)))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7" operator="containsText" text="了機">
      <formula>NOT(ISERROR(SEARCH("了機",U1114)))</formula>
    </cfRule>
    <cfRule type="containsText" dxfId="3043" priority="3566" operator="containsText" text="改紡">
      <formula>NOT(ISERROR(SEARCH("改紡",U1114)))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3" operator="containsText" text="改紡">
      <formula>NOT(ISERROR(SEARCH("改紡",U1117)))</formula>
    </cfRule>
    <cfRule type="containsText" dxfId="3035" priority="3592" operator="containsText" text="清車">
      <formula>NOT(ISERROR(SEARCH("清車",U1117)))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8" operator="containsText" text="改紡">
      <formula>NOT(ISERROR(SEARCH("改紡",U1118)))</formula>
    </cfRule>
    <cfRule type="containsText" dxfId="3029" priority="3397" operator="containsText" text="清車">
      <formula>NOT(ISERROR(SEARCH("清車",U1118)))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8" operator="containsText" text="了機">
      <formula>NOT(ISERROR(SEARCH("了機",U1118)))</formula>
    </cfRule>
    <cfRule type="containsText" dxfId="3026" priority="3617" operator="containsText" text="改紡">
      <formula>NOT(ISERROR(SEARCH("改紡",U1118)))</formula>
    </cfRule>
    <cfRule type="containsText" dxfId="3025" priority="3616" operator="containsText" text="清車">
      <formula>NOT(ISERROR(SEARCH("清車",U1118)))</formula>
    </cfRule>
  </conditionalFormatting>
  <conditionalFormatting sqref="U1119">
    <cfRule type="containsText" dxfId="3024" priority="3010" operator="containsText" text="改紡">
      <formula>NOT(ISERROR(SEARCH("改紡",U1119)))</formula>
    </cfRule>
    <cfRule type="containsText" dxfId="3023" priority="3009" operator="containsText" text="清車">
      <formula>NOT(ISERROR(SEARCH("清車",U1119)))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5" operator="containsText" text="了機">
      <formula>NOT(ISERROR(SEARCH("了機",U1120)))</formula>
    </cfRule>
    <cfRule type="containsText" dxfId="3020" priority="3583" operator="containsText" text="清車">
      <formula>NOT(ISERROR(SEARCH("清車",U1120)))</formula>
    </cfRule>
    <cfRule type="containsText" dxfId="3019" priority="3584" operator="containsText" text="改紡">
      <formula>NOT(ISERROR(SEARCH("改紡",U1120)))</formula>
    </cfRule>
  </conditionalFormatting>
  <conditionalFormatting sqref="U1121">
    <cfRule type="containsText" dxfId="3018" priority="3393" operator="containsText" text="了機">
      <formula>NOT(ISERROR(SEARCH("了機",U1121)))</formula>
    </cfRule>
    <cfRule type="containsText" dxfId="3017" priority="3197" operator="containsText" text="了機">
      <formula>NOT(ISERROR(SEARCH("了機",U1121)))</formula>
    </cfRule>
    <cfRule type="containsText" dxfId="3016" priority="3391" operator="containsText" text="清車">
      <formula>NOT(ISERROR(SEARCH("清車",U1121)))</formula>
    </cfRule>
    <cfRule type="containsText" dxfId="3015" priority="3392" operator="containsText" text="改紡">
      <formula>NOT(ISERROR(SEARCH("改紡",U1121)))</formula>
    </cfRule>
    <cfRule type="containsText" dxfId="3014" priority="3196" operator="containsText" text="改紡">
      <formula>NOT(ISERROR(SEARCH("改紡",U1121)))</formula>
    </cfRule>
    <cfRule type="containsText" dxfId="3013" priority="3195" operator="containsText" text="清車">
      <formula>NOT(ISERROR(SEARCH("清車",U1121)))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408" operator="containsText" text="了機">
      <formula>NOT(ISERROR(SEARCH("了機",U1131)))</formula>
    </cfRule>
    <cfRule type="containsText" dxfId="3004" priority="3406" operator="containsText" text="清車">
      <formula>NOT(ISERROR(SEARCH("清車",U1131)))</formula>
    </cfRule>
    <cfRule type="containsText" dxfId="3003" priority="3407" operator="containsText" text="改紡">
      <formula>NOT(ISERROR(SEARCH("改紡",U1131)))</formula>
    </cfRule>
    <cfRule type="containsText" dxfId="3002" priority="3212" operator="containsText" text="了機">
      <formula>NOT(ISERROR(SEARCH("了機",U1131)))</formula>
    </cfRule>
    <cfRule type="containsText" dxfId="3001" priority="3211" operator="containsText" text="改紡">
      <formula>NOT(ISERROR(SEARCH("改紡",U1131)))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60" operator="containsText" text="改紡">
      <formula>NOT(ISERROR(SEARCH("改紡",U1133)))</formula>
    </cfRule>
    <cfRule type="containsText" dxfId="2996" priority="3559" operator="containsText" text="清車">
      <formula>NOT(ISERROR(SEARCH("清車",U1133)))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383" operator="containsText" text="改紡">
      <formula>NOT(ISERROR(SEARCH("改紡",U1134)))</formula>
    </cfRule>
    <cfRule type="containsText" dxfId="2993" priority="3191" operator="containsText" text="了機">
      <formula>NOT(ISERROR(SEARCH("了機",U1134)))</formula>
    </cfRule>
    <cfRule type="containsText" dxfId="2992" priority="3190" operator="containsText" text="改紡">
      <formula>NOT(ISERROR(SEARCH("改紡",U1134)))</formula>
    </cfRule>
    <cfRule type="containsText" dxfId="2991" priority="3189" operator="containsText" text="清車">
      <formula>NOT(ISERROR(SEARCH("清車",U1134)))</formula>
    </cfRule>
    <cfRule type="containsText" dxfId="2990" priority="3382" operator="containsText" text="清車">
      <formula>NOT(ISERROR(SEARCH("清車",U1134)))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7" operator="containsText" text="了機">
      <formula>NOT(ISERROR(SEARCH("了機",U1135)))</formula>
    </cfRule>
    <cfRule type="containsText" dxfId="2986" priority="2986" operator="containsText" text="改紡">
      <formula>NOT(ISERROR(SEARCH("改紡",U1135)))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601" operator="containsText" text="了機">
      <formula>NOT(ISERROR(SEARCH("了機",U1150)))</formula>
    </cfRule>
    <cfRule type="containsText" dxfId="2978" priority="2599" operator="containsText" text="清車">
      <formula>NOT(ISERROR(SEARCH("清車",U1150)))</formula>
    </cfRule>
    <cfRule type="containsText" dxfId="2977" priority="2600" operator="containsText" text="改紡">
      <formula>NOT(ISERROR(SEARCH("改紡",U1150)))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51" operator="containsText" text="了機">
      <formula>NOT(ISERROR(SEARCH("了機",U1154)))</formula>
    </cfRule>
    <cfRule type="containsText" dxfId="2972" priority="2049" operator="containsText" text="清車">
      <formula>NOT(ISERROR(SEARCH("清車",U1154)))</formula>
    </cfRule>
    <cfRule type="containsText" dxfId="2971" priority="2050" operator="containsText" text="改紡">
      <formula>NOT(ISERROR(SEARCH("改紡",U1154)))</formula>
    </cfRule>
  </conditionalFormatting>
  <conditionalFormatting sqref="U1155:U1157 T1161:T1169 T1171:T1173">
    <cfRule type="containsText" dxfId="2970" priority="2669" operator="containsText" text="改紡">
      <formula>NOT(ISERROR(SEARCH("改紡",T1155)))</formula>
    </cfRule>
    <cfRule type="containsText" dxfId="2969" priority="2670" operator="containsText" text="了機">
      <formula>NOT(ISERROR(SEARCH("了機",T1155)))</formula>
    </cfRule>
    <cfRule type="containsText" dxfId="2968" priority="2668" operator="containsText" text="清車">
      <formula>NOT(ISERROR(SEARCH("清車",T1155)))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454" operator="containsText" text="了機">
      <formula>NOT(ISERROR(SEARCH("了機",U1157)))</formula>
    </cfRule>
    <cfRule type="containsText" dxfId="2963" priority="2453" operator="containsText" text="改紡">
      <formula>NOT(ISERROR(SEARCH("改紡",U1157)))</formula>
    </cfRule>
    <cfRule type="containsText" dxfId="2962" priority="2452" operator="containsText" text="清車">
      <formula>NOT(ISERROR(SEARCH("清車",U1157)))</formula>
    </cfRule>
    <cfRule type="containsText" dxfId="2961" priority="2256" operator="containsText" text="清車">
      <formula>NOT(ISERROR(SEARCH("清車",U1157)))</formula>
    </cfRule>
    <cfRule type="containsText" dxfId="2960" priority="2257" operator="containsText" text="改紡">
      <formula>NOT(ISERROR(SEARCH("改紡",U1157)))</formula>
    </cfRule>
    <cfRule type="containsText" dxfId="2959" priority="2258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5" operator="containsText" text="改紡">
      <formula>NOT(ISERROR(SEARCH("改紡",U1158)))</formula>
    </cfRule>
    <cfRule type="containsText" dxfId="2954" priority="2066" operator="containsText" text="了機">
      <formula>NOT(ISERROR(SEARCH("了機",U1158)))</formula>
    </cfRule>
    <cfRule type="containsText" dxfId="2953" priority="2064" operator="containsText" text="清車">
      <formula>NOT(ISERROR(SEARCH("清車",U1158)))</formula>
    </cfRule>
  </conditionalFormatting>
  <conditionalFormatting sqref="U1159">
    <cfRule type="containsText" dxfId="2952" priority="2640" operator="containsText" text="了機">
      <formula>NOT(ISERROR(SEARCH("了機",U1159)))</formula>
    </cfRule>
    <cfRule type="containsText" dxfId="2951" priority="2639" operator="containsText" text="改紡">
      <formula>NOT(ISERROR(SEARCH("改紡",U1159)))</formula>
    </cfRule>
    <cfRule type="containsText" dxfId="2950" priority="2638" operator="containsText" text="清車">
      <formula>NOT(ISERROR(SEARCH("清車",U1159)))</formula>
    </cfRule>
  </conditionalFormatting>
  <conditionalFormatting sqref="U1160">
    <cfRule type="containsText" dxfId="2949" priority="2447" operator="containsText" text="改紡">
      <formula>NOT(ISERROR(SEARCH("改紡",U1160)))</formula>
    </cfRule>
    <cfRule type="containsText" dxfId="2948" priority="2446" operator="containsText" text="清車">
      <formula>NOT(ISERROR(SEARCH("清車",U1160)))</formula>
    </cfRule>
    <cfRule type="containsText" dxfId="2947" priority="2250" operator="containsText" text="清車">
      <formula>NOT(ISERROR(SEARCH("清車",U1160)))</formula>
    </cfRule>
    <cfRule type="containsText" dxfId="2946" priority="2251" operator="containsText" text="改紡">
      <formula>NOT(ISERROR(SEARCH("改紡",U1160)))</formula>
    </cfRule>
    <cfRule type="containsText" dxfId="2945" priority="2448" operator="containsText" text="了機">
      <formula>NOT(ISERROR(SEARCH("了機",U1160)))</formula>
    </cfRule>
    <cfRule type="containsText" dxfId="2944" priority="2252" operator="containsText" text="了機">
      <formula>NOT(ISERROR(SEARCH("了機",U1160)))</formula>
    </cfRule>
  </conditionalFormatting>
  <conditionalFormatting sqref="U1161">
    <cfRule type="containsText" dxfId="2943" priority="2060" operator="containsText" text="了機">
      <formula>NOT(ISERROR(SEARCH("了機",U1161)))</formula>
    </cfRule>
    <cfRule type="containsText" dxfId="2942" priority="2058" operator="containsText" text="清車">
      <formula>NOT(ISERROR(SEARCH("清車",U1161)))</formula>
    </cfRule>
    <cfRule type="containsText" dxfId="2941" priority="2059" operator="containsText" text="改紡">
      <formula>NOT(ISERROR(SEARCH("改紡",U1161)))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463" operator="containsText" text="了機">
      <formula>NOT(ISERROR(SEARCH("了機",U1170)))</formula>
    </cfRule>
    <cfRule type="containsText" dxfId="2936" priority="2461" operator="containsText" text="清車">
      <formula>NOT(ISERROR(SEARCH("清車",U1170)))</formula>
    </cfRule>
    <cfRule type="containsText" dxfId="2935" priority="2267" operator="containsText" text="了機">
      <formula>NOT(ISERROR(SEARCH("了機",U1170)))</formula>
    </cfRule>
    <cfRule type="containsText" dxfId="2934" priority="2265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266" operator="containsText" text="改紡">
      <formula>NOT(ISERROR(SEARCH("改紡",U1170)))</formula>
    </cfRule>
  </conditionalFormatting>
  <conditionalFormatting sqref="U1171">
    <cfRule type="containsText" dxfId="2931" priority="2075" operator="containsText" text="了機">
      <formula>NOT(ISERROR(SEARCH("了機",U1171)))</formula>
    </cfRule>
    <cfRule type="containsText" dxfId="2930" priority="2074" operator="containsText" text="改紡">
      <formula>NOT(ISERROR(SEARCH("改紡",U1171)))</formula>
    </cfRule>
    <cfRule type="containsText" dxfId="2929" priority="2073" operator="containsText" text="清車">
      <formula>NOT(ISERROR(SEARCH("清車",U1171)))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6" operator="containsText" text="了機">
      <formula>NOT(ISERROR(SEARCH("了機",U1173)))</formula>
    </cfRule>
    <cfRule type="containsText" dxfId="2923" priority="2438" operator="containsText" text="改紡">
      <formula>NOT(ISERROR(SEARCH("改紡",U1173)))</formula>
    </cfRule>
    <cfRule type="containsText" dxfId="2922" priority="2245" operator="containsText" text="改紡">
      <formula>NOT(ISERROR(SEARCH("改紡",U1173)))</formula>
    </cfRule>
    <cfRule type="containsText" dxfId="2921" priority="2437" operator="containsText" text="清車">
      <formula>NOT(ISERROR(SEARCH("清車",U1173)))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7" operator="containsText" text="改紡">
      <formula>NOT(ISERROR(SEARCH("改紡",U1186)))</formula>
    </cfRule>
    <cfRule type="containsText" dxfId="2915" priority="1698" operator="containsText" text="了機">
      <formula>NOT(ISERROR(SEARCH("了機",U1186)))</formula>
    </cfRule>
    <cfRule type="containsText" dxfId="2914" priority="1696" operator="containsText" text="清車">
      <formula>NOT(ISERROR(SEARCH("清車",U1186)))</formula>
    </cfRule>
  </conditionalFormatting>
  <conditionalFormatting sqref="U1188">
    <cfRule type="containsText" dxfId="2913" priority="1688" operator="containsText" text="改紡">
      <formula>NOT(ISERROR(SEARCH("改紡",U1188)))</formula>
    </cfRule>
    <cfRule type="containsText" dxfId="2912" priority="1687" operator="containsText" text="清車">
      <formula>NOT(ISERROR(SEARCH("清車",U1188)))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6" operator="containsText" text="了機">
      <formula>NOT(ISERROR(SEARCH("了機",U1189)))</formula>
    </cfRule>
    <cfRule type="containsText" dxfId="2909" priority="1654" operator="containsText" text="清車">
      <formula>NOT(ISERROR(SEARCH("清車",U1189)))</formula>
    </cfRule>
    <cfRule type="containsText" dxfId="2908" priority="1655" operator="containsText" text="改紡">
      <formula>NOT(ISERROR(SEARCH("改紡",U1189)))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6" operator="containsText" text="了機">
      <formula>NOT(ISERROR(SEARCH("了機",U1193)))</formula>
    </cfRule>
    <cfRule type="containsText" dxfId="2902" priority="1105" operator="containsText" text="改紡">
      <formula>NOT(ISERROR(SEARCH("改紡",U1193)))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4" operator="containsText" text="了機">
      <formula>NOT(ISERROR(SEARCH("了機",U1195)))</formula>
    </cfRule>
    <cfRule type="containsText" dxfId="2897" priority="1703" operator="containsText" text="改紡">
      <formula>NOT(ISERROR(SEARCH("改紡",U1195)))</formula>
    </cfRule>
    <cfRule type="containsText" dxfId="2896" priority="1702" operator="containsText" text="清車">
      <formula>NOT(ISERROR(SEARCH("清車",U1195)))</formula>
    </cfRule>
  </conditionalFormatting>
  <conditionalFormatting sqref="U1196">
    <cfRule type="containsText" dxfId="2895" priority="1313" operator="containsText" text="了機">
      <formula>NOT(ISERROR(SEARCH("了機",U1196)))</formula>
    </cfRule>
    <cfRule type="containsText" dxfId="2894" priority="1312" operator="containsText" text="改紡">
      <formula>NOT(ISERROR(SEARCH("改紡",U1196)))</formula>
    </cfRule>
    <cfRule type="containsText" dxfId="2893" priority="1311" operator="containsText" text="清車">
      <formula>NOT(ISERROR(SEARCH("清車",U1196)))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8" operator="containsText" text="了機">
      <formula>NOT(ISERROR(SEARCH("了機",U1196)))</formula>
    </cfRule>
    <cfRule type="containsText" dxfId="2888" priority="1726" operator="containsText" text="清車">
      <formula>NOT(ISERROR(SEARCH("清車",U1196)))</formula>
    </cfRule>
    <cfRule type="containsText" dxfId="2887" priority="1727" operator="containsText" text="改紡">
      <formula>NOT(ISERROR(SEARCH("改紡",U1196)))</formula>
    </cfRule>
  </conditionalFormatting>
  <conditionalFormatting sqref="U1197">
    <cfRule type="containsText" dxfId="2886" priority="1121" operator="containsText" text="了機">
      <formula>NOT(ISERROR(SEARCH("了機",U1197)))</formula>
    </cfRule>
    <cfRule type="containsText" dxfId="2885" priority="1120" operator="containsText" text="改紡">
      <formula>NOT(ISERROR(SEARCH("改紡",U1197)))</formula>
    </cfRule>
    <cfRule type="containsText" dxfId="2884" priority="1119" operator="containsText" text="清車">
      <formula>NOT(ISERROR(SEARCH("清車",U1197)))</formula>
    </cfRule>
  </conditionalFormatting>
  <conditionalFormatting sqref="U1198">
    <cfRule type="containsText" dxfId="2883" priority="1694" operator="containsText" text="改紡">
      <formula>NOT(ISERROR(SEARCH("改紡",U1198)))</formula>
    </cfRule>
    <cfRule type="containsText" dxfId="2882" priority="1695" operator="containsText" text="了機">
      <formula>NOT(ISERROR(SEARCH("了機",U1198)))</formula>
    </cfRule>
    <cfRule type="containsText" dxfId="2881" priority="1693" operator="containsText" text="清車">
      <formula>NOT(ISERROR(SEARCH("清車",U1198)))</formula>
    </cfRule>
  </conditionalFormatting>
  <conditionalFormatting sqref="U1199">
    <cfRule type="containsText" dxfId="2880" priority="1307" operator="containsText" text="了機">
      <formula>NOT(ISERROR(SEARCH("了機",U1199)))</formula>
    </cfRule>
    <cfRule type="containsText" dxfId="2879" priority="1503" operator="containsText" text="了機">
      <formula>NOT(ISERROR(SEARCH("了機",U1199)))</formula>
    </cfRule>
    <cfRule type="containsText" dxfId="2878" priority="1306" operator="containsText" text="改紡">
      <formula>NOT(ISERROR(SEARCH("改紡",U1199)))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305" operator="containsText" text="清車">
      <formula>NOT(ISERROR(SEARCH("清車",U1199)))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5" operator="containsText" text="了機">
      <formula>NOT(ISERROR(SEARCH("了機",U1200)))</formula>
    </cfRule>
    <cfRule type="containsText" dxfId="2872" priority="1114" operator="containsText" text="改紡">
      <formula>NOT(ISERROR(SEARCH("改紡",U1200)))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518" operator="containsText" text="了機">
      <formula>NOT(ISERROR(SEARCH("了機",U1209)))</formula>
    </cfRule>
    <cfRule type="containsText" dxfId="2867" priority="1321" operator="containsText" text="改紡">
      <formula>NOT(ISERROR(SEARCH("改紡",U1209)))</formula>
    </cfRule>
    <cfRule type="containsText" dxfId="2866" priority="1320" operator="containsText" text="清車">
      <formula>NOT(ISERROR(SEARCH("清車",U1209)))</formula>
    </cfRule>
    <cfRule type="containsText" dxfId="2865" priority="1322" operator="containsText" text="了機">
      <formula>NOT(ISERROR(SEARCH("了機",U1209)))</formula>
    </cfRule>
    <cfRule type="containsText" dxfId="2864" priority="1517" operator="containsText" text="改紡">
      <formula>NOT(ISERROR(SEARCH("改紡",U1209)))</formula>
    </cfRule>
    <cfRule type="containsText" dxfId="2863" priority="1516" operator="containsText" text="清車">
      <formula>NOT(ISERROR(SEARCH("清車",U1209)))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494" operator="containsText" text="了機">
      <formula>NOT(ISERROR(SEARCH("了機",U1212)))</formula>
    </cfRule>
    <cfRule type="containsText" dxfId="2855" priority="1299" operator="containsText" text="清車">
      <formula>NOT(ISERROR(SEARCH("清車",U1212)))</formula>
    </cfRule>
    <cfRule type="containsText" dxfId="2854" priority="1492" operator="containsText" text="清車">
      <formula>NOT(ISERROR(SEARCH("清車",U1212)))</formula>
    </cfRule>
    <cfRule type="containsText" dxfId="2853" priority="1300" operator="containsText" text="改紡">
      <formula>NOT(ISERROR(SEARCH("改紡",U1212)))</formula>
    </cfRule>
    <cfRule type="containsText" dxfId="2852" priority="1301" operator="containsText" text="了機">
      <formula>NOT(ISERROR(SEARCH("了機",U1212)))</formula>
    </cfRule>
    <cfRule type="containsText" dxfId="2851" priority="1493" operator="containsText" text="改紡">
      <formula>NOT(ISERROR(SEARCH("改紡",U1212)))</formula>
    </cfRule>
  </conditionalFormatting>
  <conditionalFormatting sqref="U1213">
    <cfRule type="containsText" dxfId="2850" priority="1096" operator="containsText" text="改紡">
      <formula>NOT(ISERROR(SEARCH("改紡",U1213)))</formula>
    </cfRule>
    <cfRule type="containsText" dxfId="2849" priority="1097" operator="containsText" text="了機">
      <formula>NOT(ISERROR(SEARCH("了機",U1213)))</formula>
    </cfRule>
    <cfRule type="containsText" dxfId="2848" priority="1095" operator="containsText" text="清車">
      <formula>NOT(ISERROR(SEARCH("清車",U1213)))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50" operator="containsText" text="了機">
      <formula>NOT(ISERROR(SEARCH("了機",U1232)))</formula>
    </cfRule>
    <cfRule type="containsText" dxfId="2834" priority="148" operator="containsText" text="清車">
      <formula>NOT(ISERROR(SEARCH("清車",U1232)))</formula>
    </cfRule>
    <cfRule type="containsText" dxfId="2833" priority="149" operator="containsText" text="改紡">
      <formula>NOT(ISERROR(SEARCH("改紡",U1232)))</formula>
    </cfRule>
  </conditionalFormatting>
  <conditionalFormatting sqref="U1233:U1235 T1239:T1247 T1249 T1251">
    <cfRule type="containsText" dxfId="2832" priority="782" operator="containsText" text="了機">
      <formula>NOT(ISERROR(SEARCH("了機",T1233)))</formula>
    </cfRule>
    <cfRule type="containsText" dxfId="2831" priority="780" operator="containsText" text="清車">
      <formula>NOT(ISERROR(SEARCH("清車",T1233)))</formula>
    </cfRule>
    <cfRule type="containsText" dxfId="2830" priority="781" operator="containsText" text="改紡">
      <formula>NOT(ISERROR(SEARCH("改紡",T1233)))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1" operator="containsText" text="了機">
      <formula>NOT(ISERROR(SEARCH("了機",U1234)))</formula>
    </cfRule>
    <cfRule type="containsText" dxfId="2827" priority="760" operator="containsText" text="改紡">
      <formula>NOT(ISERROR(SEARCH("改紡",U1234)))</formula>
    </cfRule>
  </conditionalFormatting>
  <conditionalFormatting sqref="U1235">
    <cfRule type="containsText" dxfId="2826" priority="564" operator="containsText" text="了機">
      <formula>NOT(ISERROR(SEARCH("了機",U1235)))</formula>
    </cfRule>
    <cfRule type="containsText" dxfId="2825" priority="563" operator="containsText" text="改紡">
      <formula>NOT(ISERROR(SEARCH("改紡",U1235)))</formula>
    </cfRule>
    <cfRule type="containsText" dxfId="2824" priority="360" operator="containsText" text="清車">
      <formula>NOT(ISERROR(SEARCH("清車",U1235)))</formula>
    </cfRule>
    <cfRule type="containsText" dxfId="2823" priority="362" operator="containsText" text="了機">
      <formula>NOT(ISERROR(SEARCH("了機",U1235)))</formula>
    </cfRule>
    <cfRule type="containsText" dxfId="2822" priority="361" operator="containsText" text="改紡">
      <formula>NOT(ISERROR(SEARCH("改紡",U1235)))</formula>
    </cfRule>
    <cfRule type="containsText" dxfId="2821" priority="562" operator="containsText" text="清車">
      <formula>NOT(ISERROR(SEARCH("清車",U1235)))</formula>
    </cfRule>
  </conditionalFormatting>
  <conditionalFormatting sqref="U1235:U1248">
    <cfRule type="containsText" dxfId="2820" priority="785" operator="containsText" text="了機">
      <formula>NOT(ISERROR(SEARCH("了機",U1235)))</formula>
    </cfRule>
    <cfRule type="containsText" dxfId="2819" priority="784" operator="containsText" text="改紡">
      <formula>NOT(ISERROR(SEARCH("改紡",U1235)))</formula>
    </cfRule>
    <cfRule type="containsText" dxfId="2818" priority="783" operator="containsText" text="清車">
      <formula>NOT(ISERROR(SEARCH("清車",U1235)))</formula>
    </cfRule>
  </conditionalFormatting>
  <conditionalFormatting sqref="U1236">
    <cfRule type="containsText" dxfId="2817" priority="165" operator="containsText" text="了機">
      <formula>NOT(ISERROR(SEARCH("了機",U1236)))</formula>
    </cfRule>
    <cfRule type="containsText" dxfId="2816" priority="163" operator="containsText" text="清車">
      <formula>NOT(ISERROR(SEARCH("清車",U1236)))</formula>
    </cfRule>
    <cfRule type="containsText" dxfId="2815" priority="164" operator="containsText" text="改紡">
      <formula>NOT(ISERROR(SEARCH("改紡",U1236)))</formula>
    </cfRule>
  </conditionalFormatting>
  <conditionalFormatting sqref="U1237">
    <cfRule type="containsText" dxfId="2814" priority="751" operator="containsText" text="改紡">
      <formula>NOT(ISERROR(SEARCH("改紡",U1237)))</formula>
    </cfRule>
    <cfRule type="containsText" dxfId="2813" priority="752" operator="containsText" text="了機">
      <formula>NOT(ISERROR(SEARCH("了機",U1237)))</formula>
    </cfRule>
    <cfRule type="containsText" dxfId="2812" priority="750" operator="containsText" text="清車">
      <formula>NOT(ISERROR(SEARCH("清車",U1237)))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558" operator="containsText" text="了機">
      <formula>NOT(ISERROR(SEARCH("了機",U1238)))</formula>
    </cfRule>
    <cfRule type="containsText" dxfId="2809" priority="557" operator="containsText" text="改紡">
      <formula>NOT(ISERROR(SEARCH("改紡",U1238)))</formula>
    </cfRule>
    <cfRule type="containsText" dxfId="2808" priority="556" operator="containsText" text="清車">
      <formula>NOT(ISERROR(SEARCH("清車",U1238)))</formula>
    </cfRule>
    <cfRule type="containsText" dxfId="2807" priority="356" operator="containsText" text="了機">
      <formula>NOT(ISERROR(SEARCH("了機",U1238)))</formula>
    </cfRule>
    <cfRule type="containsText" dxfId="2806" priority="355" operator="containsText" text="改紡">
      <formula>NOT(ISERROR(SEARCH("改紡",U1238)))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9" operator="containsText" text="了機">
      <formula>NOT(ISERROR(SEARCH("了機",U1239)))</formula>
    </cfRule>
    <cfRule type="containsText" dxfId="2803" priority="158" operator="containsText" text="改紡">
      <formula>NOT(ISERROR(SEARCH("改紡",U1239)))</formula>
    </cfRule>
  </conditionalFormatting>
  <conditionalFormatting sqref="U1247">
    <cfRule type="containsText" dxfId="2802" priority="773" operator="containsText" text="了機">
      <formula>NOT(ISERROR(SEARCH("了機",U1247)))</formula>
    </cfRule>
    <cfRule type="containsText" dxfId="2801" priority="772" operator="containsText" text="改紡">
      <formula>NOT(ISERROR(SEARCH("改紡",U1247)))</formula>
    </cfRule>
    <cfRule type="containsText" dxfId="2800" priority="771" operator="containsText" text="清車">
      <formula>NOT(ISERROR(SEARCH("清車",U1247)))</formula>
    </cfRule>
  </conditionalFormatting>
  <conditionalFormatting sqref="U1248">
    <cfRule type="containsText" dxfId="2799" priority="573" operator="containsText" text="了機">
      <formula>NOT(ISERROR(SEARCH("了機",U1248)))</formula>
    </cfRule>
    <cfRule type="containsText" dxfId="2798" priority="572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370" operator="containsText" text="改紡">
      <formula>NOT(ISERROR(SEARCH("改紡",U1248)))</formula>
    </cfRule>
    <cfRule type="containsText" dxfId="2795" priority="369" operator="containsText" text="清車">
      <formula>NOT(ISERROR(SEARCH("清車",U1248)))</formula>
    </cfRule>
    <cfRule type="containsText" dxfId="2794" priority="571" operator="containsText" text="清車">
      <formula>NOT(ISERROR(SEARCH("清車",U1248)))</formula>
    </cfRule>
  </conditionalFormatting>
  <conditionalFormatting sqref="U1249">
    <cfRule type="containsText" dxfId="2793" priority="174" operator="containsText" text="了機">
      <formula>NOT(ISERROR(SEARCH("了機",U1249)))</formula>
    </cfRule>
    <cfRule type="containsText" dxfId="2792" priority="172" operator="containsText" text="清車">
      <formula>NOT(ISERROR(SEARCH("清車",U1249)))</formula>
    </cfRule>
    <cfRule type="containsText" dxfId="2791" priority="173" operator="containsText" text="改紡">
      <formula>NOT(ISERROR(SEARCH("改紡",U1249)))</formula>
    </cfRule>
  </conditionalFormatting>
  <conditionalFormatting sqref="U1250">
    <cfRule type="containsText" dxfId="2790" priority="731" operator="containsText" text="了機">
      <formula>NOT(ISERROR(SEARCH("了機",U1250)))</formula>
    </cfRule>
    <cfRule type="containsText" dxfId="2789" priority="730" operator="containsText" text="改紡">
      <formula>NOT(ISERROR(SEARCH("改紡",U1250)))</formula>
    </cfRule>
    <cfRule type="containsText" dxfId="2788" priority="729" operator="containsText" text="清車">
      <formula>NOT(ISERROR(SEARCH("清車",U1250)))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50" operator="containsText" text="了機">
      <formula>NOT(ISERROR(SEARCH("了機",U1251)))</formula>
    </cfRule>
    <cfRule type="containsText" dxfId="2785" priority="549" operator="containsText" text="了機">
      <formula>NOT(ISERROR(SEARCH("了機",U1251)))</formula>
    </cfRule>
    <cfRule type="containsText" dxfId="2784" priority="548" operator="containsText" text="改紡">
      <formula>NOT(ISERROR(SEARCH("改紡",U1251)))</formula>
    </cfRule>
    <cfRule type="containsText" dxfId="2783" priority="547" operator="containsText" text="清車">
      <formula>NOT(ISERROR(SEARCH("清車",U1251)))</formula>
    </cfRule>
    <cfRule type="containsText" dxfId="2782" priority="349" operator="containsText" text="改紡">
      <formula>NOT(ISERROR(SEARCH("改紡",U1251)))</formula>
    </cfRule>
  </conditionalFormatting>
  <conditionalFormatting sqref="U1252">
    <cfRule type="containsText" dxfId="2781" priority="141" operator="containsText" text="了機">
      <formula>NOT(ISERROR(SEARCH("了機",U1252)))</formula>
    </cfRule>
    <cfRule type="containsText" dxfId="2780" priority="140" operator="containsText" text="改紡">
      <formula>NOT(ISERROR(SEARCH("改紡",U1252)))</formula>
    </cfRule>
    <cfRule type="containsText" dxfId="2779" priority="139" operator="containsText" text="清車">
      <formula>NOT(ISERROR(SEARCH("清車",U1252)))</formula>
    </cfRule>
  </conditionalFormatting>
  <conditionalFormatting sqref="X39:X46">
    <cfRule type="containsText" dxfId="2778" priority="11263" operator="containsText" text="了機">
      <formula>NOT(ISERROR(SEARCH("了機",X39)))</formula>
    </cfRule>
    <cfRule type="containsText" dxfId="2777" priority="11261" operator="containsText" text="清車">
      <formula>NOT(ISERROR(SEARCH("清車",X39)))</formula>
    </cfRule>
    <cfRule type="containsText" dxfId="2776" priority="11262" operator="containsText" text="改紡">
      <formula>NOT(ISERROR(SEARCH("改紡",X39)))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30" operator="containsText" text="了機">
      <formula>NOT(ISERROR(SEARCH("了機",X82)))</formula>
    </cfRule>
    <cfRule type="containsText" dxfId="2773" priority="11229" operator="containsText" text="改紡">
      <formula>NOT(ISERROR(SEARCH("改紡",X82)))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3" operator="containsText" text="了機">
      <formula>NOT(ISERROR(SEARCH("了機",X137)))</formula>
    </cfRule>
    <cfRule type="containsText" dxfId="2770" priority="11022" operator="containsText" text="改紡">
      <formula>NOT(ISERROR(SEARCH("改紡",X137)))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5" operator="containsText" text="了機">
      <formula>NOT(ISERROR(SEARCH("了機",X149)))</formula>
    </cfRule>
    <cfRule type="containsText" dxfId="2765" priority="11034" operator="containsText" text="改紡">
      <formula>NOT(ISERROR(SEARCH("改紡",X149)))</formula>
    </cfRule>
    <cfRule type="containsText" dxfId="2764" priority="11033" operator="containsText" text="清車">
      <formula>NOT(ISERROR(SEARCH("清車",X149)))</formula>
    </cfRule>
  </conditionalFormatting>
  <conditionalFormatting sqref="X150">
    <cfRule type="containsText" dxfId="2763" priority="11038" operator="containsText" text="了機">
      <formula>NOT(ISERROR(SEARCH("了機",X150)))</formula>
    </cfRule>
    <cfRule type="containsText" dxfId="2762" priority="11037" operator="containsText" text="改紡">
      <formula>NOT(ISERROR(SEARCH("改紡",X150)))</formula>
    </cfRule>
    <cfRule type="containsText" dxfId="2761" priority="11036" operator="containsText" text="清車">
      <formula>NOT(ISERROR(SEARCH("清車",X150)))</formula>
    </cfRule>
  </conditionalFormatting>
  <conditionalFormatting sqref="X168:X175">
    <cfRule type="containsText" dxfId="2760" priority="11121" operator="containsText" text="改紡">
      <formula>NOT(ISERROR(SEARCH("改紡",X168)))</formula>
    </cfRule>
    <cfRule type="containsText" dxfId="2759" priority="11120" operator="containsText" text="清車">
      <formula>NOT(ISERROR(SEARCH("清車",X168)))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10" operator="containsText" text="改紡">
      <formula>NOT(ISERROR(SEARCH("改紡",L189)))</formula>
    </cfRule>
    <cfRule type="containsText" dxfId="2753" priority="11009" operator="containsText" text="清車">
      <formula>NOT(ISERROR(SEARCH("清車",L189)))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8" operator="containsText" text="了機">
      <formula>NOT(ISERROR(SEARCH("了機",X191)))</formula>
    </cfRule>
    <cfRule type="containsText" dxfId="2748" priority="10947" operator="containsText" text="改紡">
      <formula>NOT(ISERROR(SEARCH("改紡",X191)))</formula>
    </cfRule>
    <cfRule type="containsText" dxfId="2747" priority="10946" operator="containsText" text="清車">
      <formula>NOT(ISERROR(SEARCH("清車",X191)))</formula>
    </cfRule>
  </conditionalFormatting>
  <conditionalFormatting sqref="X193">
    <cfRule type="containsText" dxfId="2746" priority="10930" operator="containsText" text="了機">
      <formula>NOT(ISERROR(SEARCH("了機",X193)))</formula>
    </cfRule>
    <cfRule type="containsText" dxfId="2745" priority="10928" operator="containsText" text="清車">
      <formula>NOT(ISERROR(SEARCH("清車",X193)))</formula>
    </cfRule>
    <cfRule type="containsText" dxfId="2744" priority="10929" operator="containsText" text="改紡">
      <formula>NOT(ISERROR(SEARCH("改紡",X193)))</formula>
    </cfRule>
  </conditionalFormatting>
  <conditionalFormatting sqref="X194">
    <cfRule type="containsText" dxfId="2743" priority="10852" operator="containsText" text="了機">
      <formula>NOT(ISERROR(SEARCH("了機",X194)))</formula>
    </cfRule>
    <cfRule type="containsText" dxfId="2742" priority="10850" operator="containsText" text="清車">
      <formula>NOT(ISERROR(SEARCH("清車",X194)))</formula>
    </cfRule>
    <cfRule type="containsText" dxfId="2741" priority="10851" operator="containsText" text="改紡">
      <formula>NOT(ISERROR(SEARCH("改紡",X194)))</formula>
    </cfRule>
  </conditionalFormatting>
  <conditionalFormatting sqref="X211:X218">
    <cfRule type="containsText" dxfId="2740" priority="10995" operator="containsText" text="改紡">
      <formula>NOT(ISERROR(SEARCH("改紡",X211)))</formula>
    </cfRule>
    <cfRule type="containsText" dxfId="2739" priority="10996" operator="containsText" text="了機">
      <formula>NOT(ISERROR(SEARCH("了機",X211)))</formula>
    </cfRule>
    <cfRule type="containsText" dxfId="2738" priority="10994" operator="containsText" text="清車">
      <formula>NOT(ISERROR(SEARCH("清車",X211)))</formula>
    </cfRule>
  </conditionalFormatting>
  <conditionalFormatting sqref="X223">
    <cfRule type="containsText" dxfId="2737" priority="10756" operator="containsText" text="了機">
      <formula>NOT(ISERROR(SEARCH("了機",X223)))</formula>
    </cfRule>
    <cfRule type="containsText" dxfId="2736" priority="10754" operator="containsText" text="清車">
      <formula>NOT(ISERROR(SEARCH("清車",X223)))</formula>
    </cfRule>
    <cfRule type="containsText" dxfId="2735" priority="10755" operator="containsText" text="改紡">
      <formula>NOT(ISERROR(SEARCH("改紡",X223)))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20" operator="containsText" text="了機">
      <formula>NOT(ISERROR(SEARCH("了機",X233)))</formula>
    </cfRule>
    <cfRule type="containsText" dxfId="2731" priority="10719" operator="containsText" text="改紡">
      <formula>NOT(ISERROR(SEARCH("改紡",X233)))</formula>
    </cfRule>
    <cfRule type="containsText" dxfId="2730" priority="10718" operator="containsText" text="清車">
      <formula>NOT(ISERROR(SEARCH("清車",X233)))</formula>
    </cfRule>
  </conditionalFormatting>
  <conditionalFormatting sqref="X234">
    <cfRule type="containsText" dxfId="2729" priority="10782" operator="containsText" text="改紡">
      <formula>NOT(ISERROR(SEARCH("改紡",X234)))</formula>
    </cfRule>
    <cfRule type="containsText" dxfId="2728" priority="10783" operator="containsText" text="了機">
      <formula>NOT(ISERROR(SEARCH("了機",X234)))</formula>
    </cfRule>
    <cfRule type="containsText" dxfId="2727" priority="10781" operator="containsText" text="清車">
      <formula>NOT(ISERROR(SEARCH("清車",X234)))</formula>
    </cfRule>
  </conditionalFormatting>
  <conditionalFormatting sqref="X236">
    <cfRule type="containsText" dxfId="2726" priority="10768" operator="containsText" text="了機">
      <formula>NOT(ISERROR(SEARCH("了機",X236)))</formula>
    </cfRule>
    <cfRule type="containsText" dxfId="2725" priority="10766" operator="containsText" text="清車">
      <formula>NOT(ISERROR(SEARCH("清車",X236)))</formula>
    </cfRule>
    <cfRule type="containsText" dxfId="2724" priority="10767" operator="containsText" text="改紡">
      <formula>NOT(ISERROR(SEARCH("改紡",X236)))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7" operator="containsText" text="了機">
      <formula>NOT(ISERROR(SEARCH("了機",X237)))</formula>
    </cfRule>
    <cfRule type="containsText" dxfId="2721" priority="10686" operator="containsText" text="改紡">
      <formula>NOT(ISERROR(SEARCH("改紡",X237)))</formula>
    </cfRule>
  </conditionalFormatting>
  <conditionalFormatting sqref="X248">
    <cfRule type="containsText" dxfId="2720" priority="10672" operator="containsText" text="了機">
      <formula>NOT(ISERROR(SEARCH("了機",X248)))</formula>
    </cfRule>
    <cfRule type="containsText" dxfId="2719" priority="10670" operator="containsText" text="清車">
      <formula>NOT(ISERROR(SEARCH("清車",X248)))</formula>
    </cfRule>
    <cfRule type="containsText" dxfId="2718" priority="10671" operator="containsText" text="改紡">
      <formula>NOT(ISERROR(SEARCH("改紡",X248)))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3" operator="containsText" text="了機">
      <formula>NOT(ISERROR(SEARCH("了機",X266)))</formula>
    </cfRule>
    <cfRule type="containsText" dxfId="2713" priority="10571" operator="containsText" text="清車">
      <formula>NOT(ISERROR(SEARCH("清車",X266)))</formula>
    </cfRule>
    <cfRule type="containsText" dxfId="2712" priority="10572" operator="containsText" text="改紡">
      <formula>NOT(ISERROR(SEARCH("改紡",X266)))</formula>
    </cfRule>
  </conditionalFormatting>
  <conditionalFormatting sqref="X267">
    <cfRule type="containsText" dxfId="2711" priority="10486" operator="containsText" text="了機">
      <formula>NOT(ISERROR(SEARCH("了機",X267)))</formula>
    </cfRule>
    <cfRule type="containsText" dxfId="2710" priority="10485" operator="containsText" text="改紡">
      <formula>NOT(ISERROR(SEARCH("改紡",X267)))</formula>
    </cfRule>
    <cfRule type="containsText" dxfId="2709" priority="10484" operator="containsText" text="清車">
      <formula>NOT(ISERROR(SEARCH("清車",X267)))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9" operator="containsText" text="改紡">
      <formula>NOT(ISERROR(SEARCH("改紡",X278)))</formula>
    </cfRule>
    <cfRule type="containsText" dxfId="2702" priority="10600" operator="containsText" text="了機">
      <formula>NOT(ISERROR(SEARCH("了機",X278)))</formula>
    </cfRule>
    <cfRule type="containsText" dxfId="2701" priority="10598" operator="containsText" text="清車">
      <formula>NOT(ISERROR(SEARCH("清車",X278)))</formula>
    </cfRule>
  </conditionalFormatting>
  <conditionalFormatting sqref="X280">
    <cfRule type="containsText" dxfId="2700" priority="10584" operator="containsText" text="改紡">
      <formula>NOT(ISERROR(SEARCH("改紡",X280)))</formula>
    </cfRule>
    <cfRule type="containsText" dxfId="2699" priority="10585" operator="containsText" text="了機">
      <formula>NOT(ISERROR(SEARCH("了機",X280)))</formula>
    </cfRule>
    <cfRule type="containsText" dxfId="2698" priority="10583" operator="containsText" text="清車">
      <formula>NOT(ISERROR(SEARCH("清車",X280)))</formula>
    </cfRule>
  </conditionalFormatting>
  <conditionalFormatting sqref="X281">
    <cfRule type="containsText" dxfId="2697" priority="10503" operator="containsText" text="改紡">
      <formula>NOT(ISERROR(SEARCH("改紡",X281)))</formula>
    </cfRule>
    <cfRule type="containsText" dxfId="2696" priority="10504" operator="containsText" text="了機">
      <formula>NOT(ISERROR(SEARCH("了機",X281)))</formula>
    </cfRule>
    <cfRule type="containsText" dxfId="2695" priority="10502" operator="containsText" text="清車">
      <formula>NOT(ISERROR(SEARCH("清車",X281)))</formula>
    </cfRule>
  </conditionalFormatting>
  <conditionalFormatting sqref="X292">
    <cfRule type="containsText" dxfId="2694" priority="10488" operator="containsText" text="改紡">
      <formula>NOT(ISERROR(SEARCH("改紡",X292)))</formula>
    </cfRule>
    <cfRule type="containsText" dxfId="2693" priority="10487" operator="containsText" text="清車">
      <formula>NOT(ISERROR(SEARCH("清車",X292)))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8" operator="containsText" text="了機">
      <formula>NOT(ISERROR(SEARCH("了機",X298)))</formula>
    </cfRule>
    <cfRule type="containsText" dxfId="2690" priority="10647" operator="containsText" text="改紡">
      <formula>NOT(ISERROR(SEARCH("改紡",X298)))</formula>
    </cfRule>
    <cfRule type="containsText" dxfId="2689" priority="10646" operator="containsText" text="清車">
      <formula>NOT(ISERROR(SEARCH("清車",X298)))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6" operator="containsText" text="改紡">
      <formula>NOT(ISERROR(SEARCH("改紡",X319)))</formula>
    </cfRule>
    <cfRule type="containsText" dxfId="2682" priority="10355" operator="containsText" text="清車">
      <formula>NOT(ISERROR(SEARCH("清車",X319)))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6" operator="containsText" text="了機">
      <formula>NOT(ISERROR(SEARCH("了機",X320)))</formula>
    </cfRule>
    <cfRule type="containsText" dxfId="2678" priority="10395" operator="containsText" text="改紡">
      <formula>NOT(ISERROR(SEARCH("改紡",X320)))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3" operator="containsText" text="了機">
      <formula>NOT(ISERROR(SEARCH("了機",X322)))</formula>
    </cfRule>
    <cfRule type="containsText" dxfId="2675" priority="10332" operator="containsText" text="改紡">
      <formula>NOT(ISERROR(SEARCH("改紡",X322)))</formula>
    </cfRule>
  </conditionalFormatting>
  <conditionalFormatting sqref="X333">
    <cfRule type="containsText" dxfId="2674" priority="10317" operator="containsText" text="改紡">
      <formula>NOT(ISERROR(SEARCH("改紡",X333)))</formula>
    </cfRule>
    <cfRule type="containsText" dxfId="2673" priority="10316" operator="containsText" text="清車">
      <formula>NOT(ISERROR(SEARCH("清車",X333)))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4" operator="containsText" text="了機">
      <formula>NOT(ISERROR(SEARCH("了機",X339)))</formula>
    </cfRule>
    <cfRule type="containsText" dxfId="2669" priority="10443" operator="containsText" text="改紡">
      <formula>NOT(ISERROR(SEARCH("改紡",X339)))</formula>
    </cfRule>
  </conditionalFormatting>
  <conditionalFormatting sqref="X348:X349">
    <cfRule type="containsText" dxfId="2668" priority="10107" operator="containsText" text="改紡">
      <formula>NOT(ISERROR(SEARCH("改紡",X348)))</formula>
    </cfRule>
    <cfRule type="containsText" dxfId="2667" priority="10108" operator="containsText" text="了機">
      <formula>NOT(ISERROR(SEARCH("了機",X348)))</formula>
    </cfRule>
    <cfRule type="containsText" dxfId="2666" priority="10106" operator="containsText" text="清車">
      <formula>NOT(ISERROR(SEARCH("清車",X348)))</formula>
    </cfRule>
  </conditionalFormatting>
  <conditionalFormatting sqref="X350">
    <cfRule type="containsText" dxfId="2665" priority="10105" operator="containsText" text="了機">
      <formula>NOT(ISERROR(SEARCH("了機",X350)))</formula>
    </cfRule>
    <cfRule type="containsText" dxfId="2664" priority="10104" operator="containsText" text="改紡">
      <formula>NOT(ISERROR(SEARCH("改紡",X350)))</formula>
    </cfRule>
    <cfRule type="containsText" dxfId="2663" priority="10103" operator="containsText" text="清車">
      <formula>NOT(ISERROR(SEARCH("清車",X350)))</formula>
    </cfRule>
  </conditionalFormatting>
  <conditionalFormatting sqref="X355">
    <cfRule type="containsText" dxfId="2662" priority="10111" operator="containsText" text="了機">
      <formula>NOT(ISERROR(SEARCH("了機",X355)))</formula>
    </cfRule>
    <cfRule type="containsText" dxfId="2661" priority="10110" operator="containsText" text="改紡">
      <formula>NOT(ISERROR(SEARCH("改紡",X355)))</formula>
    </cfRule>
    <cfRule type="containsText" dxfId="2660" priority="10109" operator="containsText" text="清車">
      <formula>NOT(ISERROR(SEARCH("清車",X355)))</formula>
    </cfRule>
  </conditionalFormatting>
  <conditionalFormatting sqref="X358 T358 L358:M358 X361 P358:Q358 M360 Q360 L361:M361 P361:Q361 T361">
    <cfRule type="containsText" dxfId="2659" priority="10281" operator="containsText" text="改紡">
      <formula>NOT(ISERROR(SEARCH("改紡",L358)))</formula>
    </cfRule>
    <cfRule type="containsText" dxfId="2658" priority="10280" operator="containsText" text="清車">
      <formula>NOT(ISERROR(SEARCH("清車",L358)))</formula>
    </cfRule>
  </conditionalFormatting>
  <conditionalFormatting sqref="X359">
    <cfRule type="containsText" dxfId="2657" priority="10186" operator="containsText" text="了機">
      <formula>NOT(ISERROR(SEARCH("了機",X359)))</formula>
    </cfRule>
    <cfRule type="containsText" dxfId="2656" priority="10185" operator="containsText" text="改紡">
      <formula>NOT(ISERROR(SEARCH("改紡",X359)))</formula>
    </cfRule>
    <cfRule type="containsText" dxfId="2655" priority="10184" operator="containsText" text="清車">
      <formula>NOT(ISERROR(SEARCH("清車",X359)))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4" operator="containsText" text="了機">
      <formula>NOT(ISERROR(SEARCH("了機",X371)))</formula>
    </cfRule>
    <cfRule type="containsText" dxfId="2647" priority="10113" operator="containsText" text="改紡">
      <formula>NOT(ISERROR(SEARCH("改紡",X371)))</formula>
    </cfRule>
    <cfRule type="containsText" dxfId="2646" priority="10112" operator="containsText" text="清車">
      <formula>NOT(ISERROR(SEARCH("清車",X371)))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7" operator="containsText" text="了機">
      <formula>NOT(ISERROR(SEARCH("了機",X379)))</formula>
    </cfRule>
    <cfRule type="containsText" dxfId="2641" priority="10265" operator="containsText" text="清車">
      <formula>NOT(ISERROR(SEARCH("清車",X379)))</formula>
    </cfRule>
    <cfRule type="containsText" dxfId="2640" priority="10266" operator="containsText" text="改紡">
      <formula>NOT(ISERROR(SEARCH("改紡",X379)))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9" operator="containsText" text="了機">
      <formula>NOT(ISERROR(SEARCH("了機",X390)))</formula>
    </cfRule>
    <cfRule type="containsText" dxfId="2635" priority="9918" operator="containsText" text="改紡">
      <formula>NOT(ISERROR(SEARCH("改紡",X390)))</formula>
    </cfRule>
    <cfRule type="containsText" dxfId="2634" priority="9917" operator="containsText" text="清車">
      <formula>NOT(ISERROR(SEARCH("清車",X390)))</formula>
    </cfRule>
  </conditionalFormatting>
  <conditionalFormatting sqref="X395">
    <cfRule type="containsText" dxfId="2633" priority="9924" operator="containsText" text="改紡">
      <formula>NOT(ISERROR(SEARCH("改紡",X395)))</formula>
    </cfRule>
    <cfRule type="containsText" dxfId="2632" priority="9923" operator="containsText" text="清車">
      <formula>NOT(ISERROR(SEARCH("清車",X395)))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5" operator="containsText" text="改紡">
      <formula>NOT(ISERROR(SEARCH("改紡",L398)))</formula>
    </cfRule>
    <cfRule type="containsText" dxfId="2629" priority="10094" operator="containsText" text="清車">
      <formula>NOT(ISERROR(SEARCH("清車",L398)))</formula>
    </cfRule>
  </conditionalFormatting>
  <conditionalFormatting sqref="X399">
    <cfRule type="containsText" dxfId="2628" priority="10000" operator="containsText" text="了機">
      <formula>NOT(ISERROR(SEARCH("了機",X399)))</formula>
    </cfRule>
    <cfRule type="containsText" dxfId="2627" priority="9999" operator="containsText" text="改紡">
      <formula>NOT(ISERROR(SEARCH("改紡",X399)))</formula>
    </cfRule>
    <cfRule type="containsText" dxfId="2626" priority="9998" operator="containsText" text="清車">
      <formula>NOT(ISERROR(SEARCH("清車",X399)))</formula>
    </cfRule>
  </conditionalFormatting>
  <conditionalFormatting sqref="X400">
    <cfRule type="containsText" dxfId="2625" priority="10033" operator="containsText" text="了機">
      <formula>NOT(ISERROR(SEARCH("了機",X400)))</formula>
    </cfRule>
    <cfRule type="containsText" dxfId="2624" priority="10031" operator="containsText" text="清車">
      <formula>NOT(ISERROR(SEARCH("清車",X400)))</formula>
    </cfRule>
    <cfRule type="containsText" dxfId="2623" priority="10032" operator="containsText" text="改紡">
      <formula>NOT(ISERROR(SEARCH("改紡",X400)))</formula>
    </cfRule>
  </conditionalFormatting>
  <conditionalFormatting sqref="X402">
    <cfRule type="containsText" dxfId="2622" priority="9976" operator="containsText" text="了機">
      <formula>NOT(ISERROR(SEARCH("了機",X402)))</formula>
    </cfRule>
    <cfRule type="containsText" dxfId="2621" priority="9974" operator="containsText" text="清車">
      <formula>NOT(ISERROR(SEARCH("清車",X402)))</formula>
    </cfRule>
    <cfRule type="containsText" dxfId="2620" priority="9975" operator="containsText" text="改紡">
      <formula>NOT(ISERROR(SEARCH("改紡",X402)))</formula>
    </cfRule>
  </conditionalFormatting>
  <conditionalFormatting sqref="X411">
    <cfRule type="containsText" dxfId="2619" priority="9927" operator="containsText" text="改紡">
      <formula>NOT(ISERROR(SEARCH("改紡",X411)))</formula>
    </cfRule>
    <cfRule type="containsText" dxfId="2618" priority="9926" operator="containsText" text="清車">
      <formula>NOT(ISERROR(SEARCH("清車",X411)))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4" operator="containsText" text="了機">
      <formula>NOT(ISERROR(SEARCH("了機",X413)))</formula>
    </cfRule>
    <cfRule type="containsText" dxfId="2615" priority="9963" operator="containsText" text="改紡">
      <formula>NOT(ISERROR(SEARCH("改紡",X413)))</formula>
    </cfRule>
    <cfRule type="containsText" dxfId="2614" priority="9962" operator="containsText" text="清車">
      <formula>NOT(ISERROR(SEARCH("清車",X413)))</formula>
    </cfRule>
  </conditionalFormatting>
  <conditionalFormatting sqref="X419:X426">
    <cfRule type="containsText" dxfId="2613" priority="10081" operator="containsText" text="了機">
      <formula>NOT(ISERROR(SEARCH("了機",X419)))</formula>
    </cfRule>
    <cfRule type="containsText" dxfId="2612" priority="10079" operator="containsText" text="清車">
      <formula>NOT(ISERROR(SEARCH("清車",X419)))</formula>
    </cfRule>
    <cfRule type="containsText" dxfId="2611" priority="10080" operator="containsText" text="改紡">
      <formula>NOT(ISERROR(SEARCH("改紡",X419)))</formula>
    </cfRule>
  </conditionalFormatting>
  <conditionalFormatting sqref="X428:X429">
    <cfRule type="containsText" dxfId="2610" priority="9735" operator="containsText" text="改紡">
      <formula>NOT(ISERROR(SEARCH("改紡",X428)))</formula>
    </cfRule>
    <cfRule type="containsText" dxfId="2609" priority="9736" operator="containsText" text="了機">
      <formula>NOT(ISERROR(SEARCH("了機",X428)))</formula>
    </cfRule>
    <cfRule type="containsText" dxfId="2608" priority="9734" operator="containsText" text="清車">
      <formula>NOT(ISERROR(SEARCH("清車",X428)))</formula>
    </cfRule>
  </conditionalFormatting>
  <conditionalFormatting sqref="X430">
    <cfRule type="containsText" dxfId="2607" priority="9733" operator="containsText" text="了機">
      <formula>NOT(ISERROR(SEARCH("了機",X430)))</formula>
    </cfRule>
    <cfRule type="containsText" dxfId="2606" priority="9731" operator="containsText" text="清車">
      <formula>NOT(ISERROR(SEARCH("清車",X430)))</formula>
    </cfRule>
    <cfRule type="containsText" dxfId="2605" priority="9732" operator="containsText" text="改紡">
      <formula>NOT(ISERROR(SEARCH("改紡",X430)))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9" operator="containsText" text="了機">
      <formula>NOT(ISERROR(SEARCH("了機",X435)))</formula>
    </cfRule>
    <cfRule type="containsText" dxfId="2602" priority="9738" operator="containsText" text="改紡">
      <formula>NOT(ISERROR(SEARCH("改紡",X435)))</formula>
    </cfRule>
  </conditionalFormatting>
  <conditionalFormatting sqref="X438 T438 L438:M438 X441 P438:Q438 M440 Q440 L441:M441 P441:Q441 T441">
    <cfRule type="containsText" dxfId="2601" priority="9909" operator="containsText" text="改紡">
      <formula>NOT(ISERROR(SEARCH("改紡",L438)))</formula>
    </cfRule>
    <cfRule type="containsText" dxfId="2600" priority="9908" operator="containsText" text="清車">
      <formula>NOT(ISERROR(SEARCH("清車",L438)))</formula>
    </cfRule>
  </conditionalFormatting>
  <conditionalFormatting sqref="X439">
    <cfRule type="containsText" dxfId="2599" priority="9813" operator="containsText" text="改紡">
      <formula>NOT(ISERROR(SEARCH("改紡",X439)))</formula>
    </cfRule>
    <cfRule type="containsText" dxfId="2598" priority="9812" operator="containsText" text="清車">
      <formula>NOT(ISERROR(SEARCH("清車",X439)))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7" operator="containsText" text="了機">
      <formula>NOT(ISERROR(SEARCH("了機",X440)))</formula>
    </cfRule>
    <cfRule type="containsText" dxfId="2594" priority="9846" operator="containsText" text="改紡">
      <formula>NOT(ISERROR(SEARCH("改紡",X440)))</formula>
    </cfRule>
  </conditionalFormatting>
  <conditionalFormatting sqref="X442">
    <cfRule type="containsText" dxfId="2593" priority="9790" operator="containsText" text="了機">
      <formula>NOT(ISERROR(SEARCH("了機",X442)))</formula>
    </cfRule>
    <cfRule type="containsText" dxfId="2592" priority="9789" operator="containsText" text="改紡">
      <formula>NOT(ISERROR(SEARCH("改紡",X442)))</formula>
    </cfRule>
    <cfRule type="containsText" dxfId="2591" priority="9788" operator="containsText" text="清車">
      <formula>NOT(ISERROR(SEARCH("清車",X442)))</formula>
    </cfRule>
  </conditionalFormatting>
  <conditionalFormatting sqref="X451">
    <cfRule type="containsText" dxfId="2590" priority="9742" operator="containsText" text="了機">
      <formula>NOT(ISERROR(SEARCH("了機",X451)))</formula>
    </cfRule>
    <cfRule type="containsText" dxfId="2589" priority="9741" operator="containsText" text="改紡">
      <formula>NOT(ISERROR(SEARCH("改紡",X451)))</formula>
    </cfRule>
    <cfRule type="containsText" dxfId="2588" priority="9740" operator="containsText" text="清車">
      <formula>NOT(ISERROR(SEARCH("清車",X451)))</formula>
    </cfRule>
  </conditionalFormatting>
  <conditionalFormatting sqref="X453">
    <cfRule type="containsText" dxfId="2587" priority="9777" operator="containsText" text="改紡">
      <formula>NOT(ISERROR(SEARCH("改紡",X453)))</formula>
    </cfRule>
    <cfRule type="containsText" dxfId="2586" priority="9778" operator="containsText" text="了機">
      <formula>NOT(ISERROR(SEARCH("了機",X453)))</formula>
    </cfRule>
    <cfRule type="containsText" dxfId="2585" priority="9776" operator="containsText" text="清車">
      <formula>NOT(ISERROR(SEARCH("清車",X453)))</formula>
    </cfRule>
  </conditionalFormatting>
  <conditionalFormatting sqref="X459:X466">
    <cfRule type="containsText" dxfId="2584" priority="9894" operator="containsText" text="改紡">
      <formula>NOT(ISERROR(SEARCH("改紡",X459)))</formula>
    </cfRule>
    <cfRule type="containsText" dxfId="2583" priority="9895" operator="containsText" text="了機">
      <formula>NOT(ISERROR(SEARCH("了機",X459)))</formula>
    </cfRule>
    <cfRule type="containsText" dxfId="2582" priority="9893" operator="containsText" text="清車">
      <formula>NOT(ISERROR(SEARCH("清車",X459)))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61" operator="containsText" text="了機">
      <formula>NOT(ISERROR(SEARCH("了機",X475)))</formula>
    </cfRule>
    <cfRule type="containsText" dxfId="2574" priority="9660" operator="containsText" text="改紡">
      <formula>NOT(ISERROR(SEARCH("改紡",X475)))</formula>
    </cfRule>
    <cfRule type="containsText" dxfId="2573" priority="9659" operator="containsText" text="清車">
      <formula>NOT(ISERROR(SEARCH("清車",X475)))</formula>
    </cfRule>
  </conditionalFormatting>
  <conditionalFormatting sqref="X478 X481">
    <cfRule type="containsText" dxfId="2572" priority="9723" operator="containsText" text="改紡">
      <formula>NOT(ISERROR(SEARCH("改紡",X478)))</formula>
    </cfRule>
    <cfRule type="containsText" dxfId="2571" priority="9722" operator="containsText" text="清車">
      <formula>NOT(ISERROR(SEARCH("清車",X478)))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2" operator="containsText" text="了機">
      <formula>NOT(ISERROR(SEARCH("了機",X479)))</formula>
    </cfRule>
    <cfRule type="containsText" dxfId="2568" priority="9681" operator="containsText" text="改紡">
      <formula>NOT(ISERROR(SEARCH("改紡",X479)))</formula>
    </cfRule>
    <cfRule type="containsText" dxfId="2567" priority="9680" operator="containsText" text="清車">
      <formula>NOT(ISERROR(SEARCH("清車",X479)))</formula>
    </cfRule>
  </conditionalFormatting>
  <conditionalFormatting sqref="X480">
    <cfRule type="containsText" dxfId="2566" priority="9691" operator="containsText" text="了機">
      <formula>NOT(ISERROR(SEARCH("了機",X480)))</formula>
    </cfRule>
    <cfRule type="containsText" dxfId="2565" priority="9690" operator="containsText" text="改紡">
      <formula>NOT(ISERROR(SEARCH("改紡",X480)))</formula>
    </cfRule>
    <cfRule type="containsText" dxfId="2564" priority="9689" operator="containsText" text="清車">
      <formula>NOT(ISERROR(SEARCH("清車",X480)))</formula>
    </cfRule>
  </conditionalFormatting>
  <conditionalFormatting sqref="X482">
    <cfRule type="containsText" dxfId="2563" priority="9673" operator="containsText" text="了機">
      <formula>NOT(ISERROR(SEARCH("了機",X482)))</formula>
    </cfRule>
    <cfRule type="containsText" dxfId="2562" priority="9672" operator="containsText" text="改紡">
      <formula>NOT(ISERROR(SEARCH("改紡",X482)))</formula>
    </cfRule>
    <cfRule type="containsText" dxfId="2561" priority="9671" operator="containsText" text="清車">
      <formula>NOT(ISERROR(SEARCH("清車",X482)))</formula>
    </cfRule>
  </conditionalFormatting>
  <conditionalFormatting sqref="X491">
    <cfRule type="containsText" dxfId="2560" priority="9664" operator="containsText" text="了機">
      <formula>NOT(ISERROR(SEARCH("了機",X491)))</formula>
    </cfRule>
    <cfRule type="containsText" dxfId="2559" priority="9662" operator="containsText" text="清車">
      <formula>NOT(ISERROR(SEARCH("清車",X491)))</formula>
    </cfRule>
    <cfRule type="containsText" dxfId="2558" priority="9663" operator="containsText" text="改紡">
      <formula>NOT(ISERROR(SEARCH("改紡",X491)))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9" operator="containsText" text="了機">
      <formula>NOT(ISERROR(SEARCH("了機",X499)))</formula>
    </cfRule>
    <cfRule type="containsText" dxfId="2552" priority="9708" operator="containsText" text="改紡">
      <formula>NOT(ISERROR(SEARCH("改紡",X499)))</formula>
    </cfRule>
  </conditionalFormatting>
  <conditionalFormatting sqref="X508:X509">
    <cfRule type="containsText" dxfId="2551" priority="9409" operator="containsText" text="了機">
      <formula>NOT(ISERROR(SEARCH("了機",X508)))</formula>
    </cfRule>
    <cfRule type="containsText" dxfId="2550" priority="9407" operator="containsText" text="清車">
      <formula>NOT(ISERROR(SEARCH("清車",X508)))</formula>
    </cfRule>
    <cfRule type="containsText" dxfId="2549" priority="9408" operator="containsText" text="改紡">
      <formula>NOT(ISERROR(SEARCH("改紡",X508)))</formula>
    </cfRule>
  </conditionalFormatting>
  <conditionalFormatting sqref="X510">
    <cfRule type="containsText" dxfId="2548" priority="9406" operator="containsText" text="了機">
      <formula>NOT(ISERROR(SEARCH("了機",X510)))</formula>
    </cfRule>
    <cfRule type="containsText" dxfId="2547" priority="9404" operator="containsText" text="清車">
      <formula>NOT(ISERROR(SEARCH("清車",X510)))</formula>
    </cfRule>
    <cfRule type="containsText" dxfId="2546" priority="9405" operator="containsText" text="改紡">
      <formula>NOT(ISERROR(SEARCH("改紡",X510)))</formula>
    </cfRule>
  </conditionalFormatting>
  <conditionalFormatting sqref="X515">
    <cfRule type="containsText" dxfId="2545" priority="9411" operator="containsText" text="改紡">
      <formula>NOT(ISERROR(SEARCH("改紡",X515)))</formula>
    </cfRule>
    <cfRule type="containsText" dxfId="2544" priority="9410" operator="containsText" text="清車">
      <formula>NOT(ISERROR(SEARCH("清車",X515)))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5" operator="containsText" text="了機">
      <formula>NOT(ISERROR(SEARCH("了機",X518)))</formula>
    </cfRule>
    <cfRule type="containsText" dxfId="2541" priority="9474" operator="containsText" text="改紡">
      <formula>NOT(ISERROR(SEARCH("改紡",X518)))</formula>
    </cfRule>
    <cfRule type="containsText" dxfId="2540" priority="9473" operator="containsText" text="清車">
      <formula>NOT(ISERROR(SEARCH("清車",X518)))</formula>
    </cfRule>
  </conditionalFormatting>
  <conditionalFormatting sqref="X519">
    <cfRule type="containsText" dxfId="2539" priority="9432" operator="containsText" text="改紡">
      <formula>NOT(ISERROR(SEARCH("改紡",X519)))</formula>
    </cfRule>
    <cfRule type="containsText" dxfId="2538" priority="9431" operator="containsText" text="清車">
      <formula>NOT(ISERROR(SEARCH("清車",X519)))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1" operator="containsText" text="改紡">
      <formula>NOT(ISERROR(SEARCH("改紡",X520)))</formula>
    </cfRule>
    <cfRule type="containsText" dxfId="2535" priority="9440" operator="containsText" text="清車">
      <formula>NOT(ISERROR(SEARCH("清車",X520)))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3" operator="containsText" text="改紡">
      <formula>NOT(ISERROR(SEARCH("改紡",X522)))</formula>
    </cfRule>
    <cfRule type="containsText" dxfId="2532" priority="9424" operator="containsText" text="了機">
      <formula>NOT(ISERROR(SEARCH("了機",X522)))</formula>
    </cfRule>
    <cfRule type="containsText" dxfId="2531" priority="9422" operator="containsText" text="清車">
      <formula>NOT(ISERROR(SEARCH("清車",X522)))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20" operator="containsText" text="改紡">
      <formula>NOT(ISERROR(SEARCH("改紡",X533)))</formula>
    </cfRule>
    <cfRule type="containsText" dxfId="2526" priority="9421" operator="containsText" text="了機">
      <formula>NOT(ISERROR(SEARCH("了機",X533)))</formula>
    </cfRule>
    <cfRule type="containsText" dxfId="2525" priority="9419" operator="containsText" text="清車">
      <formula>NOT(ISERROR(SEARCH("清車",X533)))</formula>
    </cfRule>
  </conditionalFormatting>
  <conditionalFormatting sqref="X539:X546">
    <cfRule type="containsText" dxfId="2524" priority="9459" operator="containsText" text="改紡">
      <formula>NOT(ISERROR(SEARCH("改紡",X539)))</formula>
    </cfRule>
    <cfRule type="containsText" dxfId="2523" priority="9458" operator="containsText" text="清車">
      <formula>NOT(ISERROR(SEARCH("清車",X539)))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1" operator="containsText" text="了機">
      <formula>NOT(ISERROR(SEARCH("了機",X548)))</formula>
    </cfRule>
    <cfRule type="containsText" dxfId="2519" priority="9150" operator="containsText" text="改紡">
      <formula>NOT(ISERROR(SEARCH("改紡",X548)))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8" operator="containsText" text="了機">
      <formula>NOT(ISERROR(SEARCH("了機",X550)))</formula>
    </cfRule>
    <cfRule type="containsText" dxfId="2516" priority="9147" operator="containsText" text="改紡">
      <formula>NOT(ISERROR(SEARCH("改紡",X550)))</formula>
    </cfRule>
  </conditionalFormatting>
  <conditionalFormatting sqref="X555">
    <cfRule type="containsText" dxfId="2515" priority="9154" operator="containsText" text="了機">
      <formula>NOT(ISERROR(SEARCH("了機",X555)))</formula>
    </cfRule>
    <cfRule type="containsText" dxfId="2514" priority="9152" operator="containsText" text="清車">
      <formula>NOT(ISERROR(SEARCH("清車",X555)))</formula>
    </cfRule>
    <cfRule type="containsText" dxfId="2513" priority="9153" operator="containsText" text="改紡">
      <formula>NOT(ISERROR(SEARCH("改紡",X555)))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7" operator="containsText" text="了機">
      <formula>NOT(ISERROR(SEARCH("了機",X558)))</formula>
    </cfRule>
    <cfRule type="containsText" dxfId="2510" priority="9216" operator="containsText" text="改紡">
      <formula>NOT(ISERROR(SEARCH("改紡",X558)))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4" operator="containsText" text="了機">
      <formula>NOT(ISERROR(SEARCH("了機",X560)))</formula>
    </cfRule>
    <cfRule type="containsText" dxfId="2504" priority="9183" operator="containsText" text="改紡">
      <formula>NOT(ISERROR(SEARCH("改紡",X560)))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1" operator="containsText" text="改紡">
      <formula>NOT(ISERROR(SEARCH("改紡",X565)))</formula>
    </cfRule>
    <cfRule type="containsText" dxfId="2499" priority="8960" operator="containsText" text="清車">
      <formula>NOT(ISERROR(SEARCH("清車",X565)))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7" operator="containsText" text="了機">
      <formula>NOT(ISERROR(SEARCH("了機",X571)))</formula>
    </cfRule>
    <cfRule type="containsText" dxfId="2496" priority="9156" operator="containsText" text="改紡">
      <formula>NOT(ISERROR(SEARCH("改紡",X571)))</formula>
    </cfRule>
    <cfRule type="containsText" dxfId="2495" priority="9155" operator="containsText" text="清車">
      <formula>NOT(ISERROR(SEARCH("清車",X571)))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7" operator="containsText" text="了機">
      <formula>NOT(ISERROR(SEARCH("了機",X588)))</formula>
    </cfRule>
    <cfRule type="containsText" dxfId="2486" priority="8886" operator="containsText" text="改紡">
      <formula>NOT(ISERROR(SEARCH("改紡",X588)))</formula>
    </cfRule>
  </conditionalFormatting>
  <conditionalFormatting sqref="X590">
    <cfRule type="containsText" dxfId="2485" priority="8883" operator="containsText" text="改紡">
      <formula>NOT(ISERROR(SEARCH("改紡",X590)))</formula>
    </cfRule>
    <cfRule type="containsText" dxfId="2484" priority="8882" operator="containsText" text="清車">
      <formula>NOT(ISERROR(SEARCH("清車",X590)))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3" operator="containsText" text="了機">
      <formula>NOT(ISERROR(SEARCH("了機",X598)))</formula>
    </cfRule>
    <cfRule type="containsText" dxfId="2478" priority="8951" operator="containsText" text="清車">
      <formula>NOT(ISERROR(SEARCH("清車",X598)))</formula>
    </cfRule>
    <cfRule type="containsText" dxfId="2477" priority="8952" operator="containsText" text="改紡">
      <formula>NOT(ISERROR(SEARCH("改紡",X598)))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2" operator="containsText" text="了機">
      <formula>NOT(ISERROR(SEARCH("了機",X602)))</formula>
    </cfRule>
    <cfRule type="containsText" dxfId="2469" priority="8900" operator="containsText" text="清車">
      <formula>NOT(ISERROR(SEARCH("清車",X602)))</formula>
    </cfRule>
    <cfRule type="containsText" dxfId="2468" priority="8901" operator="containsText" text="改紡">
      <formula>NOT(ISERROR(SEARCH("改紡",X602)))</formula>
    </cfRule>
  </conditionalFormatting>
  <conditionalFormatting sqref="X605">
    <cfRule type="containsText" dxfId="2467" priority="8698" operator="containsText" text="了機">
      <formula>NOT(ISERROR(SEARCH("了機",X605)))</formula>
    </cfRule>
    <cfRule type="containsText" dxfId="2466" priority="8696" operator="containsText" text="清車">
      <formula>NOT(ISERROR(SEARCH("清車",X605)))</formula>
    </cfRule>
    <cfRule type="containsText" dxfId="2465" priority="8697" operator="containsText" text="改紡">
      <formula>NOT(ISERROR(SEARCH("改紡",X605)))</formula>
    </cfRule>
  </conditionalFormatting>
  <conditionalFormatting sqref="X611">
    <cfRule type="containsText" dxfId="2464" priority="8893" operator="containsText" text="了機">
      <formula>NOT(ISERROR(SEARCH("了機",X611)))</formula>
    </cfRule>
    <cfRule type="containsText" dxfId="2463" priority="8892" operator="containsText" text="改紡">
      <formula>NOT(ISERROR(SEARCH("改紡",X611)))</formula>
    </cfRule>
    <cfRule type="containsText" dxfId="2462" priority="8891" operator="containsText" text="清車">
      <formula>NOT(ISERROR(SEARCH("清車",X611)))</formula>
    </cfRule>
  </conditionalFormatting>
  <conditionalFormatting sqref="X613">
    <cfRule type="containsText" dxfId="2461" priority="8899" operator="containsText" text="了機">
      <formula>NOT(ISERROR(SEARCH("了機",X613)))</formula>
    </cfRule>
    <cfRule type="containsText" dxfId="2460" priority="8898" operator="containsText" text="改紡">
      <formula>NOT(ISERROR(SEARCH("改紡",X613)))</formula>
    </cfRule>
    <cfRule type="containsText" dxfId="2459" priority="8897" operator="containsText" text="清車">
      <formula>NOT(ISERROR(SEARCH("清車",X613)))</formula>
    </cfRule>
  </conditionalFormatting>
  <conditionalFormatting sqref="X619:X626">
    <cfRule type="containsText" dxfId="2458" priority="8938" operator="containsText" text="了機">
      <formula>NOT(ISERROR(SEARCH("了機",X619)))</formula>
    </cfRule>
    <cfRule type="containsText" dxfId="2457" priority="8936" operator="containsText" text="清車">
      <formula>NOT(ISERROR(SEARCH("清車",X619)))</formula>
    </cfRule>
    <cfRule type="containsText" dxfId="2456" priority="8937" operator="containsText" text="改紡">
      <formula>NOT(ISERROR(SEARCH("改紡",X619)))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7" operator="containsText" text="了機">
      <formula>NOT(ISERROR(SEARCH("了機",X639)))</formula>
    </cfRule>
    <cfRule type="containsText" dxfId="2442" priority="8646" operator="containsText" text="改紡">
      <formula>NOT(ISERROR(SEARCH("改紡",X639)))</formula>
    </cfRule>
    <cfRule type="containsText" dxfId="2441" priority="8645" operator="containsText" text="清車">
      <formula>NOT(ISERROR(SEARCH("清車",X639)))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8" operator="containsText" text="了機">
      <formula>NOT(ISERROR(SEARCH("了機",X642)))</formula>
    </cfRule>
    <cfRule type="containsText" dxfId="2436" priority="8637" operator="containsText" text="改紡">
      <formula>NOT(ISERROR(SEARCH("改紡",X642)))</formula>
    </cfRule>
    <cfRule type="containsText" dxfId="2435" priority="8636" operator="containsText" text="清車">
      <formula>NOT(ISERROR(SEARCH("清車",X642)))</formula>
    </cfRule>
  </conditionalFormatting>
  <conditionalFormatting sqref="X645">
    <cfRule type="containsText" dxfId="2434" priority="8433" operator="containsText" text="改紡">
      <formula>NOT(ISERROR(SEARCH("改紡",X645)))</formula>
    </cfRule>
    <cfRule type="containsText" dxfId="2433" priority="8432" operator="containsText" text="清車">
      <formula>NOT(ISERROR(SEARCH("清車",X645)))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9" operator="containsText" text="了機">
      <formula>NOT(ISERROR(SEARCH("了機",X651)))</formula>
    </cfRule>
    <cfRule type="containsText" dxfId="2429" priority="8628" operator="containsText" text="改紡">
      <formula>NOT(ISERROR(SEARCH("改紡",X651)))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31" operator="containsText" text="了機">
      <formula>NOT(ISERROR(SEARCH("了機",X657)))</formula>
    </cfRule>
    <cfRule type="containsText" dxfId="2424" priority="8430" operator="containsText" text="改紡">
      <formula>NOT(ISERROR(SEARCH("改紡",X657)))</formula>
    </cfRule>
    <cfRule type="containsText" dxfId="2423" priority="8429" operator="containsText" text="清車">
      <formula>NOT(ISERROR(SEARCH("清車",X657)))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4" operator="containsText" text="了機">
      <formula>NOT(ISERROR(SEARCH("了機",X660)))</formula>
    </cfRule>
    <cfRule type="containsText" dxfId="2420" priority="8673" operator="containsText" text="改紡">
      <formula>NOT(ISERROR(SEARCH("改紡",X660)))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5" operator="containsText" text="了機">
      <formula>NOT(ISERROR(SEARCH("了機",X669)))</formula>
    </cfRule>
    <cfRule type="containsText" dxfId="2417" priority="8334" operator="containsText" text="改紡">
      <formula>NOT(ISERROR(SEARCH("改紡",X669)))</formula>
    </cfRule>
  </conditionalFormatting>
  <conditionalFormatting sqref="X671">
    <cfRule type="containsText" dxfId="2416" priority="8332" operator="containsText" text="了機">
      <formula>NOT(ISERROR(SEARCH("了機",X671)))</formula>
    </cfRule>
    <cfRule type="containsText" dxfId="2415" priority="8330" operator="containsText" text="清車">
      <formula>NOT(ISERROR(SEARCH("清車",X671)))</formula>
    </cfRule>
    <cfRule type="containsText" dxfId="2414" priority="8331" operator="containsText" text="改紡">
      <formula>NOT(ISERROR(SEARCH("改紡",X671)))</formula>
    </cfRule>
  </conditionalFormatting>
  <conditionalFormatting sqref="X676">
    <cfRule type="containsText" dxfId="2413" priority="8338" operator="containsText" text="了機">
      <formula>NOT(ISERROR(SEARCH("了機",X676)))</formula>
    </cfRule>
    <cfRule type="containsText" dxfId="2412" priority="8337" operator="containsText" text="改紡">
      <formula>NOT(ISERROR(SEARCH("改紡",X676)))</formula>
    </cfRule>
    <cfRule type="containsText" dxfId="2411" priority="8336" operator="containsText" text="清車">
      <formula>NOT(ISERROR(SEARCH("清車",X676)))</formula>
    </cfRule>
  </conditionalFormatting>
  <conditionalFormatting sqref="X679 X682">
    <cfRule type="containsText" dxfId="2410" priority="8401" operator="containsText" text="了機">
      <formula>NOT(ISERROR(SEARCH("了機",X679)))</formula>
    </cfRule>
    <cfRule type="containsText" dxfId="2409" priority="8399" operator="containsText" text="清車">
      <formula>NOT(ISERROR(SEARCH("清車",X679)))</formula>
    </cfRule>
    <cfRule type="containsText" dxfId="2408" priority="8400" operator="containsText" text="改紡">
      <formula>NOT(ISERROR(SEARCH("改紡",X679)))</formula>
    </cfRule>
  </conditionalFormatting>
  <conditionalFormatting sqref="X680">
    <cfRule type="containsText" dxfId="2407" priority="8358" operator="containsText" text="改紡">
      <formula>NOT(ISERROR(SEARCH("改紡",X680)))</formula>
    </cfRule>
    <cfRule type="containsText" dxfId="2406" priority="8359" operator="containsText" text="了機">
      <formula>NOT(ISERROR(SEARCH("了機",X680)))</formula>
    </cfRule>
    <cfRule type="containsText" dxfId="2405" priority="8357" operator="containsText" text="清車">
      <formula>NOT(ISERROR(SEARCH("清車",X680)))</formula>
    </cfRule>
  </conditionalFormatting>
  <conditionalFormatting sqref="X681">
    <cfRule type="containsText" dxfId="2404" priority="8367" operator="containsText" text="改紡">
      <formula>NOT(ISERROR(SEARCH("改紡",X681)))</formula>
    </cfRule>
    <cfRule type="containsText" dxfId="2403" priority="8366" operator="containsText" text="清車">
      <formula>NOT(ISERROR(SEARCH("清車",X681)))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50" operator="containsText" text="了機">
      <formula>NOT(ISERROR(SEARCH("了機",X683)))</formula>
    </cfRule>
    <cfRule type="containsText" dxfId="2400" priority="8348" operator="containsText" text="清車">
      <formula>NOT(ISERROR(SEARCH("清車",X683)))</formula>
    </cfRule>
    <cfRule type="containsText" dxfId="2399" priority="8349" operator="containsText" text="改紡">
      <formula>NOT(ISERROR(SEARCH("改紡",X683)))</formula>
    </cfRule>
  </conditionalFormatting>
  <conditionalFormatting sqref="X686">
    <cfRule type="containsText" dxfId="2398" priority="8145" operator="containsText" text="改紡">
      <formula>NOT(ISERROR(SEARCH("改紡",X686)))</formula>
    </cfRule>
    <cfRule type="containsText" dxfId="2397" priority="8144" operator="containsText" text="清車">
      <formula>NOT(ISERROR(SEARCH("清車",X686)))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41" operator="containsText" text="了機">
      <formula>NOT(ISERROR(SEARCH("了機",X692)))</formula>
    </cfRule>
    <cfRule type="containsText" dxfId="2394" priority="8340" operator="containsText" text="改紡">
      <formula>NOT(ISERROR(SEARCH("改紡",X692)))</formula>
    </cfRule>
    <cfRule type="containsText" dxfId="2393" priority="8339" operator="containsText" text="清車">
      <formula>NOT(ISERROR(SEARCH("清車",X692)))</formula>
    </cfRule>
  </conditionalFormatting>
  <conditionalFormatting sqref="X694">
    <cfRule type="containsText" dxfId="2392" priority="8347" operator="containsText" text="了機">
      <formula>NOT(ISERROR(SEARCH("了機",X694)))</formula>
    </cfRule>
    <cfRule type="containsText" dxfId="2391" priority="8346" operator="containsText" text="改紡">
      <formula>NOT(ISERROR(SEARCH("改紡",X694)))</formula>
    </cfRule>
    <cfRule type="containsText" dxfId="2390" priority="8345" operator="containsText" text="清車">
      <formula>NOT(ISERROR(SEARCH("清車",X694)))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6" operator="containsText" text="了機">
      <formula>NOT(ISERROR(SEARCH("了機",X701)))</formula>
    </cfRule>
    <cfRule type="containsText" dxfId="2385" priority="8384" operator="containsText" text="清車">
      <formula>NOT(ISERROR(SEARCH("清車",X701)))</formula>
    </cfRule>
    <cfRule type="containsText" dxfId="2384" priority="8385" operator="containsText" text="改紡">
      <formula>NOT(ISERROR(SEARCH("改紡",X701)))</formula>
    </cfRule>
  </conditionalFormatting>
  <conditionalFormatting sqref="X710:X711">
    <cfRule type="containsText" dxfId="2383" priority="8047" operator="containsText" text="了機">
      <formula>NOT(ISERROR(SEARCH("了機",X710)))</formula>
    </cfRule>
    <cfRule type="containsText" dxfId="2382" priority="8046" operator="containsText" text="改紡">
      <formula>NOT(ISERROR(SEARCH("改紡",X710)))</formula>
    </cfRule>
    <cfRule type="containsText" dxfId="2381" priority="8045" operator="containsText" text="清車">
      <formula>NOT(ISERROR(SEARCH("清車",X710)))</formula>
    </cfRule>
  </conditionalFormatting>
  <conditionalFormatting sqref="X712">
    <cfRule type="containsText" dxfId="2380" priority="8044" operator="containsText" text="了機">
      <formula>NOT(ISERROR(SEARCH("了機",X712)))</formula>
    </cfRule>
    <cfRule type="containsText" dxfId="2379" priority="8043" operator="containsText" text="改紡">
      <formula>NOT(ISERROR(SEARCH("改紡",X712)))</formula>
    </cfRule>
    <cfRule type="containsText" dxfId="2378" priority="8042" operator="containsText" text="清車">
      <formula>NOT(ISERROR(SEARCH("清車",X712)))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50" operator="containsText" text="了機">
      <formula>NOT(ISERROR(SEARCH("了機",X717)))</formula>
    </cfRule>
    <cfRule type="containsText" dxfId="2375" priority="8049" operator="containsText" text="改紡">
      <formula>NOT(ISERROR(SEARCH("改紡",X717)))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80" operator="containsText" text="了機">
      <formula>NOT(ISERROR(SEARCH("了機",X722)))</formula>
    </cfRule>
    <cfRule type="containsText" dxfId="2367" priority="8078" operator="containsText" text="清車">
      <formula>NOT(ISERROR(SEARCH("清車",X722)))</formula>
    </cfRule>
    <cfRule type="containsText" dxfId="2366" priority="8079" operator="containsText" text="改紡">
      <formula>NOT(ISERROR(SEARCH("改紡",X722)))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7" operator="containsText" text="改紡">
      <formula>NOT(ISERROR(SEARCH("改紡",X727)))</formula>
    </cfRule>
    <cfRule type="containsText" dxfId="2361" priority="7858" operator="containsText" text="了機">
      <formula>NOT(ISERROR(SEARCH("了機",X727)))</formula>
    </cfRule>
    <cfRule type="containsText" dxfId="2360" priority="7856" operator="containsText" text="清車">
      <formula>NOT(ISERROR(SEARCH("清車",X727)))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8" operator="containsText" text="改紡">
      <formula>NOT(ISERROR(SEARCH("改紡",X735)))</formula>
    </cfRule>
    <cfRule type="containsText" dxfId="2355" priority="8059" operator="containsText" text="了機">
      <formula>NOT(ISERROR(SEARCH("了機",X735)))</formula>
    </cfRule>
    <cfRule type="containsText" dxfId="2354" priority="8057" operator="containsText" text="清車">
      <formula>NOT(ISERROR(SEARCH("清車",X735)))</formula>
    </cfRule>
  </conditionalFormatting>
  <conditionalFormatting sqref="X738">
    <cfRule type="containsText" dxfId="2353" priority="7824" operator="containsText" text="改紡">
      <formula>NOT(ISERROR(SEARCH("改紡",X738)))</formula>
    </cfRule>
    <cfRule type="containsText" dxfId="2352" priority="7823" operator="containsText" text="清車">
      <formula>NOT(ISERROR(SEARCH("清車",X738)))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5" operator="containsText" text="了機">
      <formula>NOT(ISERROR(SEARCH("了機",X739)))</formula>
    </cfRule>
    <cfRule type="containsText" dxfId="2349" priority="7854" operator="containsText" text="改紡">
      <formula>NOT(ISERROR(SEARCH("改紡",X739)))</formula>
    </cfRule>
    <cfRule type="containsText" dxfId="2348" priority="7853" operator="containsText" text="清車">
      <formula>NOT(ISERROR(SEARCH("清車",X739)))</formula>
    </cfRule>
  </conditionalFormatting>
  <conditionalFormatting sqref="X742:X749">
    <cfRule type="containsText" dxfId="2347" priority="8098" operator="containsText" text="了機">
      <formula>NOT(ISERROR(SEARCH("了機",X742)))</formula>
    </cfRule>
    <cfRule type="containsText" dxfId="2346" priority="8097" operator="containsText" text="改紡">
      <formula>NOT(ISERROR(SEARCH("改紡",X742)))</formula>
    </cfRule>
    <cfRule type="containsText" dxfId="2345" priority="8096" operator="containsText" text="清車">
      <formula>NOT(ISERROR(SEARCH("清車",X742)))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3" operator="containsText" text="了機">
      <formula>NOT(ISERROR(SEARCH("了機",X751)))</formula>
    </cfRule>
    <cfRule type="containsText" dxfId="2342" priority="7752" operator="containsText" text="改紡">
      <formula>NOT(ISERROR(SEARCH("改紡",X751)))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50" operator="containsText" text="了機">
      <formula>NOT(ISERROR(SEARCH("了機",X753)))</formula>
    </cfRule>
    <cfRule type="containsText" dxfId="2339" priority="7749" operator="containsText" text="改紡">
      <formula>NOT(ISERROR(SEARCH("改紡",X753)))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9" operator="containsText" text="了機">
      <formula>NOT(ISERROR(SEARCH("了機",X755)))</formula>
    </cfRule>
    <cfRule type="containsText" dxfId="2336" priority="7158" operator="containsText" text="改紡">
      <formula>NOT(ISERROR(SEARCH("改紡",X755)))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7" operator="containsText" text="改紡">
      <formula>NOT(ISERROR(SEARCH("改紡",X761)))</formula>
    </cfRule>
    <cfRule type="containsText" dxfId="2331" priority="7526" operator="containsText" text="清車">
      <formula>NOT(ISERROR(SEARCH("清車",X761)))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3" operator="containsText" text="了機">
      <formula>NOT(ISERROR(SEARCH("了機",X763)))</formula>
    </cfRule>
    <cfRule type="containsText" dxfId="2325" priority="7781" operator="containsText" text="清車">
      <formula>NOT(ISERROR(SEARCH("清車",X763)))</formula>
    </cfRule>
    <cfRule type="containsText" dxfId="2324" priority="7782" operator="containsText" text="改紡">
      <formula>NOT(ISERROR(SEARCH("改紡",X763)))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6" operator="containsText" text="了機">
      <formula>NOT(ISERROR(SEARCH("了機",X764)))</formula>
    </cfRule>
    <cfRule type="containsText" dxfId="2321" priority="7815" operator="containsText" text="改紡">
      <formula>NOT(ISERROR(SEARCH("改紡",X764)))</formula>
    </cfRule>
  </conditionalFormatting>
  <conditionalFormatting sqref="X765">
    <cfRule type="containsText" dxfId="2320" priority="7765" operator="containsText" text="了機">
      <formula>NOT(ISERROR(SEARCH("了機",X765)))</formula>
    </cfRule>
    <cfRule type="containsText" dxfId="2319" priority="7764" operator="containsText" text="改紡">
      <formula>NOT(ISERROR(SEARCH("改紡",X765)))</formula>
    </cfRule>
    <cfRule type="containsText" dxfId="2318" priority="7763" operator="containsText" text="清車">
      <formula>NOT(ISERROR(SEARCH("清車",X765)))</formula>
    </cfRule>
  </conditionalFormatting>
  <conditionalFormatting sqref="X768">
    <cfRule type="containsText" dxfId="2317" priority="7573" operator="containsText" text="了機">
      <formula>NOT(ISERROR(SEARCH("了機",X768)))</formula>
    </cfRule>
    <cfRule type="containsText" dxfId="2316" priority="7571" operator="containsText" text="清車">
      <formula>NOT(ISERROR(SEARCH("清車",X768)))</formula>
    </cfRule>
    <cfRule type="containsText" dxfId="2315" priority="7572" operator="containsText" text="改紡">
      <formula>NOT(ISERROR(SEARCH("改紡",X768)))</formula>
    </cfRule>
  </conditionalFormatting>
  <conditionalFormatting sqref="X774">
    <cfRule type="containsText" dxfId="2314" priority="7495" operator="containsText" text="了機">
      <formula>NOT(ISERROR(SEARCH("了機",X774)))</formula>
    </cfRule>
    <cfRule type="containsText" dxfId="2313" priority="7494" operator="containsText" text="改紡">
      <formula>NOT(ISERROR(SEARCH("改紡",X774)))</formula>
    </cfRule>
    <cfRule type="containsText" dxfId="2312" priority="7493" operator="containsText" text="清車">
      <formula>NOT(ISERROR(SEARCH("清車",X774)))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40" operator="containsText" text="了機">
      <formula>NOT(ISERROR(SEARCH("了機",X779)))</formula>
    </cfRule>
    <cfRule type="containsText" dxfId="2307" priority="7539" operator="containsText" text="改紡">
      <formula>NOT(ISERROR(SEARCH("改紡",X779)))</formula>
    </cfRule>
    <cfRule type="containsText" dxfId="2306" priority="7538" operator="containsText" text="清車">
      <formula>NOT(ISERROR(SEARCH("清車",X779)))</formula>
    </cfRule>
  </conditionalFormatting>
  <conditionalFormatting sqref="X780">
    <cfRule type="containsText" dxfId="2305" priority="7570" operator="containsText" text="了機">
      <formula>NOT(ISERROR(SEARCH("了機",X780)))</formula>
    </cfRule>
    <cfRule type="containsText" dxfId="2304" priority="7569" operator="containsText" text="改紡">
      <formula>NOT(ISERROR(SEARCH("改紡",X780)))</formula>
    </cfRule>
    <cfRule type="containsText" dxfId="2303" priority="7568" operator="containsText" text="清車">
      <formula>NOT(ISERROR(SEARCH("清車",X780)))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8" operator="containsText" text="了機">
      <formula>NOT(ISERROR(SEARCH("了機",X792)))</formula>
    </cfRule>
    <cfRule type="containsText" dxfId="2298" priority="7437" operator="containsText" text="改紡">
      <formula>NOT(ISERROR(SEARCH("改紡",X792)))</formula>
    </cfRule>
    <cfRule type="containsText" dxfId="2297" priority="7436" operator="containsText" text="清車">
      <formula>NOT(ISERROR(SEARCH("清車",X792)))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9" operator="containsText" text="改紡">
      <formula>NOT(ISERROR(SEARCH("改紡",X796)))</formula>
    </cfRule>
    <cfRule type="containsText" dxfId="2292" priority="7420" operator="containsText" text="了機">
      <formula>NOT(ISERROR(SEARCH("了機",X796)))</formula>
    </cfRule>
    <cfRule type="containsText" dxfId="2291" priority="7418" operator="containsText" text="清車">
      <formula>NOT(ISERROR(SEARCH("清車",X796)))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1" operator="containsText" text="了機">
      <formula>NOT(ISERROR(SEARCH("了機",X799)))</formula>
    </cfRule>
    <cfRule type="containsText" dxfId="2288" priority="7440" operator="containsText" text="改紡">
      <formula>NOT(ISERROR(SEARCH("改紡",X799)))</formula>
    </cfRule>
  </conditionalFormatting>
  <conditionalFormatting sqref="X802">
    <cfRule type="containsText" dxfId="2287" priority="7417" operator="containsText" text="了機">
      <formula>NOT(ISERROR(SEARCH("了機",X802)))</formula>
    </cfRule>
    <cfRule type="containsText" dxfId="2286" priority="7415" operator="containsText" text="清車">
      <formula>NOT(ISERROR(SEARCH("清車",X802)))</formula>
    </cfRule>
    <cfRule type="containsText" dxfId="2285" priority="7416" operator="containsText" text="改紡">
      <formula>NOT(ISERROR(SEARCH("改紡",X802)))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9" operator="containsText" text="了機">
      <formula>NOT(ISERROR(SEARCH("了機",X803)))</formula>
    </cfRule>
    <cfRule type="containsText" dxfId="2282" priority="7458" operator="containsText" text="改紡">
      <formula>NOT(ISERROR(SEARCH("改紡",X803)))</formula>
    </cfRule>
  </conditionalFormatting>
  <conditionalFormatting sqref="X804">
    <cfRule type="containsText" dxfId="2281" priority="7468" operator="containsText" text="了機">
      <formula>NOT(ISERROR(SEARCH("了機",X804)))</formula>
    </cfRule>
    <cfRule type="containsText" dxfId="2280" priority="7467" operator="containsText" text="改紡">
      <formula>NOT(ISERROR(SEARCH("改紡",X804)))</formula>
    </cfRule>
    <cfRule type="containsText" dxfId="2279" priority="7466" operator="containsText" text="清車">
      <formula>NOT(ISERROR(SEARCH("清車",X804)))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50" operator="containsText" text="了機">
      <formula>NOT(ISERROR(SEARCH("了機",X806)))</formula>
    </cfRule>
    <cfRule type="containsText" dxfId="2273" priority="7449" operator="containsText" text="改紡">
      <formula>NOT(ISERROR(SEARCH("改紡",X806)))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11" operator="containsText" text="了機">
      <formula>NOT(ISERROR(SEARCH("了機",X815)))</formula>
    </cfRule>
    <cfRule type="containsText" dxfId="2268" priority="7409" operator="containsText" text="清車">
      <formula>NOT(ISERROR(SEARCH("清車",X815)))</formula>
    </cfRule>
    <cfRule type="containsText" dxfId="2267" priority="7410" operator="containsText" text="改紡">
      <formula>NOT(ISERROR(SEARCH("改紡",X815)))</formula>
    </cfRule>
  </conditionalFormatting>
  <conditionalFormatting sqref="X817">
    <cfRule type="containsText" dxfId="2266" priority="7447" operator="containsText" text="了機">
      <formula>NOT(ISERROR(SEARCH("了機",X817)))</formula>
    </cfRule>
    <cfRule type="containsText" dxfId="2265" priority="7446" operator="containsText" text="改紡">
      <formula>NOT(ISERROR(SEARCH("改紡",X817)))</formula>
    </cfRule>
    <cfRule type="containsText" dxfId="2264" priority="7445" operator="containsText" text="清車">
      <formula>NOT(ISERROR(SEARCH("清車",X817)))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7" operator="containsText" text="了機">
      <formula>NOT(ISERROR(SEARCH("了機",X823)))</formula>
    </cfRule>
    <cfRule type="containsText" dxfId="2258" priority="7476" operator="containsText" text="改紡">
      <formula>NOT(ISERROR(SEARCH("改紡",X823)))</formula>
    </cfRule>
  </conditionalFormatting>
  <conditionalFormatting sqref="X832:X833">
    <cfRule type="containsText" dxfId="2257" priority="6510" operator="containsText" text="改紡">
      <formula>NOT(ISERROR(SEARCH("改紡",X832)))</formula>
    </cfRule>
    <cfRule type="containsText" dxfId="2256" priority="6511" operator="containsText" text="了機">
      <formula>NOT(ISERROR(SEARCH("了機",X832)))</formula>
    </cfRule>
    <cfRule type="containsText" dxfId="2255" priority="6509" operator="containsText" text="清車">
      <formula>NOT(ISERROR(SEARCH("清車",X832)))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90" operator="containsText" text="了機">
      <formula>NOT(ISERROR(SEARCH("了機",X835)))</formula>
    </cfRule>
    <cfRule type="containsText" dxfId="2249" priority="6489" operator="containsText" text="改紡">
      <formula>NOT(ISERROR(SEARCH("改紡",X835)))</formula>
    </cfRule>
  </conditionalFormatting>
  <conditionalFormatting sqref="X836">
    <cfRule type="containsText" dxfId="2248" priority="6499" operator="containsText" text="了機">
      <formula>NOT(ISERROR(SEARCH("了機",X836)))</formula>
    </cfRule>
    <cfRule type="containsText" dxfId="2247" priority="6497" operator="containsText" text="清車">
      <formula>NOT(ISERROR(SEARCH("清車",X836)))</formula>
    </cfRule>
    <cfRule type="containsText" dxfId="2246" priority="6498" operator="containsText" text="改紡">
      <formula>NOT(ISERROR(SEARCH("改紡",X836)))</formula>
    </cfRule>
  </conditionalFormatting>
  <conditionalFormatting sqref="X837">
    <cfRule type="containsText" dxfId="2245" priority="6487" operator="containsText" text="了機">
      <formula>NOT(ISERROR(SEARCH("了機",X837)))</formula>
    </cfRule>
    <cfRule type="containsText" dxfId="2244" priority="6485" operator="containsText" text="清車">
      <formula>NOT(ISERROR(SEARCH("清車",X837)))</formula>
    </cfRule>
    <cfRule type="containsText" dxfId="2243" priority="6486" operator="containsText" text="改紡">
      <formula>NOT(ISERROR(SEARCH("改紡",X837)))</formula>
    </cfRule>
  </conditionalFormatting>
  <conditionalFormatting sqref="X839">
    <cfRule type="containsText" dxfId="2242" priority="6502" operator="containsText" text="了機">
      <formula>NOT(ISERROR(SEARCH("了機",X839)))</formula>
    </cfRule>
    <cfRule type="containsText" dxfId="2241" priority="6501" operator="containsText" text="改紡">
      <formula>NOT(ISERROR(SEARCH("改紡",X839)))</formula>
    </cfRule>
    <cfRule type="containsText" dxfId="2240" priority="6500" operator="containsText" text="清車">
      <formula>NOT(ISERROR(SEARCH("清車",X839)))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7" operator="containsText" text="了機">
      <formula>NOT(ISERROR(SEARCH("了機",X842)))</formula>
    </cfRule>
    <cfRule type="containsText" dxfId="2237" priority="7116" operator="containsText" text="改紡">
      <formula>NOT(ISERROR(SEARCH("改紡",X842)))</formula>
    </cfRule>
  </conditionalFormatting>
  <conditionalFormatting sqref="X843">
    <cfRule type="containsText" dxfId="2236" priority="6868" operator="containsText" text="了機">
      <formula>NOT(ISERROR(SEARCH("了機",X843)))</formula>
    </cfRule>
    <cfRule type="containsText" dxfId="2235" priority="6867" operator="containsText" text="改紡">
      <formula>NOT(ISERROR(SEARCH("改紡",X843)))</formula>
    </cfRule>
    <cfRule type="containsText" dxfId="2234" priority="6866" operator="containsText" text="清車">
      <formula>NOT(ISERROR(SEARCH("清車",X843)))</formula>
    </cfRule>
  </conditionalFormatting>
  <conditionalFormatting sqref="X844">
    <cfRule type="containsText" dxfId="2233" priority="7129" operator="containsText" text="了機">
      <formula>NOT(ISERROR(SEARCH("了機",X844)))</formula>
    </cfRule>
    <cfRule type="containsText" dxfId="2232" priority="7127" operator="containsText" text="清車">
      <formula>NOT(ISERROR(SEARCH("清車",X844)))</formula>
    </cfRule>
    <cfRule type="containsText" dxfId="2231" priority="7128" operator="containsText" text="改紡">
      <formula>NOT(ISERROR(SEARCH("改紡",X844)))</formula>
    </cfRule>
  </conditionalFormatting>
  <conditionalFormatting sqref="X845">
    <cfRule type="containsText" dxfId="2230" priority="6481" operator="containsText" text="了機">
      <formula>NOT(ISERROR(SEARCH("了機",X845)))</formula>
    </cfRule>
    <cfRule type="containsText" dxfId="2229" priority="6480" operator="containsText" text="改紡">
      <formula>NOT(ISERROR(SEARCH("改紡",X845)))</formula>
    </cfRule>
    <cfRule type="containsText" dxfId="2228" priority="6479" operator="containsText" text="清車">
      <formula>NOT(ISERROR(SEARCH("清車",X845)))</formula>
    </cfRule>
  </conditionalFormatting>
  <conditionalFormatting sqref="X846">
    <cfRule type="containsText" dxfId="2227" priority="7120" operator="containsText" text="了機">
      <formula>NOT(ISERROR(SEARCH("了機",X846)))</formula>
    </cfRule>
    <cfRule type="containsText" dxfId="2226" priority="7119" operator="containsText" text="改紡">
      <formula>NOT(ISERROR(SEARCH("改紡",X846)))</formula>
    </cfRule>
    <cfRule type="containsText" dxfId="2225" priority="7118" operator="containsText" text="清車">
      <formula>NOT(ISERROR(SEARCH("清車",X846)))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5" operator="containsText" text="了機">
      <formula>NOT(ISERROR(SEARCH("了機",X847)))</formula>
    </cfRule>
    <cfRule type="containsText" dxfId="2222" priority="6474" operator="containsText" text="改紡">
      <formula>NOT(ISERROR(SEARCH("改紡",X847)))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1" operator="containsText" text="改紡">
      <formula>NOT(ISERROR(SEARCH("改紡",X854)))</formula>
    </cfRule>
    <cfRule type="containsText" dxfId="2216" priority="6440" operator="containsText" text="清車">
      <formula>NOT(ISERROR(SEARCH("清車",X854)))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7" operator="containsText" text="改紡">
      <formula>NOT(ISERROR(SEARCH("改紡",X855)))</formula>
    </cfRule>
    <cfRule type="containsText" dxfId="2213" priority="6446" operator="containsText" text="清車">
      <formula>NOT(ISERROR(SEARCH("清車",X855)))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7" operator="containsText" text="了機">
      <formula>NOT(ISERROR(SEARCH("了機",X856)))</formula>
    </cfRule>
    <cfRule type="containsText" dxfId="2210" priority="6455" operator="containsText" text="清車">
      <formula>NOT(ISERROR(SEARCH("清車",X856)))</formula>
    </cfRule>
    <cfRule type="containsText" dxfId="2209" priority="6456" operator="containsText" text="改紡">
      <formula>NOT(ISERROR(SEARCH("改紡",X856)))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5" operator="containsText" text="了機">
      <formula>NOT(ISERROR(SEARCH("了機",X862)))</formula>
    </cfRule>
    <cfRule type="containsText" dxfId="2200" priority="7134" operator="containsText" text="改紡">
      <formula>NOT(ISERROR(SEARCH("改紡",X862)))</formula>
    </cfRule>
  </conditionalFormatting>
  <conditionalFormatting sqref="X871:X872">
    <cfRule type="containsText" dxfId="2199" priority="6811" operator="containsText" text="了機">
      <formula>NOT(ISERROR(SEARCH("了機",X871)))</formula>
    </cfRule>
    <cfRule type="containsText" dxfId="2198" priority="6810" operator="containsText" text="改紡">
      <formula>NOT(ISERROR(SEARCH("改紡",X871)))</formula>
    </cfRule>
    <cfRule type="containsText" dxfId="2197" priority="6809" operator="containsText" text="清車">
      <formula>NOT(ISERROR(SEARCH("清車",X871)))</formula>
    </cfRule>
  </conditionalFormatting>
  <conditionalFormatting sqref="X873">
    <cfRule type="containsText" dxfId="2196" priority="6807" operator="containsText" text="改紡">
      <formula>NOT(ISERROR(SEARCH("改紡",X873)))</formula>
    </cfRule>
    <cfRule type="containsText" dxfId="2195" priority="6806" operator="containsText" text="清車">
      <formula>NOT(ISERROR(SEARCH("清車",X873)))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3" operator="containsText" text="了機">
      <formula>NOT(ISERROR(SEARCH("了機",X875)))</formula>
    </cfRule>
    <cfRule type="containsText" dxfId="2192" priority="6792" operator="containsText" text="改紡">
      <formula>NOT(ISERROR(SEARCH("改紡",X875)))</formula>
    </cfRule>
    <cfRule type="containsText" dxfId="2191" priority="6791" operator="containsText" text="清車">
      <formula>NOT(ISERROR(SEARCH("清車",X875)))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9" operator="containsText" text="改紡">
      <formula>NOT(ISERROR(SEARCH("改紡",X881)))</formula>
    </cfRule>
    <cfRule type="containsText" dxfId="2186" priority="6788" operator="containsText" text="清車">
      <formula>NOT(ISERROR(SEARCH("清車",X881)))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50" operator="containsText" text="了機">
      <formula>NOT(ISERROR(SEARCH("了機",X882)))</formula>
    </cfRule>
    <cfRule type="containsText" dxfId="2182" priority="6549" operator="containsText" text="改紡">
      <formula>NOT(ISERROR(SEARCH("改紡",X882)))</formula>
    </cfRule>
  </conditionalFormatting>
  <conditionalFormatting sqref="X883">
    <cfRule type="containsText" dxfId="2181" priority="6834" operator="containsText" text="改紡">
      <formula>NOT(ISERROR(SEARCH("改紡",X883)))</formula>
    </cfRule>
    <cfRule type="containsText" dxfId="2180" priority="6835" operator="containsText" text="了機">
      <formula>NOT(ISERROR(SEARCH("了機",X883)))</formula>
    </cfRule>
    <cfRule type="containsText" dxfId="2179" priority="6833" operator="containsText" text="清車">
      <formula>NOT(ISERROR(SEARCH("清車",X883)))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3" operator="containsText" text="了機">
      <formula>NOT(ISERROR(SEARCH("了機",X885)))</formula>
    </cfRule>
    <cfRule type="containsText" dxfId="2174" priority="6432" operator="containsText" text="改紡">
      <formula>NOT(ISERROR(SEARCH("改紡",X885)))</formula>
    </cfRule>
    <cfRule type="containsText" dxfId="2173" priority="6431" operator="containsText" text="清車">
      <formula>NOT(ISERROR(SEARCH("清車",X885)))</formula>
    </cfRule>
  </conditionalFormatting>
  <conditionalFormatting sqref="X888">
    <cfRule type="containsText" dxfId="2172" priority="6801" operator="containsText" text="改紡">
      <formula>NOT(ISERROR(SEARCH("改紡",X888)))</formula>
    </cfRule>
    <cfRule type="containsText" dxfId="2171" priority="6800" operator="containsText" text="清車">
      <formula>NOT(ISERROR(SEARCH("清車",X888)))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20" operator="containsText" text="了機">
      <formula>NOT(ISERROR(SEARCH("了機",X895)))</formula>
    </cfRule>
    <cfRule type="containsText" dxfId="2168" priority="6818" operator="containsText" text="清車">
      <formula>NOT(ISERROR(SEARCH("清車",X895)))</formula>
    </cfRule>
    <cfRule type="containsText" dxfId="2167" priority="6819" operator="containsText" text="改紡">
      <formula>NOT(ISERROR(SEARCH("改紡",X895)))</formula>
    </cfRule>
  </conditionalFormatting>
  <conditionalFormatting sqref="X898">
    <cfRule type="containsText" dxfId="2166" priority="6798" operator="containsText" text="改紡">
      <formula>NOT(ISERROR(SEARCH("改紡",X898)))</formula>
    </cfRule>
    <cfRule type="containsText" dxfId="2165" priority="6799" operator="containsText" text="了機">
      <formula>NOT(ISERROR(SEARCH("了機",X898)))</formula>
    </cfRule>
    <cfRule type="containsText" dxfId="2164" priority="6797" operator="containsText" text="清車">
      <formula>NOT(ISERROR(SEARCH("清車",X898)))</formula>
    </cfRule>
  </conditionalFormatting>
  <conditionalFormatting sqref="X901:X908">
    <cfRule type="containsText" dxfId="2163" priority="6844" operator="containsText" text="了機">
      <formula>NOT(ISERROR(SEARCH("了機",X901)))</formula>
    </cfRule>
    <cfRule type="containsText" dxfId="2162" priority="6843" operator="containsText" text="改紡">
      <formula>NOT(ISERROR(SEARCH("改紡",X901)))</formula>
    </cfRule>
    <cfRule type="containsText" dxfId="2161" priority="6842" operator="containsText" text="清車">
      <formula>NOT(ISERROR(SEARCH("清車",X901)))</formula>
    </cfRule>
  </conditionalFormatting>
  <conditionalFormatting sqref="X910:X911">
    <cfRule type="containsText" dxfId="2160" priority="6382" operator="containsText" text="了機">
      <formula>NOT(ISERROR(SEARCH("了機",X910)))</formula>
    </cfRule>
    <cfRule type="containsText" dxfId="2159" priority="6380" operator="containsText" text="清車">
      <formula>NOT(ISERROR(SEARCH("清車",X910)))</formula>
    </cfRule>
    <cfRule type="containsText" dxfId="2158" priority="6381" operator="containsText" text="改紡">
      <formula>NOT(ISERROR(SEARCH("改紡",X910)))</formula>
    </cfRule>
  </conditionalFormatting>
  <conditionalFormatting sqref="X912">
    <cfRule type="containsText" dxfId="2157" priority="6378" operator="containsText" text="改紡">
      <formula>NOT(ISERROR(SEARCH("改紡",X912)))</formula>
    </cfRule>
    <cfRule type="containsText" dxfId="2156" priority="6377" operator="containsText" text="清車">
      <formula>NOT(ISERROR(SEARCH("清車",X912)))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3" operator="containsText" text="改紡">
      <formula>NOT(ISERROR(SEARCH("改紡",X914)))</formula>
    </cfRule>
    <cfRule type="containsText" dxfId="2153" priority="6364" operator="containsText" text="了機">
      <formula>NOT(ISERROR(SEARCH("了機",X914)))</formula>
    </cfRule>
    <cfRule type="containsText" dxfId="2152" priority="6362" operator="containsText" text="清車">
      <formula>NOT(ISERROR(SEARCH("清車",X914)))</formula>
    </cfRule>
  </conditionalFormatting>
  <conditionalFormatting sqref="X917">
    <cfRule type="containsText" dxfId="2151" priority="6385" operator="containsText" text="了機">
      <formula>NOT(ISERROR(SEARCH("了機",X917)))</formula>
    </cfRule>
    <cfRule type="containsText" dxfId="2150" priority="6383" operator="containsText" text="清車">
      <formula>NOT(ISERROR(SEARCH("清車",X917)))</formula>
    </cfRule>
    <cfRule type="containsText" dxfId="2149" priority="6384" operator="containsText" text="改紡">
      <formula>NOT(ISERROR(SEARCH("改紡",X917)))</formula>
    </cfRule>
  </conditionalFormatting>
  <conditionalFormatting sqref="X920">
    <cfRule type="containsText" dxfId="2148" priority="6360" operator="containsText" text="改紡">
      <formula>NOT(ISERROR(SEARCH("改紡",X920)))</formula>
    </cfRule>
    <cfRule type="containsText" dxfId="2147" priority="6361" operator="containsText" text="了機">
      <formula>NOT(ISERROR(SEARCH("了機",X920)))</formula>
    </cfRule>
    <cfRule type="containsText" dxfId="2146" priority="6359" operator="containsText" text="清車">
      <formula>NOT(ISERROR(SEARCH("清車",X920)))</formula>
    </cfRule>
  </conditionalFormatting>
  <conditionalFormatting sqref="X921">
    <cfRule type="containsText" dxfId="2145" priority="6123" operator="containsText" text="改紡">
      <formula>NOT(ISERROR(SEARCH("改紡",X921)))</formula>
    </cfRule>
    <cfRule type="containsText" dxfId="2144" priority="6122" operator="containsText" text="清車">
      <formula>NOT(ISERROR(SEARCH("清車",X921)))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6" operator="containsText" text="了機">
      <formula>NOT(ISERROR(SEARCH("了機",X922)))</formula>
    </cfRule>
    <cfRule type="containsText" dxfId="2140" priority="6405" operator="containsText" text="改紡">
      <formula>NOT(ISERROR(SEARCH("改紡",X922)))</formula>
    </cfRule>
  </conditionalFormatting>
  <conditionalFormatting sqref="X923">
    <cfRule type="containsText" dxfId="2139" priority="6423" operator="containsText" text="改紡">
      <formula>NOT(ISERROR(SEARCH("改紡",X923)))</formula>
    </cfRule>
    <cfRule type="containsText" dxfId="2138" priority="6424" operator="containsText" text="了機">
      <formula>NOT(ISERROR(SEARCH("了機",X923)))</formula>
    </cfRule>
    <cfRule type="containsText" dxfId="2137" priority="6422" operator="containsText" text="清車">
      <formula>NOT(ISERROR(SEARCH("清車",X923)))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3" operator="containsText" text="了機">
      <formula>NOT(ISERROR(SEARCH("了機",X927)))</formula>
    </cfRule>
    <cfRule type="containsText" dxfId="2132" priority="6371" operator="containsText" text="清車">
      <formula>NOT(ISERROR(SEARCH("清車",X927)))</formula>
    </cfRule>
    <cfRule type="containsText" dxfId="2131" priority="6372" operator="containsText" text="改紡">
      <formula>NOT(ISERROR(SEARCH("改紡",X927)))</formula>
    </cfRule>
  </conditionalFormatting>
  <conditionalFormatting sqref="X934">
    <cfRule type="containsText" dxfId="2130" priority="6390" operator="containsText" text="改紡">
      <formula>NOT(ISERROR(SEARCH("改紡",X934)))</formula>
    </cfRule>
    <cfRule type="containsText" dxfId="2129" priority="6391" operator="containsText" text="了機">
      <formula>NOT(ISERROR(SEARCH("了機",X934)))</formula>
    </cfRule>
    <cfRule type="containsText" dxfId="2128" priority="6389" operator="containsText" text="清車">
      <formula>NOT(ISERROR(SEARCH("清車",X934)))</formula>
    </cfRule>
  </conditionalFormatting>
  <conditionalFormatting sqref="X937">
    <cfRule type="containsText" dxfId="2127" priority="6369" operator="containsText" text="改紡">
      <formula>NOT(ISERROR(SEARCH("改紡",X937)))</formula>
    </cfRule>
    <cfRule type="containsText" dxfId="2126" priority="6370" operator="containsText" text="了機">
      <formula>NOT(ISERROR(SEARCH("了機",X937)))</formula>
    </cfRule>
    <cfRule type="containsText" dxfId="2125" priority="6368" operator="containsText" text="清車">
      <formula>NOT(ISERROR(SEARCH("清車",X937)))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1" operator="containsText" text="改紡">
      <formula>NOT(ISERROR(SEARCH("改紡",X953)))</formula>
    </cfRule>
    <cfRule type="containsText" dxfId="2114" priority="6022" operator="containsText" text="了機">
      <formula>NOT(ISERROR(SEARCH("了機",X953)))</formula>
    </cfRule>
    <cfRule type="containsText" dxfId="2113" priority="6020" operator="containsText" text="清車">
      <formula>NOT(ISERROR(SEARCH("清車",X953)))</formula>
    </cfRule>
  </conditionalFormatting>
  <conditionalFormatting sqref="X956">
    <cfRule type="containsText" dxfId="2112" priority="6043" operator="containsText" text="了機">
      <formula>NOT(ISERROR(SEARCH("了機",X956)))</formula>
    </cfRule>
    <cfRule type="containsText" dxfId="2111" priority="6041" operator="containsText" text="清車">
      <formula>NOT(ISERROR(SEARCH("清車",X956)))</formula>
    </cfRule>
    <cfRule type="containsText" dxfId="2110" priority="6042" operator="containsText" text="改紡">
      <formula>NOT(ISERROR(SEARCH("改紡",X956)))</formula>
    </cfRule>
  </conditionalFormatting>
  <conditionalFormatting sqref="X959">
    <cfRule type="containsText" dxfId="2109" priority="6019" operator="containsText" text="了機">
      <formula>NOT(ISERROR(SEARCH("了機",X959)))</formula>
    </cfRule>
    <cfRule type="containsText" dxfId="2108" priority="6018" operator="containsText" text="改紡">
      <formula>NOT(ISERROR(SEARCH("改紡",X959)))</formula>
    </cfRule>
    <cfRule type="containsText" dxfId="2107" priority="6017" operator="containsText" text="清車">
      <formula>NOT(ISERROR(SEARCH("清車",X959)))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4" operator="containsText" text="了機">
      <formula>NOT(ISERROR(SEARCH("了機",X961)))</formula>
    </cfRule>
    <cfRule type="containsText" dxfId="2102" priority="6063" operator="containsText" text="改紡">
      <formula>NOT(ISERROR(SEARCH("改紡",X961)))</formula>
    </cfRule>
    <cfRule type="containsText" dxfId="2101" priority="6062" operator="containsText" text="清車">
      <formula>NOT(ISERROR(SEARCH("清車",X961)))</formula>
    </cfRule>
  </conditionalFormatting>
  <conditionalFormatting sqref="X962">
    <cfRule type="containsText" dxfId="2100" priority="6082" operator="containsText" text="了機">
      <formula>NOT(ISERROR(SEARCH("了機",X962)))</formula>
    </cfRule>
    <cfRule type="containsText" dxfId="2099" priority="6081" operator="containsText" text="改紡">
      <formula>NOT(ISERROR(SEARCH("改紡",X962)))</formula>
    </cfRule>
    <cfRule type="containsText" dxfId="2098" priority="6080" operator="containsText" text="清車">
      <formula>NOT(ISERROR(SEARCH("清車",X962)))</formula>
    </cfRule>
  </conditionalFormatting>
  <conditionalFormatting sqref="X963">
    <cfRule type="containsText" dxfId="2097" priority="5752" operator="containsText" text="了機">
      <formula>NOT(ISERROR(SEARCH("了機",X963)))</formula>
    </cfRule>
    <cfRule type="containsText" dxfId="2096" priority="5750" operator="containsText" text="清車">
      <formula>NOT(ISERROR(SEARCH("清車",X963)))</formula>
    </cfRule>
    <cfRule type="containsText" dxfId="2095" priority="5751" operator="containsText" text="改紡">
      <formula>NOT(ISERROR(SEARCH("改紡",X963)))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1" operator="containsText" text="了機">
      <formula>NOT(ISERROR(SEARCH("了機",X966)))</formula>
    </cfRule>
    <cfRule type="containsText" dxfId="2092" priority="6030" operator="containsText" text="改紡">
      <formula>NOT(ISERROR(SEARCH("改紡",X966)))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8" operator="containsText" text="了機">
      <formula>NOT(ISERROR(SEARCH("了機",X976)))</formula>
    </cfRule>
    <cfRule type="containsText" dxfId="2087" priority="6027" operator="containsText" text="改紡">
      <formula>NOT(ISERROR(SEARCH("改紡",X976)))</formula>
    </cfRule>
    <cfRule type="containsText" dxfId="2086" priority="6026" operator="containsText" text="清車">
      <formula>NOT(ISERROR(SEARCH("清車",X976)))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4" operator="containsText" text="改紡">
      <formula>NOT(ISERROR(SEARCH("改紡",X990)))</formula>
    </cfRule>
    <cfRule type="containsText" dxfId="2078" priority="5693" operator="containsText" text="清車">
      <formula>NOT(ISERROR(SEARCH("清車",X990)))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9" operator="containsText" text="改紡">
      <formula>NOT(ISERROR(SEARCH("改紡",X992)))</formula>
    </cfRule>
    <cfRule type="containsText" dxfId="2075" priority="5680" operator="containsText" text="了機">
      <formula>NOT(ISERROR(SEARCH("了機",X992)))</formula>
    </cfRule>
    <cfRule type="containsText" dxfId="2074" priority="5678" operator="containsText" text="清車">
      <formula>NOT(ISERROR(SEARCH("清車",X992)))</formula>
    </cfRule>
  </conditionalFormatting>
  <conditionalFormatting sqref="X995">
    <cfRule type="containsText" dxfId="2073" priority="5700" operator="containsText" text="改紡">
      <formula>NOT(ISERROR(SEARCH("改紡",X995)))</formula>
    </cfRule>
    <cfRule type="containsText" dxfId="2072" priority="5701" operator="containsText" text="了機">
      <formula>NOT(ISERROR(SEARCH("了機",X995)))</formula>
    </cfRule>
    <cfRule type="containsText" dxfId="2071" priority="5699" operator="containsText" text="清車">
      <formula>NOT(ISERROR(SEARCH("清車",X995)))</formula>
    </cfRule>
  </conditionalFormatting>
  <conditionalFormatting sqref="X998">
    <cfRule type="containsText" dxfId="2070" priority="5676" operator="containsText" text="改紡">
      <formula>NOT(ISERROR(SEARCH("改紡",X998)))</formula>
    </cfRule>
    <cfRule type="containsText" dxfId="2069" priority="5675" operator="containsText" text="清車">
      <formula>NOT(ISERROR(SEARCH("清車",X998)))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3" operator="containsText" text="了機">
      <formula>NOT(ISERROR(SEARCH("了機",X999)))</formula>
    </cfRule>
    <cfRule type="containsText" dxfId="2066" priority="5442" operator="containsText" text="改紡">
      <formula>NOT(ISERROR(SEARCH("改紡",X999)))</formula>
    </cfRule>
    <cfRule type="containsText" dxfId="2065" priority="5441" operator="containsText" text="清車">
      <formula>NOT(ISERROR(SEARCH("清車",X999)))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2" operator="containsText" text="了機">
      <formula>NOT(ISERROR(SEARCH("了機",X1000)))</formula>
    </cfRule>
    <cfRule type="containsText" dxfId="2062" priority="5721" operator="containsText" text="改紡">
      <formula>NOT(ISERROR(SEARCH("改紡",X1000)))</formula>
    </cfRule>
  </conditionalFormatting>
  <conditionalFormatting sqref="X1001">
    <cfRule type="containsText" dxfId="2061" priority="5740" operator="containsText" text="了機">
      <formula>NOT(ISERROR(SEARCH("了機",X1001)))</formula>
    </cfRule>
    <cfRule type="containsText" dxfId="2060" priority="5739" operator="containsText" text="改紡">
      <formula>NOT(ISERROR(SEARCH("改紡",X1001)))</formula>
    </cfRule>
    <cfRule type="containsText" dxfId="2059" priority="5738" operator="containsText" text="清車">
      <formula>NOT(ISERROR(SEARCH("清車",X1001)))</formula>
    </cfRule>
  </conditionalFormatting>
  <conditionalFormatting sqref="X1002">
    <cfRule type="containsText" dxfId="2058" priority="5413" operator="containsText" text="了機">
      <formula>NOT(ISERROR(SEARCH("了機",X1002)))</formula>
    </cfRule>
    <cfRule type="containsText" dxfId="2057" priority="5412" operator="containsText" text="改紡">
      <formula>NOT(ISERROR(SEARCH("改紡",X1002)))</formula>
    </cfRule>
    <cfRule type="containsText" dxfId="2056" priority="5411" operator="containsText" text="清車">
      <formula>NOT(ISERROR(SEARCH("清車",X1002)))</formula>
    </cfRule>
  </conditionalFormatting>
  <conditionalFormatting sqref="X1005">
    <cfRule type="containsText" dxfId="2055" priority="5689" operator="containsText" text="了機">
      <formula>NOT(ISERROR(SEARCH("了機",X1005)))</formula>
    </cfRule>
    <cfRule type="containsText" dxfId="2054" priority="5688" operator="containsText" text="改紡">
      <formula>NOT(ISERROR(SEARCH("改紡",X1005)))</formula>
    </cfRule>
    <cfRule type="containsText" dxfId="2053" priority="5687" operator="containsText" text="清車">
      <formula>NOT(ISERROR(SEARCH("清車",X1005)))</formula>
    </cfRule>
  </conditionalFormatting>
  <conditionalFormatting sqref="X1012">
    <cfRule type="containsText" dxfId="2052" priority="5706" operator="containsText" text="改紡">
      <formula>NOT(ISERROR(SEARCH("改紡",X1012)))</formula>
    </cfRule>
    <cfRule type="containsText" dxfId="2051" priority="5707" operator="containsText" text="了機">
      <formula>NOT(ISERROR(SEARCH("了機",X1012)))</formula>
    </cfRule>
    <cfRule type="containsText" dxfId="2050" priority="5705" operator="containsText" text="清車">
      <formula>NOT(ISERROR(SEARCH("清車",X1012)))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6" operator="containsText" text="了機">
      <formula>NOT(ISERROR(SEARCH("了機",X1015)))</formula>
    </cfRule>
    <cfRule type="containsText" dxfId="2047" priority="5685" operator="containsText" text="改紡">
      <formula>NOT(ISERROR(SEARCH("改紡",X1015)))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2" operator="containsText" text="改紡">
      <formula>NOT(ISERROR(SEARCH("改紡",X1029)))</formula>
    </cfRule>
    <cfRule type="containsText" dxfId="2039" priority="5353" operator="containsText" text="了機">
      <formula>NOT(ISERROR(SEARCH("了機",X1029)))</formula>
    </cfRule>
    <cfRule type="containsText" dxfId="2038" priority="5351" operator="containsText" text="清車">
      <formula>NOT(ISERROR(SEARCH("清車",X1029)))</formula>
    </cfRule>
  </conditionalFormatting>
  <conditionalFormatting sqref="X1030">
    <cfRule type="containsText" dxfId="2037" priority="4864" operator="containsText" text="了機">
      <formula>NOT(ISERROR(SEARCH("了機",X1030)))</formula>
    </cfRule>
    <cfRule type="containsText" dxfId="2036" priority="4862" operator="containsText" text="清車">
      <formula>NOT(ISERROR(SEARCH("清車",X1030)))</formula>
    </cfRule>
    <cfRule type="containsText" dxfId="2035" priority="4860" operator="containsText" text="改紡">
      <formula>NOT(ISERROR(SEARCH("改紡",X1030)))</formula>
    </cfRule>
    <cfRule type="containsText" dxfId="2034" priority="4859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1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8" operator="containsText" text="改紡">
      <formula>NOT(ISERROR(SEARCH("改紡",X1034)))</formula>
    </cfRule>
    <cfRule type="containsText" dxfId="2027" priority="5357" operator="containsText" text="清車">
      <formula>NOT(ISERROR(SEARCH("清車",X1034)))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3" operator="containsText" text="了機">
      <formula>NOT(ISERROR(SEARCH("了機",X1035)))</formula>
    </cfRule>
    <cfRule type="containsText" dxfId="2024" priority="5052" operator="containsText" text="改紡">
      <formula>NOT(ISERROR(SEARCH("改紡",X1035)))</formula>
    </cfRule>
    <cfRule type="containsText" dxfId="2023" priority="5051" operator="containsText" text="清車">
      <formula>NOT(ISERROR(SEARCH("清車",X1035)))</formula>
    </cfRule>
  </conditionalFormatting>
  <conditionalFormatting sqref="X1037">
    <cfRule type="containsText" dxfId="2022" priority="5338" operator="containsText" text="了機">
      <formula>NOT(ISERROR(SEARCH("了機",X1037)))</formula>
    </cfRule>
    <cfRule type="containsText" dxfId="2021" priority="5336" operator="containsText" text="清車">
      <formula>NOT(ISERROR(SEARCH("清車",X1037)))</formula>
    </cfRule>
    <cfRule type="containsText" dxfId="2020" priority="5337" operator="containsText" text="改紡">
      <formula>NOT(ISERROR(SEARCH("改紡",X1037)))</formula>
    </cfRule>
  </conditionalFormatting>
  <conditionalFormatting sqref="X1038">
    <cfRule type="containsText" dxfId="2019" priority="5112" operator="containsText" text="改紡">
      <formula>NOT(ISERROR(SEARCH("改紡",X1038)))</formula>
    </cfRule>
    <cfRule type="containsText" dxfId="2018" priority="5111" operator="containsText" text="清車">
      <formula>NOT(ISERROR(SEARCH("清車",X1038)))</formula>
    </cfRule>
    <cfRule type="containsText" dxfId="2017" priority="5037" operator="containsText" text="改紡">
      <formula>NOT(ISERROR(SEARCH("改紡",X1038)))</formula>
    </cfRule>
    <cfRule type="containsText" dxfId="2016" priority="5113" operator="containsText" text="了機">
      <formula>NOT(ISERROR(SEARCH("了機",X1038)))</formula>
    </cfRule>
    <cfRule type="containsText" dxfId="2015" priority="5036" operator="containsText" text="清車">
      <formula>NOT(ISERROR(SEARCH("清車",X1038)))</formula>
    </cfRule>
    <cfRule type="containsText" dxfId="2014" priority="5038" operator="containsText" text="了機">
      <formula>NOT(ISERROR(SEARCH("了機",X1038)))</formula>
    </cfRule>
  </conditionalFormatting>
  <conditionalFormatting sqref="X1039">
    <cfRule type="containsText" dxfId="2013" priority="4903" operator="containsText" text="了機">
      <formula>NOT(ISERROR(SEARCH("了機",X1039)))</formula>
    </cfRule>
    <cfRule type="containsText" dxfId="2012" priority="4901" operator="containsText" text="清車">
      <formula>NOT(ISERROR(SEARCH("清車",X1039)))</formula>
    </cfRule>
    <cfRule type="containsText" dxfId="2011" priority="4902" operator="containsText" text="改紡">
      <formula>NOT(ISERROR(SEARCH("改紡",X1039)))</formula>
    </cfRule>
    <cfRule type="containsText" dxfId="2010" priority="5379" operator="containsText" text="改紡">
      <formula>NOT(ISERROR(SEARCH("改紡",X1039)))</formula>
    </cfRule>
    <cfRule type="containsText" dxfId="2009" priority="5380" operator="containsText" text="了機">
      <formula>NOT(ISERROR(SEARCH("了機",X1039)))</formula>
    </cfRule>
    <cfRule type="containsText" dxfId="2008" priority="5378" operator="containsText" text="清車">
      <formula>NOT(ISERROR(SEARCH("清車",X1039)))</formula>
    </cfRule>
  </conditionalFormatting>
  <conditionalFormatting sqref="X1040">
    <cfRule type="containsText" dxfId="2007" priority="5398" operator="containsText" text="了機">
      <formula>NOT(ISERROR(SEARCH("了機",X1040)))</formula>
    </cfRule>
    <cfRule type="containsText" dxfId="2006" priority="5397" operator="containsText" text="改紡">
      <formula>NOT(ISERROR(SEARCH("改紡",X1040)))</formula>
    </cfRule>
    <cfRule type="containsText" dxfId="2005" priority="5396" operator="containsText" text="清車">
      <formula>NOT(ISERROR(SEARCH("清車",X1040)))</formula>
    </cfRule>
    <cfRule type="containsText" dxfId="2004" priority="5063" operator="containsText" text="清車">
      <formula>NOT(ISERROR(SEARCH("清車",X1040)))</formula>
    </cfRule>
    <cfRule type="containsText" dxfId="2003" priority="5064" operator="containsText" text="改紡">
      <formula>NOT(ISERROR(SEARCH("改紡",X1040)))</formula>
    </cfRule>
    <cfRule type="containsText" dxfId="2002" priority="5065" operator="containsText" text="了機">
      <formula>NOT(ISERROR(SEARCH("了機",X1040)))</formula>
    </cfRule>
  </conditionalFormatting>
  <conditionalFormatting sqref="X1041">
    <cfRule type="containsText" dxfId="2001" priority="5081" operator="containsText" text="清車">
      <formula>NOT(ISERROR(SEARCH("清車",X1041)))</formula>
    </cfRule>
    <cfRule type="containsText" dxfId="2000" priority="5083" operator="containsText" text="了機">
      <formula>NOT(ISERROR(SEARCH("了機",X1041)))</formula>
    </cfRule>
    <cfRule type="containsText" dxfId="1999" priority="5082" operator="containsText" text="改紡">
      <formula>NOT(ISERROR(SEARCH("改紡",X1041)))</formula>
    </cfRule>
    <cfRule type="containsText" dxfId="1998" priority="5074" operator="containsText" text="了機">
      <formula>NOT(ISERROR(SEARCH("了機",X1041)))</formula>
    </cfRule>
    <cfRule type="containsText" dxfId="1997" priority="5073" operator="containsText" text="改紡">
      <formula>NOT(ISERROR(SEARCH("改紡",X1041)))</formula>
    </cfRule>
    <cfRule type="containsText" dxfId="1996" priority="5072" operator="containsText" text="清車">
      <formula>NOT(ISERROR(SEARCH("清車",X1041)))</formula>
    </cfRule>
  </conditionalFormatting>
  <conditionalFormatting sqref="X1042">
    <cfRule type="containsText" dxfId="1995" priority="4884" operator="containsText" text="改紡">
      <formula>NOT(ISERROR(SEARCH("改紡",X1042)))</formula>
    </cfRule>
    <cfRule type="containsText" dxfId="1994" priority="4883" operator="containsText" text="清車">
      <formula>NOT(ISERROR(SEARCH("清車",X1042)))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6" operator="containsText" text="了機">
      <formula>NOT(ISERROR(SEARCH("了機",X1044)))</formula>
    </cfRule>
    <cfRule type="containsText" dxfId="1987" priority="4845" operator="containsText" text="改紡">
      <formula>NOT(ISERROR(SEARCH("改紡",X1044)))</formula>
    </cfRule>
  </conditionalFormatting>
  <conditionalFormatting sqref="X1045">
    <cfRule type="containsText" dxfId="1986" priority="5047" operator="containsText" text="了機">
      <formula>NOT(ISERROR(SEARCH("了機",X1045)))</formula>
    </cfRule>
    <cfRule type="containsText" dxfId="1985" priority="5046" operator="containsText" text="改紡">
      <formula>NOT(ISERROR(SEARCH("改紡",X1045)))</formula>
    </cfRule>
    <cfRule type="containsText" dxfId="1984" priority="5045" operator="containsText" text="清車">
      <formula>NOT(ISERROR(SEARCH("清車",X1045)))</formula>
    </cfRule>
  </conditionalFormatting>
  <conditionalFormatting sqref="X1051">
    <cfRule type="containsText" dxfId="1983" priority="5365" operator="containsText" text="了機">
      <formula>NOT(ISERROR(SEARCH("了機",X1051)))</formula>
    </cfRule>
    <cfRule type="containsText" dxfId="1982" priority="5363" operator="containsText" text="清車">
      <formula>NOT(ISERROR(SEARCH("清車",X1051)))</formula>
    </cfRule>
    <cfRule type="containsText" dxfId="1981" priority="5364" operator="containsText" text="改紡">
      <formula>NOT(ISERROR(SEARCH("改紡",X1051)))</formula>
    </cfRule>
  </conditionalFormatting>
  <conditionalFormatting sqref="X1052">
    <cfRule type="containsText" dxfId="1980" priority="5055" operator="containsText" text="改紡">
      <formula>NOT(ISERROR(SEARCH("改紡",X1052)))</formula>
    </cfRule>
    <cfRule type="containsText" dxfId="1979" priority="5056" operator="containsText" text="了機">
      <formula>NOT(ISERROR(SEARCH("了機",X1052)))</formula>
    </cfRule>
    <cfRule type="containsText" dxfId="1978" priority="5054" operator="containsText" text="清車">
      <formula>NOT(ISERROR(SEARCH("清車",X1052)))</formula>
    </cfRule>
  </conditionalFormatting>
  <conditionalFormatting sqref="X1054">
    <cfRule type="containsText" dxfId="1977" priority="5346" operator="containsText" text="改紡">
      <formula>NOT(ISERROR(SEARCH("改紡",X1054)))</formula>
    </cfRule>
    <cfRule type="containsText" dxfId="1976" priority="5347" operator="containsText" text="了機">
      <formula>NOT(ISERROR(SEARCH("了機",X1054)))</formula>
    </cfRule>
    <cfRule type="containsText" dxfId="1975" priority="5345" operator="containsText" text="清車">
      <formula>NOT(ISERROR(SEARCH("清車",X1054)))</formula>
    </cfRule>
  </conditionalFormatting>
  <conditionalFormatting sqref="X1055">
    <cfRule type="containsText" dxfId="1974" priority="5044" operator="containsText" text="了機">
      <formula>NOT(ISERROR(SEARCH("了機",X1055)))</formula>
    </cfRule>
    <cfRule type="containsText" dxfId="1973" priority="5042" operator="containsText" text="清車">
      <formula>NOT(ISERROR(SEARCH("清車",X1055)))</formula>
    </cfRule>
    <cfRule type="containsText" dxfId="1972" priority="5043" operator="containsText" text="改紡">
      <formula>NOT(ISERROR(SEARCH("改紡",X1055)))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91" operator="containsText" text="了機">
      <formula>NOT(ISERROR(SEARCH("了機",X1067)))</formula>
    </cfRule>
    <cfRule type="containsText" dxfId="1967" priority="4790" operator="containsText" text="改紡">
      <formula>NOT(ISERROR(SEARCH("改紡",X1067)))</formula>
    </cfRule>
    <cfRule type="containsText" dxfId="1966" priority="4789" operator="containsText" text="清車">
      <formula>NOT(ISERROR(SEARCH("清車",X1067)))</formula>
    </cfRule>
  </conditionalFormatting>
  <conditionalFormatting sqref="X1069">
    <cfRule type="containsText" dxfId="1965" priority="4787" operator="containsText" text="改紡">
      <formula>NOT(ISERROR(SEARCH("改紡",X1069)))</formula>
    </cfRule>
    <cfRule type="containsText" dxfId="1964" priority="4786" operator="containsText" text="清車">
      <formula>NOT(ISERROR(SEARCH("清車",X1069)))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11" operator="containsText" text="了機">
      <formula>NOT(ISERROR(SEARCH("了機",X1070)))</formula>
    </cfRule>
    <cfRule type="containsText" dxfId="1961" priority="4306" operator="containsText" text="清車">
      <formula>NOT(ISERROR(SEARCH("清車",X1070)))</formula>
    </cfRule>
    <cfRule type="containsText" dxfId="1960" priority="4307" operator="containsText" text="改紡">
      <formula>NOT(ISERROR(SEARCH("改紡",X1070)))</formula>
    </cfRule>
    <cfRule type="containsText" dxfId="1959" priority="4308" operator="containsText" text="了機">
      <formula>NOT(ISERROR(SEARCH("了機",X1070)))</formula>
    </cfRule>
    <cfRule type="containsText" dxfId="1958" priority="4310" operator="containsText" text="改紡">
      <formula>NOT(ISERROR(SEARCH("改紡",X1070)))</formula>
    </cfRule>
    <cfRule type="containsText" dxfId="1957" priority="4309" operator="containsText" text="清車">
      <formula>NOT(ISERROR(SEARCH("清車",X1070)))</formula>
    </cfRule>
  </conditionalFormatting>
  <conditionalFormatting sqref="X1071">
    <cfRule type="containsText" dxfId="1956" priority="3858" operator="containsText" text="清車">
      <formula>NOT(ISERROR(SEARCH("清車",X1071)))</formula>
    </cfRule>
    <cfRule type="containsText" dxfId="1955" priority="3855" operator="containsText" text="清車">
      <formula>NOT(ISERROR(SEARCH("清車",X1071)))</formula>
    </cfRule>
    <cfRule type="containsText" dxfId="1954" priority="4774" operator="containsText" text="清車">
      <formula>NOT(ISERROR(SEARCH("清車",X1071)))</formula>
    </cfRule>
    <cfRule type="containsText" dxfId="1953" priority="4775" operator="containsText" text="改紡">
      <formula>NOT(ISERROR(SEARCH("改紡",X1071)))</formula>
    </cfRule>
    <cfRule type="containsText" dxfId="1952" priority="4776" operator="containsText" text="了機">
      <formula>NOT(ISERROR(SEARCH("了機",X1071)))</formula>
    </cfRule>
    <cfRule type="containsText" dxfId="1951" priority="3860" operator="containsText" text="了機">
      <formula>NOT(ISERROR(SEARCH("了機",X1071)))</formula>
    </cfRule>
    <cfRule type="containsText" dxfId="1950" priority="3859" operator="containsText" text="改紡">
      <formula>NOT(ISERROR(SEARCH("改紡",X1071)))</formula>
    </cfRule>
    <cfRule type="containsText" dxfId="1949" priority="3857" operator="containsText" text="了機">
      <formula>NOT(ISERROR(SEARCH("了機",X1071)))</formula>
    </cfRule>
    <cfRule type="containsText" dxfId="1948" priority="3856" operator="containsText" text="改紡">
      <formula>NOT(ISERROR(SEARCH("改紡",X1071)))</formula>
    </cfRule>
  </conditionalFormatting>
  <conditionalFormatting sqref="X1072">
    <cfRule type="containsText" dxfId="1947" priority="4250" operator="containsText" text="了機">
      <formula>NOT(ISERROR(SEARCH("了機",X1072)))</formula>
    </cfRule>
    <cfRule type="containsText" dxfId="1946" priority="4249" operator="containsText" text="改紡">
      <formula>NOT(ISERROR(SEARCH("改紡",X1072)))</formula>
    </cfRule>
    <cfRule type="containsText" dxfId="1945" priority="4248" operator="containsText" text="清車">
      <formula>NOT(ISERROR(SEARCH("清車",X1072)))</formula>
    </cfRule>
  </conditionalFormatting>
  <conditionalFormatting sqref="X1074">
    <cfRule type="containsText" dxfId="1944" priority="4794" operator="containsText" text="了機">
      <formula>NOT(ISERROR(SEARCH("了機",X1074)))</formula>
    </cfRule>
    <cfRule type="containsText" dxfId="1943" priority="4793" operator="containsText" text="改紡">
      <formula>NOT(ISERROR(SEARCH("改紡",X1074)))</formula>
    </cfRule>
    <cfRule type="containsText" dxfId="1942" priority="4792" operator="containsText" text="清車">
      <formula>NOT(ISERROR(SEARCH("清車",X1074)))</formula>
    </cfRule>
  </conditionalFormatting>
  <conditionalFormatting sqref="X1075">
    <cfRule type="containsText" dxfId="1941" priority="4490" operator="containsText" text="改紡">
      <formula>NOT(ISERROR(SEARCH("改紡",X1075)))</formula>
    </cfRule>
    <cfRule type="containsText" dxfId="1940" priority="4261" operator="containsText" text="改紡">
      <formula>NOT(ISERROR(SEARCH("改紡",X1075)))</formula>
    </cfRule>
    <cfRule type="containsText" dxfId="1939" priority="4491" operator="containsText" text="了機">
      <formula>NOT(ISERROR(SEARCH("了機",X1075)))</formula>
    </cfRule>
    <cfRule type="containsText" dxfId="1938" priority="4260" operator="containsText" text="清車">
      <formula>NOT(ISERROR(SEARCH("清車",X1075)))</formula>
    </cfRule>
    <cfRule type="containsText" dxfId="1937" priority="4262" operator="containsText" text="了機">
      <formula>NOT(ISERROR(SEARCH("了機",X1075)))</formula>
    </cfRule>
    <cfRule type="containsText" dxfId="1936" priority="4489" operator="containsText" text="清車">
      <formula>NOT(ISERROR(SEARCH("清車",X1075)))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3" operator="containsText" text="了機">
      <formula>NOT(ISERROR(SEARCH("了機",X1077)))</formula>
    </cfRule>
    <cfRule type="containsText" dxfId="1931" priority="4771" operator="containsText" text="清車">
      <formula>NOT(ISERROR(SEARCH("清車",X1077)))</formula>
    </cfRule>
    <cfRule type="containsText" dxfId="1930" priority="4772" operator="containsText" text="改紡">
      <formula>NOT(ISERROR(SEARCH("改紡",X1077)))</formula>
    </cfRule>
  </conditionalFormatting>
  <conditionalFormatting sqref="X1078">
    <cfRule type="containsText" dxfId="1929" priority="4474" operator="containsText" text="清車">
      <formula>NOT(ISERROR(SEARCH("清車",X1078)))</formula>
    </cfRule>
    <cfRule type="containsText" dxfId="1928" priority="4245" operator="containsText" text="清車">
      <formula>NOT(ISERROR(SEARCH("清車",X1078)))</formula>
    </cfRule>
    <cfRule type="containsText" dxfId="1927" priority="4246" operator="containsText" text="改紡">
      <formula>NOT(ISERROR(SEARCH("改紡",X1078)))</formula>
    </cfRule>
    <cfRule type="containsText" dxfId="1926" priority="4247" operator="containsText" text="了機">
      <formula>NOT(ISERROR(SEARCH("了機",X1078)))</formula>
    </cfRule>
    <cfRule type="containsText" dxfId="1925" priority="4549" operator="containsText" text="清車">
      <formula>NOT(ISERROR(SEARCH("清車",X1078)))</formula>
    </cfRule>
    <cfRule type="containsText" dxfId="1924" priority="4551" operator="containsText" text="了機">
      <formula>NOT(ISERROR(SEARCH("了機",X1078)))</formula>
    </cfRule>
    <cfRule type="containsText" dxfId="1923" priority="4550" operator="containsText" text="改紡">
      <formula>NOT(ISERROR(SEARCH("改紡",X1078)))</formula>
    </cfRule>
    <cfRule type="containsText" dxfId="1922" priority="4475" operator="containsText" text="改紡">
      <formula>NOT(ISERROR(SEARCH("改紡",X1078)))</formula>
    </cfRule>
    <cfRule type="containsText" dxfId="1921" priority="4476" operator="containsText" text="了機">
      <formula>NOT(ISERROR(SEARCH("了機",X1078)))</formula>
    </cfRule>
  </conditionalFormatting>
  <conditionalFormatting sqref="X1079">
    <cfRule type="containsText" dxfId="1920" priority="4105" operator="containsText" text="改紡">
      <formula>NOT(ISERROR(SEARCH("改紡",X1079)))</formula>
    </cfRule>
    <cfRule type="containsText" dxfId="1919" priority="4345" operator="containsText" text="清車">
      <formula>NOT(ISERROR(SEARCH("清車",X1079)))</formula>
    </cfRule>
    <cfRule type="containsText" dxfId="1918" priority="4346" operator="containsText" text="改紡">
      <formula>NOT(ISERROR(SEARCH("改紡",X1079)))</formula>
    </cfRule>
    <cfRule type="containsText" dxfId="1917" priority="4347" operator="containsText" text="了機">
      <formula>NOT(ISERROR(SEARCH("了機",X1079)))</formula>
    </cfRule>
    <cfRule type="containsText" dxfId="1916" priority="4104" operator="containsText" text="清車">
      <formula>NOT(ISERROR(SEARCH("清車",X1079)))</formula>
    </cfRule>
    <cfRule type="containsText" dxfId="1915" priority="4815" operator="containsText" text="了機">
      <formula>NOT(ISERROR(SEARCH("了機",X1079)))</formula>
    </cfRule>
    <cfRule type="containsText" dxfId="1914" priority="4814" operator="containsText" text="改紡">
      <formula>NOT(ISERROR(SEARCH("改紡",X1079)))</formula>
    </cfRule>
    <cfRule type="containsText" dxfId="1913" priority="4106" operator="containsText" text="了機">
      <formula>NOT(ISERROR(SEARCH("了機",X1079)))</formula>
    </cfRule>
    <cfRule type="containsText" dxfId="1912" priority="4034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033" operator="containsText" text="改紡">
      <formula>NOT(ISERROR(SEARCH("改紡",X1079)))</formula>
    </cfRule>
    <cfRule type="containsText" dxfId="1909" priority="4032" operator="containsText" text="清車">
      <formula>NOT(ISERROR(SEARCH("清車",X1079)))</formula>
    </cfRule>
  </conditionalFormatting>
  <conditionalFormatting sqref="X1080">
    <cfRule type="containsText" dxfId="1908" priority="4833" operator="containsText" text="了機">
      <formula>NOT(ISERROR(SEARCH("了機",X1080)))</formula>
    </cfRule>
    <cfRule type="containsText" dxfId="1907" priority="3897" operator="containsText" text="清車">
      <formula>NOT(ISERROR(SEARCH("清車",X1080)))</formula>
    </cfRule>
    <cfRule type="containsText" dxfId="1906" priority="4277" operator="containsText" text="了機">
      <formula>NOT(ISERROR(SEARCH("了機",X1080)))</formula>
    </cfRule>
    <cfRule type="containsText" dxfId="1905" priority="4276" operator="containsText" text="改紡">
      <formula>NOT(ISERROR(SEARCH("改紡",X1080)))</formula>
    </cfRule>
    <cfRule type="containsText" dxfId="1904" priority="4275" operator="containsText" text="清車">
      <formula>NOT(ISERROR(SEARCH("清車",X1080)))</formula>
    </cfRule>
    <cfRule type="containsText" dxfId="1903" priority="4831" operator="containsText" text="清車">
      <formula>NOT(ISERROR(SEARCH("清車",X1080)))</formula>
    </cfRule>
    <cfRule type="containsText" dxfId="1902" priority="4832" operator="containsText" text="改紡">
      <formula>NOT(ISERROR(SEARCH("改紡",X1080)))</formula>
    </cfRule>
    <cfRule type="containsText" dxfId="1901" priority="3898" operator="containsText" text="改紡">
      <formula>NOT(ISERROR(SEARCH("改紡",X1080)))</formula>
    </cfRule>
    <cfRule type="containsText" dxfId="1900" priority="4501" operator="containsText" text="清車">
      <formula>NOT(ISERROR(SEARCH("清車",X1080)))</formula>
    </cfRule>
    <cfRule type="containsText" dxfId="1899" priority="4502" operator="containsText" text="改紡">
      <formula>NOT(ISERROR(SEARCH("改紡",X1080)))</formula>
    </cfRule>
    <cfRule type="containsText" dxfId="1898" priority="4503" operator="containsText" text="了機">
      <formula>NOT(ISERROR(SEARCH("了機",X1080)))</formula>
    </cfRule>
    <cfRule type="containsText" dxfId="1897" priority="3899" operator="containsText" text="了機">
      <formula>NOT(ISERROR(SEARCH("了機",X1080)))</formula>
    </cfRule>
  </conditionalFormatting>
  <conditionalFormatting sqref="X1081">
    <cfRule type="containsText" dxfId="1896" priority="4284" operator="containsText" text="清車">
      <formula>NOT(ISERROR(SEARCH("清車",X1081)))</formula>
    </cfRule>
    <cfRule type="containsText" dxfId="1895" priority="4059" operator="containsText" text="清車">
      <formula>NOT(ISERROR(SEARCH("清車",X1081)))</formula>
    </cfRule>
    <cfRule type="containsText" dxfId="1894" priority="4285" operator="containsText" text="改紡">
      <formula>NOT(ISERROR(SEARCH("改紡",X1081)))</formula>
    </cfRule>
    <cfRule type="containsText" dxfId="1893" priority="4060" operator="containsText" text="改紡">
      <formula>NOT(ISERROR(SEARCH("改紡",X1081)))</formula>
    </cfRule>
    <cfRule type="containsText" dxfId="1892" priority="4061" operator="containsText" text="了機">
      <formula>NOT(ISERROR(SEARCH("了機",X1081)))</formula>
    </cfRule>
    <cfRule type="containsText" dxfId="1891" priority="4511" operator="containsText" text="改紡">
      <formula>NOT(ISERROR(SEARCH("改紡",X1081)))</formula>
    </cfRule>
    <cfRule type="containsText" dxfId="1890" priority="4286" operator="containsText" text="了機">
      <formula>NOT(ISERROR(SEARCH("了機",X1081)))</formula>
    </cfRule>
    <cfRule type="containsText" dxfId="1889" priority="4512" operator="containsText" text="了機">
      <formula>NOT(ISERROR(SEARCH("了機",X1081)))</formula>
    </cfRule>
    <cfRule type="containsText" dxfId="1888" priority="4519" operator="containsText" text="清車">
      <formula>NOT(ISERROR(SEARCH("清車",X1081)))</formula>
    </cfRule>
    <cfRule type="containsText" dxfId="1887" priority="4520" operator="containsText" text="改紡">
      <formula>NOT(ISERROR(SEARCH("改紡",X1081)))</formula>
    </cfRule>
    <cfRule type="containsText" dxfId="1886" priority="4521" operator="containsText" text="了機">
      <formula>NOT(ISERROR(SEARCH("了機",X1081)))</formula>
    </cfRule>
    <cfRule type="containsText" dxfId="1885" priority="4510" operator="containsText" text="清車">
      <formula>NOT(ISERROR(SEARCH("清車",X1081)))</formula>
    </cfRule>
  </conditionalFormatting>
  <conditionalFormatting sqref="X1082">
    <cfRule type="containsText" dxfId="1884" priority="4069" operator="containsText" text="改紡">
      <formula>NOT(ISERROR(SEARCH("改紡",X1082)))</formula>
    </cfRule>
    <cfRule type="containsText" dxfId="1883" priority="4068" operator="containsText" text="清車">
      <formula>NOT(ISERROR(SEARCH("清車",X1082)))</formula>
    </cfRule>
    <cfRule type="containsText" dxfId="1882" priority="4077" operator="containsText" text="清車">
      <formula>NOT(ISERROR(SEARCH("清車",X1082)))</formula>
    </cfRule>
    <cfRule type="containsText" dxfId="1881" priority="4070" operator="containsText" text="了機">
      <formula>NOT(ISERROR(SEARCH("了機",X1082)))</formula>
    </cfRule>
    <cfRule type="containsText" dxfId="1880" priority="4327" operator="containsText" text="清車">
      <formula>NOT(ISERROR(SEARCH("清車",X1082)))</formula>
    </cfRule>
    <cfRule type="containsText" dxfId="1879" priority="4328" operator="containsText" text="改紡">
      <formula>NOT(ISERROR(SEARCH("改紡",X1082)))</formula>
    </cfRule>
    <cfRule type="containsText" dxfId="1878" priority="4329" operator="containsText" text="了機">
      <formula>NOT(ISERROR(SEARCH("了機",X1082)))</formula>
    </cfRule>
    <cfRule type="containsText" dxfId="1877" priority="4078" operator="containsText" text="改紡">
      <formula>NOT(ISERROR(SEARCH("改紡",X1082)))</formula>
    </cfRule>
    <cfRule type="containsText" dxfId="1876" priority="4079" operator="containsText" text="了機">
      <formula>NOT(ISERROR(SEARCH("了機",X1082)))</formula>
    </cfRule>
  </conditionalFormatting>
  <conditionalFormatting sqref="X1083">
    <cfRule type="containsText" dxfId="1875" priority="3880" operator="containsText" text="改紡">
      <formula>NOT(ISERROR(SEARCH("改紡",X1083)))</formula>
    </cfRule>
    <cfRule type="containsText" dxfId="1874" priority="3879" operator="containsText" text="清車">
      <formula>NOT(ISERROR(SEARCH("清車",X1083)))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1" operator="containsText" text="清車">
      <formula>NOT(ISERROR(SEARCH("清車",X1084)))</formula>
    </cfRule>
    <cfRule type="containsText" dxfId="1869" priority="4292" operator="containsText" text="改紡">
      <formula>NOT(ISERROR(SEARCH("改紡",X1084)))</formula>
    </cfRule>
    <cfRule type="containsText" dxfId="1868" priority="4293" operator="containsText" text="了機">
      <formula>NOT(ISERROR(SEARCH("了機",X1084)))</formula>
    </cfRule>
    <cfRule type="containsText" dxfId="1867" priority="4290" operator="containsText" text="了機">
      <formula>NOT(ISERROR(SEARCH("了機",X1084)))</formula>
    </cfRule>
  </conditionalFormatting>
  <conditionalFormatting sqref="X1085">
    <cfRule type="containsText" dxfId="1866" priority="3841" operator="containsText" text="改紡">
      <formula>NOT(ISERROR(SEARCH("改紡",X1085)))</formula>
    </cfRule>
    <cfRule type="containsText" dxfId="1865" priority="3840" operator="containsText" text="清車">
      <formula>NOT(ISERROR(SEARCH("清車",X1085)))</formula>
    </cfRule>
    <cfRule type="containsText" dxfId="1864" priority="4485" operator="containsText" text="了機">
      <formula>NOT(ISERROR(SEARCH("了機",X1085)))</formula>
    </cfRule>
    <cfRule type="containsText" dxfId="1863" priority="3839" operator="containsText" text="了機">
      <formula>NOT(ISERROR(SEARCH("了機",X1085)))</formula>
    </cfRule>
    <cfRule type="containsText" dxfId="1862" priority="3838" operator="containsText" text="改紡">
      <formula>NOT(ISERROR(SEARCH("改紡",X1085)))</formula>
    </cfRule>
    <cfRule type="containsText" dxfId="1861" priority="3837" operator="containsText" text="清車">
      <formula>NOT(ISERROR(SEARCH("清車",X1085)))</formula>
    </cfRule>
    <cfRule type="containsText" dxfId="1860" priority="3842" operator="containsText" text="了機">
      <formula>NOT(ISERROR(SEARCH("了機",X1085)))</formula>
    </cfRule>
    <cfRule type="containsText" dxfId="1859" priority="4483" operator="containsText" text="清車">
      <formula>NOT(ISERROR(SEARCH("清車",X1085)))</formula>
    </cfRule>
    <cfRule type="containsText" dxfId="1858" priority="4484" operator="containsText" text="改紡">
      <formula>NOT(ISERROR(SEARCH("改紡",X1085)))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3" operator="containsText" text="了機">
      <formula>NOT(ISERROR(SEARCH("了機",X1086)))</formula>
    </cfRule>
    <cfRule type="containsText" dxfId="1855" priority="4042" operator="containsText" text="改紡">
      <formula>NOT(ISERROR(SEARCH("改紡",X1086)))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4" operator="containsText" text="改紡">
      <formula>NOT(ISERROR(SEARCH("改紡",X1092)))</formula>
    </cfRule>
    <cfRule type="containsText" dxfId="1850" priority="4263" operator="containsText" text="清車">
      <formula>NOT(ISERROR(SEARCH("清車",X1092)))</formula>
    </cfRule>
    <cfRule type="containsText" dxfId="1849" priority="4493" operator="containsText" text="改紡">
      <formula>NOT(ISERROR(SEARCH("改紡",X1092)))</formula>
    </cfRule>
    <cfRule type="containsText" dxfId="1848" priority="4492" operator="containsText" text="清車">
      <formula>NOT(ISERROR(SEARCH("清車",X1092)))</formula>
    </cfRule>
    <cfRule type="containsText" dxfId="1847" priority="4494" operator="containsText" text="了機">
      <formula>NOT(ISERROR(SEARCH("了機",X1092)))</formula>
    </cfRule>
    <cfRule type="containsText" dxfId="1846" priority="4265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2" operator="containsText" text="了機">
      <formula>NOT(ISERROR(SEARCH("了機",X1094)))</formula>
    </cfRule>
    <cfRule type="containsText" dxfId="1841" priority="4781" operator="containsText" text="改紡">
      <formula>NOT(ISERROR(SEARCH("改紡",X1094)))</formula>
    </cfRule>
    <cfRule type="containsText" dxfId="1840" priority="4780" operator="containsText" text="清車">
      <formula>NOT(ISERROR(SEARCH("清車",X1094)))</formula>
    </cfRule>
  </conditionalFormatting>
  <conditionalFormatting sqref="X1095">
    <cfRule type="containsText" dxfId="1839" priority="4482" operator="containsText" text="了機">
      <formula>NOT(ISERROR(SEARCH("了機",X1095)))</formula>
    </cfRule>
    <cfRule type="containsText" dxfId="1838" priority="4481" operator="containsText" text="改紡">
      <formula>NOT(ISERROR(SEARCH("改紡",X1095)))</formula>
    </cfRule>
    <cfRule type="containsText" dxfId="1837" priority="4255" operator="containsText" text="改紡">
      <formula>NOT(ISERROR(SEARCH("改紡",X1095)))</formula>
    </cfRule>
    <cfRule type="containsText" dxfId="1836" priority="4256" operator="containsText" text="了機">
      <formula>NOT(ISERROR(SEARCH("了機",X1095)))</formula>
    </cfRule>
    <cfRule type="containsText" dxfId="1835" priority="4254" operator="containsText" text="清車">
      <formula>NOT(ISERROR(SEARCH("清車",X1095)))</formula>
    </cfRule>
    <cfRule type="containsText" dxfId="1834" priority="4480" operator="containsText" text="清車">
      <formula>NOT(ISERROR(SEARCH("清車",X1095)))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4" operator="containsText" text="了機">
      <formula>NOT(ISERROR(SEARCH("了機",X1097)))</formula>
    </cfRule>
    <cfRule type="containsText" dxfId="1829" priority="4822" operator="containsText" text="清車">
      <formula>NOT(ISERROR(SEARCH("清車",X1097)))</formula>
    </cfRule>
    <cfRule type="containsText" dxfId="1828" priority="4823" operator="containsText" text="改紡">
      <formula>NOT(ISERROR(SEARCH("改紡",X1097)))</formula>
    </cfRule>
  </conditionalFormatting>
  <conditionalFormatting sqref="X1108:X1109">
    <cfRule type="containsText" dxfId="1827" priority="3752" operator="containsText" text="改紡">
      <formula>NOT(ISERROR(SEARCH("改紡",X1108)))</formula>
    </cfRule>
    <cfRule type="containsText" dxfId="1826" priority="3751" operator="containsText" text="清車">
      <formula>NOT(ISERROR(SEARCH("清車",X1108)))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9" operator="containsText" text="改紡">
      <formula>NOT(ISERROR(SEARCH("改紡",X1110)))</formula>
    </cfRule>
    <cfRule type="containsText" dxfId="1823" priority="3750" operator="containsText" text="了機">
      <formula>NOT(ISERROR(SEARCH("了機",X1110)))</formula>
    </cfRule>
    <cfRule type="containsText" dxfId="1822" priority="3748" operator="containsText" text="清車">
      <formula>NOT(ISERROR(SEARCH("清車",X1110)))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8" operator="containsText" text="了機">
      <formula>NOT(ISERROR(SEARCH("了機",X1111)))</formula>
    </cfRule>
    <cfRule type="containsText" dxfId="1818" priority="3317" operator="containsText" text="改紡">
      <formula>NOT(ISERROR(SEARCH("改紡",X1111)))</formula>
    </cfRule>
    <cfRule type="containsText" dxfId="1817" priority="3316" operator="containsText" text="清車">
      <formula>NOT(ISERROR(SEARCH("清車",X1111)))</formula>
    </cfRule>
    <cfRule type="containsText" dxfId="1816" priority="3315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100" operator="containsText" text="改紡">
      <formula>NOT(ISERROR(SEARCH("改紡",X1115)))</formula>
    </cfRule>
    <cfRule type="containsText" dxfId="1808" priority="3099" operator="containsText" text="清車">
      <formula>NOT(ISERROR(SEARCH("清車",X1115)))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8" operator="containsText" text="了機">
      <formula>NOT(ISERROR(SEARCH("了機",X1116)))</formula>
    </cfRule>
    <cfRule type="containsText" dxfId="1804" priority="3737" operator="containsText" text="改紡">
      <formula>NOT(ISERROR(SEARCH("改紡",X1116)))</formula>
    </cfRule>
  </conditionalFormatting>
  <conditionalFormatting sqref="X1117">
    <cfRule type="containsText" dxfId="1803" priority="3265" operator="containsText" text="改紡">
      <formula>NOT(ISERROR(SEARCH("改紡",X1117)))</formula>
    </cfRule>
    <cfRule type="containsText" dxfId="1802" priority="3264" operator="containsText" text="清車">
      <formula>NOT(ISERROR(SEARCH("清車",X1117)))</formula>
    </cfRule>
    <cfRule type="containsText" dxfId="1801" priority="3266" operator="containsText" text="了機">
      <formula>NOT(ISERROR(SEARCH("了機",X1117)))</formula>
    </cfRule>
    <cfRule type="containsText" dxfId="1800" priority="3523" operator="containsText" text="清車">
      <formula>NOT(ISERROR(SEARCH("清車",X1117)))</formula>
    </cfRule>
    <cfRule type="containsText" dxfId="1799" priority="3524" operator="containsText" text="改紡">
      <formula>NOT(ISERROR(SEARCH("改紡",X1117)))</formula>
    </cfRule>
    <cfRule type="containsText" dxfId="1798" priority="3525" operator="containsText" text="了機">
      <formula>NOT(ISERROR(SEARCH("了機",X1117)))</formula>
    </cfRule>
    <cfRule type="containsText" dxfId="1797" priority="3462" operator="containsText" text="了機">
      <formula>NOT(ISERROR(SEARCH("了機",X1117)))</formula>
    </cfRule>
    <cfRule type="containsText" dxfId="1796" priority="3461" operator="containsText" text="改紡">
      <formula>NOT(ISERROR(SEARCH("改紡",X1117)))</formula>
    </cfRule>
    <cfRule type="containsText" dxfId="1795" priority="3460" operator="containsText" text="清車">
      <formula>NOT(ISERROR(SEARCH("清車",X1117)))</formula>
    </cfRule>
  </conditionalFormatting>
  <conditionalFormatting sqref="X1118">
    <cfRule type="containsText" dxfId="1794" priority="3154" operator="containsText" text="改紡">
      <formula>NOT(ISERROR(SEARCH("改紡",X1118)))</formula>
    </cfRule>
    <cfRule type="containsText" dxfId="1793" priority="3155" operator="containsText" text="了機">
      <formula>NOT(ISERROR(SEARCH("了機",X1118)))</formula>
    </cfRule>
    <cfRule type="containsText" dxfId="1792" priority="3084" operator="containsText" text="清車">
      <formula>NOT(ISERROR(SEARCH("清車",X1118)))</formula>
    </cfRule>
    <cfRule type="containsText" dxfId="1791" priority="3775" operator="containsText" text="清車">
      <formula>NOT(ISERROR(SEARCH("清車",X1118)))</formula>
    </cfRule>
    <cfRule type="containsText" dxfId="1790" priority="3776" operator="containsText" text="改紡">
      <formula>NOT(ISERROR(SEARCH("改紡",X1118)))</formula>
    </cfRule>
    <cfRule type="containsText" dxfId="1789" priority="3777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153" operator="containsText" text="清車">
      <formula>NOT(ISERROR(SEARCH("清車",X1118)))</formula>
    </cfRule>
    <cfRule type="containsText" dxfId="1784" priority="3086" operator="containsText" text="了機">
      <formula>NOT(ISERROR(SEARCH("了機",X1118)))</formula>
    </cfRule>
    <cfRule type="containsText" dxfId="1783" priority="3085" operator="containsText" text="改紡">
      <formula>NOT(ISERROR(SEARCH("改紡",X1118)))</formula>
    </cfRule>
  </conditionalFormatting>
  <conditionalFormatting sqref="X1119">
    <cfRule type="containsText" dxfId="1782" priority="3284" operator="containsText" text="了機">
      <formula>NOT(ISERROR(SEARCH("了機",X1119)))</formula>
    </cfRule>
    <cfRule type="containsText" dxfId="1781" priority="3480" operator="containsText" text="了機">
      <formula>NOT(ISERROR(SEARCH("了機",X1119)))</formula>
    </cfRule>
    <cfRule type="containsText" dxfId="1780" priority="2953" operator="containsText" text="改紡">
      <formula>NOT(ISERROR(SEARCH("改紡",X1119)))</formula>
    </cfRule>
    <cfRule type="containsText" dxfId="1779" priority="2954" operator="containsText" text="了機">
      <formula>NOT(ISERROR(SEARCH("了機",X1119)))</formula>
    </cfRule>
    <cfRule type="containsText" dxfId="1778" priority="3790" operator="containsText" text="清車">
      <formula>NOT(ISERROR(SEARCH("清車",X1119)))</formula>
    </cfRule>
    <cfRule type="containsText" dxfId="1777" priority="3479" operator="containsText" text="改紡">
      <formula>NOT(ISERROR(SEARCH("改紡",X1119)))</formula>
    </cfRule>
    <cfRule type="containsText" dxfId="1776" priority="3282" operator="containsText" text="清車">
      <formula>NOT(ISERROR(SEARCH("清車",X1119)))</formula>
    </cfRule>
    <cfRule type="containsText" dxfId="1775" priority="2952" operator="containsText" text="清車">
      <formula>NOT(ISERROR(SEARCH("清車",X1119)))</formula>
    </cfRule>
    <cfRule type="containsText" dxfId="1774" priority="3791" operator="containsText" text="改紡">
      <formula>NOT(ISERROR(SEARCH("改紡",X1119)))</formula>
    </cfRule>
    <cfRule type="containsText" dxfId="1773" priority="3792" operator="containsText" text="了機">
      <formula>NOT(ISERROR(SEARCH("了機",X1119)))</formula>
    </cfRule>
    <cfRule type="containsText" dxfId="1772" priority="3478" operator="containsText" text="清車">
      <formula>NOT(ISERROR(SEARCH("清車",X1119)))</formula>
    </cfRule>
    <cfRule type="containsText" dxfId="1771" priority="3283" operator="containsText" text="改紡">
      <formula>NOT(ISERROR(SEARCH("改紡",X1119)))</formula>
    </cfRule>
  </conditionalFormatting>
  <conditionalFormatting sqref="X1120">
    <cfRule type="containsText" dxfId="1770" priority="3496" operator="containsText" text="清車">
      <formula>NOT(ISERROR(SEARCH("清車",X1120)))</formula>
    </cfRule>
    <cfRule type="containsText" dxfId="1769" priority="3113" operator="containsText" text="了機">
      <formula>NOT(ISERROR(SEARCH("了機",X1120)))</formula>
    </cfRule>
    <cfRule type="containsText" dxfId="1768" priority="3497" operator="containsText" text="改紡">
      <formula>NOT(ISERROR(SEARCH("改紡",X1120)))</formula>
    </cfRule>
    <cfRule type="containsText" dxfId="1767" priority="3293" operator="containsText" text="了機">
      <formula>NOT(ISERROR(SEARCH("了機",X1120)))</formula>
    </cfRule>
    <cfRule type="containsText" dxfId="1766" priority="3489" operator="containsText" text="了機">
      <formula>NOT(ISERROR(SEARCH("了機",X1120)))</formula>
    </cfRule>
    <cfRule type="containsText" dxfId="1765" priority="3488" operator="containsText" text="改紡">
      <formula>NOT(ISERROR(SEARCH("改紡",X1120)))</formula>
    </cfRule>
    <cfRule type="containsText" dxfId="1764" priority="3487" operator="containsText" text="清車">
      <formula>NOT(ISERROR(SEARCH("清車",X1120)))</formula>
    </cfRule>
    <cfRule type="containsText" dxfId="1763" priority="3291" operator="containsText" text="清車">
      <formula>NOT(ISERROR(SEARCH("清車",X1120)))</formula>
    </cfRule>
    <cfRule type="containsText" dxfId="1762" priority="3292" operator="containsText" text="改紡">
      <formula>NOT(ISERROR(SEARCH("改紡",X1120)))</formula>
    </cfRule>
    <cfRule type="containsText" dxfId="1761" priority="3112" operator="containsText" text="改紡">
      <formula>NOT(ISERROR(SEARCH("改紡",X1120)))</formula>
    </cfRule>
    <cfRule type="containsText" dxfId="1760" priority="3498" operator="containsText" text="了機">
      <formula>NOT(ISERROR(SEARCH("了機",X1120)))</formula>
    </cfRule>
    <cfRule type="containsText" dxfId="1759" priority="3111" operator="containsText" text="清車">
      <formula>NOT(ISERROR(SEARCH("清車",X1120)))</formula>
    </cfRule>
  </conditionalFormatting>
  <conditionalFormatting sqref="X1121">
    <cfRule type="containsText" dxfId="1758" priority="3130" operator="containsText" text="改紡">
      <formula>NOT(ISERROR(SEARCH("改紡",X1121)))</formula>
    </cfRule>
    <cfRule type="containsText" dxfId="1757" priority="3129" operator="containsText" text="清車">
      <formula>NOT(ISERROR(SEARCH("清車",X1121)))</formula>
    </cfRule>
    <cfRule type="containsText" dxfId="1756" priority="3122" operator="containsText" text="了機">
      <formula>NOT(ISERROR(SEARCH("了機",X1121)))</formula>
    </cfRule>
    <cfRule type="containsText" dxfId="1755" priority="3335" operator="containsText" text="改紡">
      <formula>NOT(ISERROR(SEARCH("改紡",X1121)))</formula>
    </cfRule>
    <cfRule type="containsText" dxfId="1754" priority="3336" operator="containsText" text="了機">
      <formula>NOT(ISERROR(SEARCH("了機",X1121)))</formula>
    </cfRule>
    <cfRule type="containsText" dxfId="1753" priority="3120" operator="containsText" text="清車">
      <formula>NOT(ISERROR(SEARCH("清車",X1121)))</formula>
    </cfRule>
    <cfRule type="containsText" dxfId="1752" priority="3131" operator="containsText" text="了機">
      <formula>NOT(ISERROR(SEARCH("了機",X1121)))</formula>
    </cfRule>
    <cfRule type="containsText" dxfId="1751" priority="3121" operator="containsText" text="改紡">
      <formula>NOT(ISERROR(SEARCH("改紡",X1121)))</formula>
    </cfRule>
    <cfRule type="containsText" dxfId="1750" priority="3334" operator="containsText" text="清車">
      <formula>NOT(ISERROR(SEARCH("清車",X1121)))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6" operator="containsText" text="了機">
      <formula>NOT(ISERROR(SEARCH("了機",X1122)))</formula>
    </cfRule>
    <cfRule type="containsText" dxfId="1747" priority="2935" operator="containsText" text="改紡">
      <formula>NOT(ISERROR(SEARCH("改紡",X1122)))</formula>
    </cfRule>
  </conditionalFormatting>
  <conditionalFormatting sqref="X1123">
    <cfRule type="containsText" dxfId="1746" priority="3297" operator="containsText" text="了機">
      <formula>NOT(ISERROR(SEARCH("了機",X1123)))</formula>
    </cfRule>
    <cfRule type="containsText" dxfId="1745" priority="3298" operator="containsText" text="清車">
      <formula>NOT(ISERROR(SEARCH("清車",X1123)))</formula>
    </cfRule>
    <cfRule type="containsText" dxfId="1744" priority="3299" operator="containsText" text="改紡">
      <formula>NOT(ISERROR(SEARCH("改紡",X1123)))</formula>
    </cfRule>
    <cfRule type="containsText" dxfId="1743" priority="3300" operator="containsText" text="了機">
      <formula>NOT(ISERROR(SEARCH("了機",X1123)))</formula>
    </cfRule>
    <cfRule type="containsText" dxfId="1742" priority="3295" operator="containsText" text="清車">
      <formula>NOT(ISERROR(SEARCH("清車",X1123)))</formula>
    </cfRule>
    <cfRule type="containsText" dxfId="1741" priority="3296" operator="containsText" text="改紡">
      <formula>NOT(ISERROR(SEARCH("改紡",X1123)))</formula>
    </cfRule>
  </conditionalFormatting>
  <conditionalFormatting sqref="X1124">
    <cfRule type="containsText" dxfId="1740" priority="3470" operator="containsText" text="改紡">
      <formula>NOT(ISERROR(SEARCH("改紡",X1124)))</formula>
    </cfRule>
    <cfRule type="containsText" dxfId="1739" priority="2911" operator="containsText" text="改紡">
      <formula>NOT(ISERROR(SEARCH("改紡",X1124)))</formula>
    </cfRule>
    <cfRule type="containsText" dxfId="1738" priority="2910" operator="containsText" text="清車">
      <formula>NOT(ISERROR(SEARCH("清車",X1124)))</formula>
    </cfRule>
    <cfRule type="containsText" dxfId="1737" priority="2912" operator="containsText" text="了機">
      <formula>NOT(ISERROR(SEARCH("了機",X1124)))</formula>
    </cfRule>
    <cfRule type="containsText" dxfId="1736" priority="2913" operator="containsText" text="清車">
      <formula>NOT(ISERROR(SEARCH("清車",X1124)))</formula>
    </cfRule>
    <cfRule type="containsText" dxfId="1735" priority="2914" operator="containsText" text="改紡">
      <formula>NOT(ISERROR(SEARCH("改紡",X1124)))</formula>
    </cfRule>
    <cfRule type="containsText" dxfId="1734" priority="2915" operator="containsText" text="了機">
      <formula>NOT(ISERROR(SEARCH("了機",X1124)))</formula>
    </cfRule>
    <cfRule type="containsText" dxfId="1733" priority="3471" operator="containsText" text="了機">
      <formula>NOT(ISERROR(SEARCH("了機",X1124)))</formula>
    </cfRule>
    <cfRule type="containsText" dxfId="1732" priority="3469" operator="containsText" text="清車">
      <formula>NOT(ISERROR(SEARCH("清車",X1124)))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62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59" operator="containsText" text="清車">
      <formula>NOT(ISERROR(SEARCH("清車",X1131)))</formula>
    </cfRule>
    <cfRule type="containsText" dxfId="1722" priority="2869" operator="containsText" text="改紡">
      <formula>NOT(ISERROR(SEARCH("改紡",X1131)))</formula>
    </cfRule>
    <cfRule type="containsText" dxfId="1721" priority="2868" operator="containsText" text="清車">
      <formula>NOT(ISERROR(SEARCH("清車",X1131)))</formula>
    </cfRule>
    <cfRule type="containsText" dxfId="1720" priority="2861" operator="containsText" text="了機">
      <formula>NOT(ISERROR(SEARCH("了機",X1131)))</formula>
    </cfRule>
    <cfRule type="containsText" dxfId="1719" priority="2870" operator="containsText" text="了機">
      <formula>NOT(ISERROR(SEARCH("了機",X1131)))</formula>
    </cfRule>
    <cfRule type="containsText" dxfId="1718" priority="2867" operator="containsText" text="了機">
      <formula>NOT(ISERROR(SEARCH("了機",X1131)))</formula>
    </cfRule>
    <cfRule type="containsText" dxfId="1717" priority="2866" operator="containsText" text="改紡">
      <formula>NOT(ISERROR(SEARCH("改紡",X1131)))</formula>
    </cfRule>
    <cfRule type="containsText" dxfId="1716" priority="2865" operator="containsText" text="清車">
      <formula>NOT(ISERROR(SEARCH("清車",X1131)))</formula>
    </cfRule>
    <cfRule type="containsText" dxfId="1715" priority="2864" operator="containsText" text="了機">
      <formula>NOT(ISERROR(SEARCH("了機",X1131)))</formula>
    </cfRule>
    <cfRule type="containsText" dxfId="1714" priority="2863" operator="containsText" text="改紡">
      <formula>NOT(ISERROR(SEARCH("改紡",X1131)))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4" operator="containsText" text="了機">
      <formula>NOT(ISERROR(SEARCH("了機",X1132)))</formula>
    </cfRule>
    <cfRule type="containsText" dxfId="1711" priority="3103" operator="containsText" text="改紡">
      <formula>NOT(ISERROR(SEARCH("改紡",X1132)))</formula>
    </cfRule>
  </conditionalFormatting>
  <conditionalFormatting sqref="X1133">
    <cfRule type="containsText" dxfId="1710" priority="3743" operator="containsText" text="改紡">
      <formula>NOT(ISERROR(SEARCH("改紡",X1133)))</formula>
    </cfRule>
    <cfRule type="containsText" dxfId="1709" priority="3744" operator="containsText" text="了機">
      <formula>NOT(ISERROR(SEARCH("了機",X1133)))</formula>
    </cfRule>
    <cfRule type="containsText" dxfId="1708" priority="3742" operator="containsText" text="清車">
      <formula>NOT(ISERROR(SEARCH("清車",X1133)))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8" operator="containsText" text="了機">
      <formula>NOT(ISERROR(SEARCH("了機",X1134)))</formula>
    </cfRule>
    <cfRule type="containsText" dxfId="1702" priority="3467" operator="containsText" text="改紡">
      <formula>NOT(ISERROR(SEARCH("改紡",X1134)))</formula>
    </cfRule>
  </conditionalFormatting>
  <conditionalFormatting sqref="X1135">
    <cfRule type="containsText" dxfId="1701" priority="3092" operator="containsText" text="了機">
      <formula>NOT(ISERROR(SEARCH("了機",X1135)))</formula>
    </cfRule>
    <cfRule type="containsText" dxfId="1700" priority="3091" operator="containsText" text="改紡">
      <formula>NOT(ISERROR(SEARCH("改紡",X1135)))</formula>
    </cfRule>
    <cfRule type="containsText" dxfId="1699" priority="3090" operator="containsText" text="清車">
      <formula>NOT(ISERROR(SEARCH("清車",X1135)))</formula>
    </cfRule>
  </conditionalFormatting>
  <conditionalFormatting sqref="X1136:X1145">
    <cfRule type="containsText" dxfId="1698" priority="3783" operator="containsText" text="了機">
      <formula>NOT(ISERROR(SEARCH("了機",X1136)))</formula>
    </cfRule>
    <cfRule type="containsText" dxfId="1697" priority="3781" operator="containsText" text="清車">
      <formula>NOT(ISERROR(SEARCH("清車",X1136)))</formula>
    </cfRule>
    <cfRule type="containsText" dxfId="1696" priority="3782" operator="containsText" text="改紡">
      <formula>NOT(ISERROR(SEARCH("改紡",X1136)))</formula>
    </cfRule>
  </conditionalFormatting>
  <conditionalFormatting sqref="X1147:X1148">
    <cfRule type="containsText" dxfId="1695" priority="2808" operator="containsText" text="了機">
      <formula>NOT(ISERROR(SEARCH("了機",X1147)))</formula>
    </cfRule>
    <cfRule type="containsText" dxfId="1694" priority="2806" operator="containsText" text="清車">
      <formula>NOT(ISERROR(SEARCH("清車",X1147)))</formula>
    </cfRule>
    <cfRule type="containsText" dxfId="1693" priority="2807" operator="containsText" text="改紡">
      <formula>NOT(ISERROR(SEARCH("改紡",X1147)))</formula>
    </cfRule>
  </conditionalFormatting>
  <conditionalFormatting sqref="X1149">
    <cfRule type="containsText" dxfId="1692" priority="2804" operator="containsText" text="改紡">
      <formula>NOT(ISERROR(SEARCH("改紡",X1149)))</formula>
    </cfRule>
    <cfRule type="containsText" dxfId="1691" priority="2805" operator="containsText" text="了機">
      <formula>NOT(ISERROR(SEARCH("了機",X1149)))</formula>
    </cfRule>
    <cfRule type="containsText" dxfId="1690" priority="2803" operator="containsText" text="清車">
      <formula>NOT(ISERROR(SEARCH("清車",X1149)))</formula>
    </cfRule>
  </conditionalFormatting>
  <conditionalFormatting sqref="X1150">
    <cfRule type="containsText" dxfId="1689" priority="2371" operator="containsText" text="清車">
      <formula>NOT(ISERROR(SEARCH("清車",X1150)))</formula>
    </cfRule>
    <cfRule type="containsText" dxfId="1688" priority="2373" operator="containsText" text="了機">
      <formula>NOT(ISERROR(SEARCH("了機",X1150)))</formula>
    </cfRule>
    <cfRule type="containsText" dxfId="1687" priority="2372" operator="containsText" text="改紡">
      <formula>NOT(ISERROR(SEARCH("改紡",X1150)))</formula>
    </cfRule>
    <cfRule type="containsText" dxfId="1686" priority="2369" operator="containsText" text="改紡">
      <formula>NOT(ISERROR(SEARCH("改紡",X1150)))</formula>
    </cfRule>
    <cfRule type="containsText" dxfId="1685" priority="2368" operator="containsText" text="清車">
      <formula>NOT(ISERROR(SEARCH("清車",X1150)))</formula>
    </cfRule>
    <cfRule type="containsText" dxfId="1684" priority="2370" operator="containsText" text="了機">
      <formula>NOT(ISERROR(SEARCH("了機",X1150)))</formula>
    </cfRule>
  </conditionalFormatting>
  <conditionalFormatting sqref="X1151">
    <cfRule type="containsText" dxfId="1683" priority="2323" operator="containsText" text="改紡">
      <formula>NOT(ISERROR(SEARCH("改紡",X1151)))</formula>
    </cfRule>
    <cfRule type="containsText" dxfId="1682" priority="2324" operator="containsText" text="了機">
      <formula>NOT(ISERROR(SEARCH("了機",X1151)))</formula>
    </cfRule>
    <cfRule type="containsText" dxfId="1681" priority="2322" operator="containsText" text="清車">
      <formula>NOT(ISERROR(SEARCH("清車",X1151)))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6" operator="containsText" text="了機">
      <formula>NOT(ISERROR(SEARCH("了機",X1154)))</formula>
    </cfRule>
    <cfRule type="containsText" dxfId="1676" priority="2155" operator="containsText" text="改紡">
      <formula>NOT(ISERROR(SEARCH("改紡",X1154)))</formula>
    </cfRule>
    <cfRule type="containsText" dxfId="1675" priority="2154" operator="containsText" text="清車">
      <formula>NOT(ISERROR(SEARCH("清車",X1154)))</formula>
    </cfRule>
  </conditionalFormatting>
  <conditionalFormatting sqref="X1155">
    <cfRule type="containsText" dxfId="1674" priority="2792" operator="containsText" text="改紡">
      <formula>NOT(ISERROR(SEARCH("改紡",X1155)))</formula>
    </cfRule>
    <cfRule type="containsText" dxfId="1673" priority="2791" operator="containsText" text="清車">
      <formula>NOT(ISERROR(SEARCH("清車",X1155)))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578" operator="containsText" text="清車">
      <formula>NOT(ISERROR(SEARCH("清車",X1156)))</formula>
    </cfRule>
    <cfRule type="containsText" dxfId="1670" priority="2321" operator="containsText" text="了機">
      <formula>NOT(ISERROR(SEARCH("了機",X1156)))</formula>
    </cfRule>
    <cfRule type="containsText" dxfId="1669" priority="2320" operator="containsText" text="改紡">
      <formula>NOT(ISERROR(SEARCH("改紡",X1156)))</formula>
    </cfRule>
    <cfRule type="containsText" dxfId="1668" priority="2579" operator="containsText" text="改紡">
      <formula>NOT(ISERROR(SEARCH("改紡",X1156)))</formula>
    </cfRule>
    <cfRule type="containsText" dxfId="1667" priority="2580" operator="containsText" text="了機">
      <formula>NOT(ISERROR(SEARCH("了機",X1156)))</formula>
    </cfRule>
    <cfRule type="containsText" dxfId="1666" priority="2515" operator="containsText" text="清車">
      <formula>NOT(ISERROR(SEARCH("清車",X1156)))</formula>
    </cfRule>
    <cfRule type="containsText" dxfId="1665" priority="2319" operator="containsText" text="清車">
      <formula>NOT(ISERROR(SEARCH("清車",X1156)))</formula>
    </cfRule>
    <cfRule type="containsText" dxfId="1664" priority="2516" operator="containsText" text="改紡">
      <formula>NOT(ISERROR(SEARCH("改紡",X1156)))</formula>
    </cfRule>
    <cfRule type="containsText" dxfId="1663" priority="2517" operator="containsText" text="了機">
      <formula>NOT(ISERROR(SEARCH("了機",X1156)))</formula>
    </cfRule>
  </conditionalFormatting>
  <conditionalFormatting sqref="X1157">
    <cfRule type="containsText" dxfId="1662" priority="2408" operator="containsText" text="改紡">
      <formula>NOT(ISERROR(SEARCH("改紡",X1157)))</formula>
    </cfRule>
    <cfRule type="containsText" dxfId="1661" priority="2409" operator="containsText" text="了機">
      <formula>NOT(ISERROR(SEARCH("了機",X1157)))</formula>
    </cfRule>
    <cfRule type="containsText" dxfId="1660" priority="2210" operator="containsText" text="了機">
      <formula>NOT(ISERROR(SEARCH("了機",X1157)))</formula>
    </cfRule>
    <cfRule type="containsText" dxfId="1659" priority="2141" operator="containsText" text="了機">
      <formula>NOT(ISERROR(SEARCH("了機",X1157)))</formula>
    </cfRule>
    <cfRule type="containsText" dxfId="1658" priority="2209" operator="containsText" text="改紡">
      <formula>NOT(ISERROR(SEARCH("改紡",X1157)))</formula>
    </cfRule>
    <cfRule type="containsText" dxfId="1657" priority="2208" operator="containsText" text="清車">
      <formula>NOT(ISERROR(SEARCH("清車",X1157)))</formula>
    </cfRule>
    <cfRule type="containsText" dxfId="1656" priority="2832" operator="containsText" text="了機">
      <formula>NOT(ISERROR(SEARCH("了機",X1157)))</formula>
    </cfRule>
    <cfRule type="containsText" dxfId="1655" priority="2830" operator="containsText" text="清車">
      <formula>NOT(ISERROR(SEARCH("清車",X1157)))</formula>
    </cfRule>
    <cfRule type="containsText" dxfId="1654" priority="2831" operator="containsText" text="改紡">
      <formula>NOT(ISERROR(SEARCH("改紡",X1157)))</formula>
    </cfRule>
    <cfRule type="containsText" dxfId="1653" priority="2407" operator="containsText" text="清車">
      <formula>NOT(ISERROR(SEARCH("清車",X1157)))</formula>
    </cfRule>
    <cfRule type="containsText" dxfId="1652" priority="2139" operator="containsText" text="清車">
      <formula>NOT(ISERROR(SEARCH("清車",X1157)))</formula>
    </cfRule>
    <cfRule type="containsText" dxfId="1651" priority="2140" operator="containsText" text="改紡">
      <formula>NOT(ISERROR(SEARCH("改紡",X1157)))</formula>
    </cfRule>
  </conditionalFormatting>
  <conditionalFormatting sqref="X1158">
    <cfRule type="containsText" dxfId="1650" priority="2339" operator="containsText" text="了機">
      <formula>NOT(ISERROR(SEARCH("了機",X1158)))</formula>
    </cfRule>
    <cfRule type="containsText" dxfId="1649" priority="2847" operator="containsText" text="了機">
      <formula>NOT(ISERROR(SEARCH("了機",X1158)))</formula>
    </cfRule>
    <cfRule type="containsText" dxfId="1648" priority="2338" operator="containsText" text="改紡">
      <formula>NOT(ISERROR(SEARCH("改紡",X1158)))</formula>
    </cfRule>
    <cfRule type="containsText" dxfId="1647" priority="2337" operator="containsText" text="清車">
      <formula>NOT(ISERROR(SEARCH("清車",X1158)))</formula>
    </cfRule>
    <cfRule type="containsText" dxfId="1646" priority="2534" operator="containsText" text="改紡">
      <formula>NOT(ISERROR(SEARCH("改紡",X1158)))</formula>
    </cfRule>
    <cfRule type="containsText" dxfId="1645" priority="200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5" operator="containsText" text="了機">
      <formula>NOT(ISERROR(SEARCH("了機",X1158)))</formula>
    </cfRule>
    <cfRule type="containsText" dxfId="1642" priority="2846" operator="containsText" text="改紡">
      <formula>NOT(ISERROR(SEARCH("改紡",X1158)))</formula>
    </cfRule>
    <cfRule type="containsText" dxfId="1641" priority="2008" operator="containsText" text="改紡">
      <formula>NOT(ISERROR(SEARCH("改紡",X1158)))</formula>
    </cfRule>
    <cfRule type="containsText" dxfId="1640" priority="2007" operator="containsText" text="清車">
      <formula>NOT(ISERROR(SEARCH("清車",X1158)))</formula>
    </cfRule>
    <cfRule type="containsText" dxfId="1639" priority="2845" operator="containsText" text="清車">
      <formula>NOT(ISERROR(SEARCH("清車",X1158)))</formula>
    </cfRule>
  </conditionalFormatting>
  <conditionalFormatting sqref="X1159">
    <cfRule type="containsText" dxfId="1638" priority="2167" operator="containsText" text="改紡">
      <formula>NOT(ISERROR(SEARCH("改紡",X1159)))</formula>
    </cfRule>
    <cfRule type="containsText" dxfId="1637" priority="2544" operator="containsText" text="了機">
      <formula>NOT(ISERROR(SEARCH("了機",X1159)))</formula>
    </cfRule>
    <cfRule type="containsText" dxfId="1636" priority="2552" operator="containsText" text="改紡">
      <formula>NOT(ISERROR(SEARCH("改紡",X1159)))</formula>
    </cfRule>
    <cfRule type="containsText" dxfId="1635" priority="2542" operator="containsText" text="清車">
      <formula>NOT(ISERROR(SEARCH("清車",X1159)))</formula>
    </cfRule>
    <cfRule type="containsText" dxfId="1634" priority="2553" operator="containsText" text="了機">
      <formula>NOT(ISERROR(SEARCH("了機",X1159)))</formula>
    </cfRule>
    <cfRule type="containsText" dxfId="1633" priority="2166" operator="containsText" text="清車">
      <formula>NOT(ISERROR(SEARCH("清車",X1159)))</formula>
    </cfRule>
    <cfRule type="containsText" dxfId="1632" priority="2347" operator="containsText" text="改紡">
      <formula>NOT(ISERROR(SEARCH("改紡",X1159)))</formula>
    </cfRule>
    <cfRule type="containsText" dxfId="1631" priority="2348" operator="containsText" text="了機">
      <formula>NOT(ISERROR(SEARCH("了機",X1159)))</formula>
    </cfRule>
    <cfRule type="containsText" dxfId="1630" priority="2551" operator="containsText" text="清車">
      <formula>NOT(ISERROR(SEARCH("清車",X1159)))</formula>
    </cfRule>
    <cfRule type="containsText" dxfId="1629" priority="2346" operator="containsText" text="清車">
      <formula>NOT(ISERROR(SEARCH("清車",X1159)))</formula>
    </cfRule>
    <cfRule type="containsText" dxfId="1628" priority="2543" operator="containsText" text="改紡">
      <formula>NOT(ISERROR(SEARCH("改紡",X1159)))</formula>
    </cfRule>
    <cfRule type="containsText" dxfId="1627" priority="2168" operator="containsText" text="了機">
      <formula>NOT(ISERROR(SEARCH("了機",X1159)))</formula>
    </cfRule>
  </conditionalFormatting>
  <conditionalFormatting sqref="X1160">
    <cfRule type="containsText" dxfId="1626" priority="2390" operator="containsText" text="改紡">
      <formula>NOT(ISERROR(SEARCH("改紡",X1160)))</formula>
    </cfRule>
    <cfRule type="containsText" dxfId="1625" priority="2389" operator="containsText" text="清車">
      <formula>NOT(ISERROR(SEARCH("清車",X1160)))</formula>
    </cfRule>
    <cfRule type="containsText" dxfId="1624" priority="2186" operator="containsText" text="了機">
      <formula>NOT(ISERROR(SEARCH("了機",X1160)))</formula>
    </cfRule>
    <cfRule type="containsText" dxfId="1623" priority="2177" operator="containsText" text="了機">
      <formula>NOT(ISERROR(SEARCH("了機",X1160)))</formula>
    </cfRule>
    <cfRule type="containsText" dxfId="1622" priority="2184" operator="containsText" text="清車">
      <formula>NOT(ISERROR(SEARCH("清車",X1160)))</formula>
    </cfRule>
    <cfRule type="containsText" dxfId="1621" priority="2175" operator="containsText" text="清車">
      <formula>NOT(ISERROR(SEARCH("清車",X1160)))</formula>
    </cfRule>
    <cfRule type="containsText" dxfId="1620" priority="2185" operator="containsText" text="改紡">
      <formula>NOT(ISERROR(SEARCH("改紡",X1160)))</formula>
    </cfRule>
    <cfRule type="containsText" dxfId="1619" priority="2391" operator="containsText" text="了機">
      <formula>NOT(ISERROR(SEARCH("了機",X1160)))</formula>
    </cfRule>
    <cfRule type="containsText" dxfId="1618" priority="2176" operator="containsText" text="改紡">
      <formula>NOT(ISERROR(SEARCH("改紡",X1160)))</formula>
    </cfRule>
  </conditionalFormatting>
  <conditionalFormatting sqref="X1161">
    <cfRule type="containsText" dxfId="1617" priority="1991" operator="containsText" text="了機">
      <formula>NOT(ISERROR(SEARCH("了機",X1161)))</formula>
    </cfRule>
    <cfRule type="containsText" dxfId="1616" priority="1990" operator="containsText" text="改紡">
      <formula>NOT(ISERROR(SEARCH("改紡",X1161)))</formula>
    </cfRule>
    <cfRule type="containsText" dxfId="1615" priority="1989" operator="containsText" text="清車">
      <formula>NOT(ISERROR(SEARCH("清車",X1161)))</formula>
    </cfRule>
  </conditionalFormatting>
  <conditionalFormatting sqref="X1162">
    <cfRule type="containsText" dxfId="1614" priority="2352" operator="containsText" text="了機">
      <formula>NOT(ISERROR(SEARCH("了機",X1162)))</formula>
    </cfRule>
    <cfRule type="containsText" dxfId="1613" priority="2350" operator="containsText" text="清車">
      <formula>NOT(ISERROR(SEARCH("清車",X1162)))</formula>
    </cfRule>
    <cfRule type="containsText" dxfId="1612" priority="2351" operator="containsText" text="改紡">
      <formula>NOT(ISERROR(SEARCH("改紡",X1162)))</formula>
    </cfRule>
    <cfRule type="containsText" dxfId="1611" priority="2355" operator="containsText" text="了機">
      <formula>NOT(ISERROR(SEARCH("了機",X1162)))</formula>
    </cfRule>
    <cfRule type="containsText" dxfId="1610" priority="2354" operator="containsText" text="改紡">
      <formula>NOT(ISERROR(SEARCH("改紡",X1162)))</formula>
    </cfRule>
    <cfRule type="containsText" dxfId="1609" priority="2353" operator="containsText" text="清車">
      <formula>NOT(ISERROR(SEARCH("清車",X1162)))</formula>
    </cfRule>
  </conditionalFormatting>
  <conditionalFormatting sqref="X1163">
    <cfRule type="containsText" dxfId="1608" priority="1967" operator="containsText" text="了機">
      <formula>NOT(ISERROR(SEARCH("了機",X1163)))</formula>
    </cfRule>
    <cfRule type="containsText" dxfId="1607" priority="1966" operator="containsText" text="改紡">
      <formula>NOT(ISERROR(SEARCH("改紡",X1163)))</formula>
    </cfRule>
    <cfRule type="containsText" dxfId="1606" priority="1965" operator="containsText" text="清車">
      <formula>NOT(ISERROR(SEARCH("清車",X1163)))</formula>
    </cfRule>
    <cfRule type="containsText" dxfId="1605" priority="2526" operator="containsText" text="了機">
      <formula>NOT(ISERROR(SEARCH("了機",X1163)))</formula>
    </cfRule>
    <cfRule type="containsText" dxfId="1604" priority="2525" operator="containsText" text="改紡">
      <formula>NOT(ISERROR(SEARCH("改紡",X1163)))</formula>
    </cfRule>
    <cfRule type="containsText" dxfId="1603" priority="2524" operator="containsText" text="清車">
      <formula>NOT(ISERROR(SEARCH("清車",X1163)))</formula>
    </cfRule>
    <cfRule type="containsText" dxfId="1602" priority="1968" operator="containsText" text="清車">
      <formula>NOT(ISERROR(SEARCH("清車",X1163)))</formula>
    </cfRule>
    <cfRule type="containsText" dxfId="1601" priority="1970" operator="containsText" text="了機">
      <formula>NOT(ISERROR(SEARCH("了機",X1163)))</formula>
    </cfRule>
    <cfRule type="containsText" dxfId="1600" priority="1969" operator="containsText" text="改紡">
      <formula>NOT(ISERROR(SEARCH("改紡",X1163)))</formula>
    </cfRule>
  </conditionalFormatting>
  <conditionalFormatting sqref="X1164">
    <cfRule type="containsText" dxfId="1599" priority="2149" operator="containsText" text="改紡">
      <formula>NOT(ISERROR(SEARCH("改紡",X1164)))</formula>
    </cfRule>
    <cfRule type="containsText" dxfId="1598" priority="2150" operator="containsText" text="了機">
      <formula>NOT(ISERROR(SEARCH("了機",X1164)))</formula>
    </cfRule>
    <cfRule type="containsText" dxfId="1597" priority="2148" operator="containsText" text="清車">
      <formula>NOT(ISERROR(SEARCH("清車",X1164)))</formula>
    </cfRule>
  </conditionalFormatting>
  <conditionalFormatting sqref="X1169">
    <cfRule type="containsText" dxfId="1596" priority="2817" operator="containsText" text="了機">
      <formula>NOT(ISERROR(SEARCH("了機",X1169)))</formula>
    </cfRule>
    <cfRule type="containsText" dxfId="1595" priority="2816" operator="containsText" text="改紡">
      <formula>NOT(ISERROR(SEARCH("改紡",X1169)))</formula>
    </cfRule>
    <cfRule type="containsText" dxfId="1594" priority="2815" operator="containsText" text="清車">
      <formula>NOT(ISERROR(SEARCH("清車",X1169)))</formula>
    </cfRule>
  </conditionalFormatting>
  <conditionalFormatting sqref="X1170">
    <cfRule type="containsText" dxfId="1593" priority="1920" operator="containsText" text="清車">
      <formula>NOT(ISERROR(SEARCH("清車",X1170)))</formula>
    </cfRule>
    <cfRule type="containsText" dxfId="1592" priority="1919" operator="containsText" text="了機">
      <formula>NOT(ISERROR(SEARCH("了機",X1170)))</formula>
    </cfRule>
    <cfRule type="containsText" dxfId="1591" priority="1925" operator="containsText" text="了機">
      <formula>NOT(ISERROR(SEARCH("了機",X1170)))</formula>
    </cfRule>
    <cfRule type="containsText" dxfId="1590" priority="1924" operator="containsText" text="改紡">
      <formula>NOT(ISERROR(SEARCH("改紡",X1170)))</formula>
    </cfRule>
    <cfRule type="containsText" dxfId="1589" priority="1914" operator="containsText" text="清車">
      <formula>NOT(ISERROR(SEARCH("清車",X1170)))</formula>
    </cfRule>
    <cfRule type="containsText" dxfId="1588" priority="1923" operator="containsText" text="清車">
      <formula>NOT(ISERROR(SEARCH("清車",X1170)))</formula>
    </cfRule>
    <cfRule type="containsText" dxfId="1587" priority="1922" operator="containsText" text="了機">
      <formula>NOT(ISERROR(SEARCH("了機",X1170)))</formula>
    </cfRule>
    <cfRule type="containsText" dxfId="1586" priority="1921" operator="containsText" text="改紡">
      <formula>NOT(ISERROR(SEARCH("改紡",X1170)))</formula>
    </cfRule>
    <cfRule type="containsText" dxfId="1585" priority="1915" operator="containsText" text="改紡">
      <formula>NOT(ISERROR(SEARCH("改紡",X1170)))</formula>
    </cfRule>
    <cfRule type="containsText" dxfId="1584" priority="1916" operator="containsText" text="了機">
      <formula>NOT(ISERROR(SEARCH("了機",X1170)))</formula>
    </cfRule>
    <cfRule type="containsText" dxfId="1583" priority="1917" operator="containsText" text="清車">
      <formula>NOT(ISERROR(SEARCH("清車",X1170)))</formula>
    </cfRule>
    <cfRule type="containsText" dxfId="1582" priority="1918" operator="containsText" text="改紡">
      <formula>NOT(ISERROR(SEARCH("改紡",X1170)))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9" operator="containsText" text="了機">
      <formula>NOT(ISERROR(SEARCH("了機",X1172)))</formula>
    </cfRule>
    <cfRule type="containsText" dxfId="1577" priority="2798" operator="containsText" text="改紡">
      <formula>NOT(ISERROR(SEARCH("改紡",X1172)))</formula>
    </cfRule>
    <cfRule type="containsText" dxfId="1576" priority="2797" operator="containsText" text="清車">
      <formula>NOT(ISERROR(SEARCH("清車",X1172)))</formula>
    </cfRule>
  </conditionalFormatting>
  <conditionalFormatting sqref="X1173">
    <cfRule type="containsText" dxfId="1575" priority="2523" operator="containsText" text="了機">
      <formula>NOT(ISERROR(SEARCH("了機",X1173)))</formula>
    </cfRule>
    <cfRule type="containsText" dxfId="1574" priority="2522" operator="containsText" text="改紡">
      <formula>NOT(ISERROR(SEARCH("改紡",X1173)))</formula>
    </cfRule>
    <cfRule type="containsText" dxfId="1573" priority="2329" operator="containsText" text="改紡">
      <formula>NOT(ISERROR(SEARCH("改紡",X1173)))</formula>
    </cfRule>
    <cfRule type="containsText" dxfId="1572" priority="2328" operator="containsText" text="清車">
      <formula>NOT(ISERROR(SEARCH("清車",X1173)))</formula>
    </cfRule>
    <cfRule type="containsText" dxfId="1571" priority="2521" operator="containsText" text="清車">
      <formula>NOT(ISERROR(SEARCH("清車",X1173)))</formula>
    </cfRule>
    <cfRule type="containsText" dxfId="1570" priority="2330" operator="containsText" text="了機">
      <formula>NOT(ISERROR(SEARCH("了機",X1173)))</formula>
    </cfRule>
  </conditionalFormatting>
  <conditionalFormatting sqref="X1174">
    <cfRule type="containsText" dxfId="1569" priority="2147" operator="containsText" text="了機">
      <formula>NOT(ISERROR(SEARCH("了機",X1174)))</formula>
    </cfRule>
    <cfRule type="containsText" dxfId="1568" priority="2145" operator="containsText" text="清車">
      <formula>NOT(ISERROR(SEARCH("清車",X1174)))</formula>
    </cfRule>
    <cfRule type="containsText" dxfId="1567" priority="2146" operator="containsText" text="改紡">
      <formula>NOT(ISERROR(SEARCH("改紡",X1174)))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3" operator="containsText" text="了機">
      <formula>NOT(ISERROR(SEARCH("了機",X1186)))</formula>
    </cfRule>
    <cfRule type="containsText" dxfId="1561" priority="1862" operator="containsText" text="改紡">
      <formula>NOT(ISERROR(SEARCH("改紡",X1186)))</formula>
    </cfRule>
  </conditionalFormatting>
  <conditionalFormatting sqref="X1188">
    <cfRule type="containsText" dxfId="1560" priority="1860" operator="containsText" text="了機">
      <formula>NOT(ISERROR(SEARCH("了機",X1188)))</formula>
    </cfRule>
    <cfRule type="containsText" dxfId="1559" priority="1858" operator="containsText" text="清車">
      <formula>NOT(ISERROR(SEARCH("清車",X1188)))</formula>
    </cfRule>
    <cfRule type="containsText" dxfId="1558" priority="1859" operator="containsText" text="改紡">
      <formula>NOT(ISERROR(SEARCH("改紡",X1188)))</formula>
    </cfRule>
  </conditionalFormatting>
  <conditionalFormatting sqref="X1189">
    <cfRule type="containsText" dxfId="1557" priority="1428" operator="containsText" text="了機">
      <formula>NOT(ISERROR(SEARCH("了機",X1189)))</formula>
    </cfRule>
    <cfRule type="containsText" dxfId="1556" priority="1427" operator="containsText" text="改紡">
      <formula>NOT(ISERROR(SEARCH("改紡",X1189)))</formula>
    </cfRule>
    <cfRule type="containsText" dxfId="1555" priority="1424" operator="containsText" text="改紡">
      <formula>NOT(ISERROR(SEARCH("改紡",X1189)))</formula>
    </cfRule>
    <cfRule type="containsText" dxfId="1554" priority="1423" operator="containsText" text="清車">
      <formula>NOT(ISERROR(SEARCH("清車",X1189)))</formula>
    </cfRule>
    <cfRule type="containsText" dxfId="1553" priority="1425" operator="containsText" text="了機">
      <formula>NOT(ISERROR(SEARCH("了機",X1189)))</formula>
    </cfRule>
    <cfRule type="containsText" dxfId="1552" priority="1426" operator="containsText" text="清車">
      <formula>NOT(ISERROR(SEARCH("清車",X1189)))</formula>
    </cfRule>
  </conditionalFormatting>
  <conditionalFormatting sqref="X1190">
    <cfRule type="containsText" dxfId="1551" priority="1379" operator="containsText" text="了機">
      <formula>NOT(ISERROR(SEARCH("了機",X1190)))</formula>
    </cfRule>
    <cfRule type="containsText" dxfId="1550" priority="1377" operator="containsText" text="清車">
      <formula>NOT(ISERROR(SEARCH("清車",X1190)))</formula>
    </cfRule>
    <cfRule type="containsText" dxfId="1549" priority="1378" operator="containsText" text="改紡">
      <formula>NOT(ISERROR(SEARCH("改紡",X1190)))</formula>
    </cfRule>
  </conditionalFormatting>
  <conditionalFormatting sqref="X1192">
    <cfRule type="containsText" dxfId="1548" priority="1866" operator="containsText" text="了機">
      <formula>NOT(ISERROR(SEARCH("了機",X1192)))</formula>
    </cfRule>
    <cfRule type="containsText" dxfId="1547" priority="1865" operator="containsText" text="改紡">
      <formula>NOT(ISERROR(SEARCH("改紡",X1192)))</formula>
    </cfRule>
    <cfRule type="containsText" dxfId="1546" priority="1864" operator="containsText" text="清車">
      <formula>NOT(ISERROR(SEARCH("清車",X1192)))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1" operator="containsText" text="了機">
      <formula>NOT(ISERROR(SEARCH("了機",X1193)))</formula>
    </cfRule>
    <cfRule type="containsText" dxfId="1543" priority="1210" operator="containsText" text="改紡">
      <formula>NOT(ISERROR(SEARCH("改紡",X1193)))</formula>
    </cfRule>
  </conditionalFormatting>
  <conditionalFormatting sqref="X1194">
    <cfRule type="containsText" dxfId="1542" priority="1848" operator="containsText" text="了機">
      <formula>NOT(ISERROR(SEARCH("了機",X1194)))</formula>
    </cfRule>
    <cfRule type="containsText" dxfId="1541" priority="1846" operator="containsText" text="清車">
      <formula>NOT(ISERROR(SEARCH("清車",X1194)))</formula>
    </cfRule>
    <cfRule type="containsText" dxfId="1540" priority="1847" operator="containsText" text="改紡">
      <formula>NOT(ISERROR(SEARCH("改紡",X1194)))</formula>
    </cfRule>
  </conditionalFormatting>
  <conditionalFormatting sqref="X1195">
    <cfRule type="containsText" dxfId="1539" priority="1570" operator="containsText" text="清車">
      <formula>NOT(ISERROR(SEARCH("清車",X1195)))</formula>
    </cfRule>
    <cfRule type="containsText" dxfId="1538" priority="1634" operator="containsText" text="改紡">
      <formula>NOT(ISERROR(SEARCH("改紡",X1195)))</formula>
    </cfRule>
    <cfRule type="containsText" dxfId="1537" priority="1374" operator="containsText" text="清車">
      <formula>NOT(ISERROR(SEARCH("清車",X1195)))</formula>
    </cfRule>
    <cfRule type="containsText" dxfId="1536" priority="1633" operator="containsText" text="清車">
      <formula>NOT(ISERROR(SEARCH("清車",X1195)))</formula>
    </cfRule>
    <cfRule type="containsText" dxfId="1535" priority="1375" operator="containsText" text="改紡">
      <formula>NOT(ISERROR(SEARCH("改紡",X1195)))</formula>
    </cfRule>
    <cfRule type="containsText" dxfId="1534" priority="1376" operator="containsText" text="了機">
      <formula>NOT(ISERROR(SEARCH("了機",X1195)))</formula>
    </cfRule>
    <cfRule type="containsText" dxfId="1533" priority="1635" operator="containsText" text="了機">
      <formula>NOT(ISERROR(SEARCH("了機",X1195)))</formula>
    </cfRule>
    <cfRule type="containsText" dxfId="1532" priority="1572" operator="containsText" text="了機">
      <formula>NOT(ISERROR(SEARCH("了機",X1195)))</formula>
    </cfRule>
    <cfRule type="containsText" dxfId="1531" priority="1571" operator="containsText" text="改紡">
      <formula>NOT(ISERROR(SEARCH("改紡",X1195)))</formula>
    </cfRule>
  </conditionalFormatting>
  <conditionalFormatting sqref="X1196">
    <cfRule type="containsText" dxfId="1530" priority="1886" operator="containsText" text="改紡">
      <formula>NOT(ISERROR(SEARCH("改紡",X1196)))</formula>
    </cfRule>
    <cfRule type="containsText" dxfId="1529" priority="1885" operator="containsText" text="清車">
      <formula>NOT(ISERROR(SEARCH("清車",X1196)))</formula>
    </cfRule>
    <cfRule type="containsText" dxfId="1528" priority="1887" operator="containsText" text="了機">
      <formula>NOT(ISERROR(SEARCH("了機",X1196)))</formula>
    </cfRule>
    <cfRule type="containsText" dxfId="1527" priority="1462" operator="containsText" text="清車">
      <formula>NOT(ISERROR(SEARCH("清車",X1196)))</formula>
    </cfRule>
    <cfRule type="containsText" dxfId="1526" priority="1463" operator="containsText" text="改紡">
      <formula>NOT(ISERROR(SEARCH("改紡",X1196)))</formula>
    </cfRule>
    <cfRule type="containsText" dxfId="1525" priority="1464" operator="containsText" text="了機">
      <formula>NOT(ISERROR(SEARCH("了機",X1196)))</formula>
    </cfRule>
    <cfRule type="containsText" dxfId="1524" priority="1263" operator="containsText" text="清車">
      <formula>NOT(ISERROR(SEARCH("清車",X1196)))</formula>
    </cfRule>
    <cfRule type="containsText" dxfId="1523" priority="1264" operator="containsText" text="改紡">
      <formula>NOT(ISERROR(SEARCH("改紡",X1196)))</formula>
    </cfRule>
    <cfRule type="containsText" dxfId="1522" priority="1265" operator="containsText" text="了機">
      <formula>NOT(ISERROR(SEARCH("了機",X1196)))</formula>
    </cfRule>
    <cfRule type="containsText" dxfId="1521" priority="1194" operator="containsText" text="清車">
      <formula>NOT(ISERROR(SEARCH("清車",X1196)))</formula>
    </cfRule>
    <cfRule type="containsText" dxfId="1520" priority="1195" operator="containsText" text="改紡">
      <formula>NOT(ISERROR(SEARCH("改紡",X1196)))</formula>
    </cfRule>
    <cfRule type="containsText" dxfId="1519" priority="1196" operator="containsText" text="了機">
      <formula>NOT(ISERROR(SEARCH("了機",X1196)))</formula>
    </cfRule>
  </conditionalFormatting>
  <conditionalFormatting sqref="X1197">
    <cfRule type="containsText" dxfId="1518" priority="1901" operator="containsText" text="改紡">
      <formula>NOT(ISERROR(SEARCH("改紡",X1197)))</formula>
    </cfRule>
    <cfRule type="containsText" dxfId="1517" priority="1902" operator="containsText" text="了機">
      <formula>NOT(ISERROR(SEARCH("了機",X1197)))</formula>
    </cfRule>
    <cfRule type="containsText" dxfId="1516" priority="1062" operator="containsText" text="清車">
      <formula>NOT(ISERROR(SEARCH("清車",X1197)))</formula>
    </cfRule>
    <cfRule type="containsText" dxfId="1515" priority="1063" operator="containsText" text="改紡">
      <formula>NOT(ISERROR(SEARCH("改紡",X1197)))</formula>
    </cfRule>
    <cfRule type="containsText" dxfId="1514" priority="1064" operator="containsText" text="了機">
      <formula>NOT(ISERROR(SEARCH("了機",X1197)))</formula>
    </cfRule>
    <cfRule type="containsText" dxfId="1513" priority="1900" operator="containsText" text="清車">
      <formula>NOT(ISERROR(SEARCH("清車",X1197)))</formula>
    </cfRule>
    <cfRule type="containsText" dxfId="1512" priority="1394" operator="containsText" text="了機">
      <formula>NOT(ISERROR(SEARCH("了機",X1197)))</formula>
    </cfRule>
    <cfRule type="containsText" dxfId="1511" priority="1393" operator="containsText" text="改紡">
      <formula>NOT(ISERROR(SEARCH("改紡",X1197)))</formula>
    </cfRule>
    <cfRule type="containsText" dxfId="1510" priority="1392" operator="containsText" text="清車">
      <formula>NOT(ISERROR(SEARCH("清車",X1197)))</formula>
    </cfRule>
    <cfRule type="containsText" dxfId="1509" priority="1589" operator="containsText" text="改紡">
      <formula>NOT(ISERROR(SEARCH("改紡",X1197)))</formula>
    </cfRule>
    <cfRule type="containsText" dxfId="1508" priority="1588" operator="containsText" text="清車">
      <formula>NOT(ISERROR(SEARCH("清車",X1197)))</formula>
    </cfRule>
    <cfRule type="containsText" dxfId="1507" priority="1590" operator="containsText" text="了機">
      <formula>NOT(ISERROR(SEARCH("了機",X1197)))</formula>
    </cfRule>
  </conditionalFormatting>
  <conditionalFormatting sqref="X1198">
    <cfRule type="containsText" dxfId="1506" priority="1608" operator="containsText" text="了機">
      <formula>NOT(ISERROR(SEARCH("了機",X1198)))</formula>
    </cfRule>
    <cfRule type="containsText" dxfId="1505" priority="1607" operator="containsText" text="改紡">
      <formula>NOT(ISERROR(SEARCH("改紡",X1198)))</formula>
    </cfRule>
    <cfRule type="containsText" dxfId="1504" priority="1606" operator="containsText" text="清車">
      <formula>NOT(ISERROR(SEARCH("清車",X1198)))</formula>
    </cfRule>
    <cfRule type="containsText" dxfId="1503" priority="1599" operator="containsText" text="了機">
      <formula>NOT(ISERROR(SEARCH("了機",X1198)))</formula>
    </cfRule>
    <cfRule type="containsText" dxfId="1502" priority="1598" operator="containsText" text="改紡">
      <formula>NOT(ISERROR(SEARCH("改紡",X1198)))</formula>
    </cfRule>
    <cfRule type="containsText" dxfId="1501" priority="1597" operator="containsText" text="清車">
      <formula>NOT(ISERROR(SEARCH("清車",X1198)))</formula>
    </cfRule>
    <cfRule type="containsText" dxfId="1500" priority="1403" operator="containsText" text="了機">
      <formula>NOT(ISERROR(SEARCH("了機",X1198)))</formula>
    </cfRule>
    <cfRule type="containsText" dxfId="1499" priority="1223" operator="containsText" text="了機">
      <formula>NOT(ISERROR(SEARCH("了機",X1198)))</formula>
    </cfRule>
    <cfRule type="containsText" dxfId="1498" priority="1222" operator="containsText" text="改紡">
      <formula>NOT(ISERROR(SEARCH("改紡",X1198)))</formula>
    </cfRule>
    <cfRule type="containsText" dxfId="1497" priority="1221" operator="containsText" text="清車">
      <formula>NOT(ISERROR(SEARCH("清車",X1198)))</formula>
    </cfRule>
    <cfRule type="containsText" dxfId="1496" priority="1402" operator="containsText" text="改紡">
      <formula>NOT(ISERROR(SEARCH("改紡",X1198)))</formula>
    </cfRule>
    <cfRule type="containsText" dxfId="1495" priority="1401" operator="containsText" text="清車">
      <formula>NOT(ISERROR(SEARCH("清車",X1198)))</formula>
    </cfRule>
  </conditionalFormatting>
  <conditionalFormatting sqref="X1199">
    <cfRule type="containsText" dxfId="1494" priority="1241" operator="containsText" text="了機">
      <formula>NOT(ISERROR(SEARCH("了機",X1199)))</formula>
    </cfRule>
    <cfRule type="containsText" dxfId="1493" priority="1240" operator="containsText" text="改紡">
      <formula>NOT(ISERROR(SEARCH("改紡",X1199)))</formula>
    </cfRule>
    <cfRule type="containsText" dxfId="1492" priority="1239" operator="containsText" text="清車">
      <formula>NOT(ISERROR(SEARCH("清車",X1199)))</formula>
    </cfRule>
    <cfRule type="containsText" dxfId="1491" priority="1232" operator="containsText" text="了機">
      <formula>NOT(ISERROR(SEARCH("了機",X1199)))</formula>
    </cfRule>
    <cfRule type="containsText" dxfId="1490" priority="1231" operator="containsText" text="改紡">
      <formula>NOT(ISERROR(SEARCH("改紡",X1199)))</formula>
    </cfRule>
    <cfRule type="containsText" dxfId="1489" priority="1230" operator="containsText" text="清車">
      <formula>NOT(ISERROR(SEARCH("清車",X1199)))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6" operator="containsText" text="了機">
      <formula>NOT(ISERROR(SEARCH("了機",X1200)))</formula>
    </cfRule>
    <cfRule type="containsText" dxfId="1484" priority="1045" operator="containsText" text="改紡">
      <formula>NOT(ISERROR(SEARCH("改紡",X1200)))</formula>
    </cfRule>
    <cfRule type="containsText" dxfId="1483" priority="1044" operator="containsText" text="清車">
      <formula>NOT(ISERROR(SEARCH("清車",X1200)))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9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6" operator="containsText" text="改紡">
      <formula>NOT(ISERROR(SEARCH("改紡",X1201)))</formula>
    </cfRule>
    <cfRule type="containsText" dxfId="1478" priority="1408" operator="containsText" text="清車">
      <formula>NOT(ISERROR(SEARCH("清車",X1201)))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5" operator="containsText" text="了機">
      <formula>NOT(ISERROR(SEARCH("了機",X1202)))</formula>
    </cfRule>
    <cfRule type="containsText" dxfId="1475" priority="1024" operator="containsText" text="改紡">
      <formula>NOT(ISERROR(SEARCH("改紡",X1202)))</formula>
    </cfRule>
    <cfRule type="containsText" dxfId="1474" priority="1023" operator="containsText" text="清車">
      <formula>NOT(ISERROR(SEARCH("清車",X1202)))</formula>
    </cfRule>
    <cfRule type="containsText" dxfId="1473" priority="1022" operator="containsText" text="了機">
      <formula>NOT(ISERROR(SEARCH("了機",X1202)))</formula>
    </cfRule>
    <cfRule type="containsText" dxfId="1472" priority="1581" operator="containsText" text="了機">
      <formula>NOT(ISERROR(SEARCH("了機",X1202)))</formula>
    </cfRule>
    <cfRule type="containsText" dxfId="1471" priority="1580" operator="containsText" text="改紡">
      <formula>NOT(ISERROR(SEARCH("改紡",X1202)))</formula>
    </cfRule>
    <cfRule type="containsText" dxfId="1470" priority="1579" operator="containsText" text="清車">
      <formula>NOT(ISERROR(SEARCH("清車",X1202)))</formula>
    </cfRule>
    <cfRule type="containsText" dxfId="1469" priority="1021" operator="containsText" text="改紡">
      <formula>NOT(ISERROR(SEARCH("改紡",X1202)))</formula>
    </cfRule>
    <cfRule type="containsText" dxfId="1468" priority="1020" operator="containsText" text="清車">
      <formula>NOT(ISERROR(SEARCH("清車",X1202)))</formula>
    </cfRule>
  </conditionalFormatting>
  <conditionalFormatting sqref="X1203">
    <cfRule type="containsText" dxfId="1467" priority="1204" operator="containsText" text="改紡">
      <formula>NOT(ISERROR(SEARCH("改紡",X1203)))</formula>
    </cfRule>
    <cfRule type="containsText" dxfId="1466" priority="1203" operator="containsText" text="清車">
      <formula>NOT(ISERROR(SEARCH("清車",X1203)))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1" operator="containsText" text="改紡">
      <formula>NOT(ISERROR(SEARCH("改紡",X1208)))</formula>
    </cfRule>
    <cfRule type="containsText" dxfId="1463" priority="1870" operator="containsText" text="清車">
      <formula>NOT(ISERROR(SEARCH("清車",X1208)))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5" operator="containsText" text="清車">
      <formula>NOT(ISERROR(SEARCH("清車",X1209)))</formula>
    </cfRule>
    <cfRule type="containsText" dxfId="1459" priority="978" operator="containsText" text="清車">
      <formula>NOT(ISERROR(SEARCH("清車",X1209)))</formula>
    </cfRule>
    <cfRule type="containsText" dxfId="1458" priority="980" operator="containsText" text="了機">
      <formula>NOT(ISERROR(SEARCH("了機",X1209)))</formula>
    </cfRule>
    <cfRule type="containsText" dxfId="1457" priority="974" operator="containsText" text="了機">
      <formula>NOT(ISERROR(SEARCH("了機",X1209)))</formula>
    </cfRule>
    <cfRule type="containsText" dxfId="1456" priority="979" operator="containsText" text="改紡">
      <formula>NOT(ISERROR(SEARCH("改紡",X1209)))</formula>
    </cfRule>
    <cfRule type="containsText" dxfId="1455" priority="973" operator="containsText" text="改紡">
      <formula>NOT(ISERROR(SEARCH("改紡",X1209)))</formula>
    </cfRule>
    <cfRule type="containsText" dxfId="1454" priority="972" operator="containsText" text="清車">
      <formula>NOT(ISERROR(SEARCH("清車",X1209)))</formula>
    </cfRule>
    <cfRule type="containsText" dxfId="1453" priority="976" operator="containsText" text="改紡">
      <formula>NOT(ISERROR(SEARCH("改紡",X1209)))</formula>
    </cfRule>
    <cfRule type="containsText" dxfId="1452" priority="977" operator="containsText" text="了機">
      <formula>NOT(ISERROR(SEARCH("了機",X1209)))</formula>
    </cfRule>
    <cfRule type="containsText" dxfId="1451" priority="971" operator="containsText" text="了機">
      <formula>NOT(ISERROR(SEARCH("了機",X1209)))</formula>
    </cfRule>
    <cfRule type="containsText" dxfId="1450" priority="970" operator="containsText" text="改紡">
      <formula>NOT(ISERROR(SEARCH("改紡",X1209)))</formula>
    </cfRule>
  </conditionalFormatting>
  <conditionalFormatting sqref="X1210">
    <cfRule type="containsText" dxfId="1449" priority="1214" operator="containsText" text="了機">
      <formula>NOT(ISERROR(SEARCH("了機",X1210)))</formula>
    </cfRule>
    <cfRule type="containsText" dxfId="1448" priority="1212" operator="containsText" text="清車">
      <formula>NOT(ISERROR(SEARCH("清車",X1210)))</formula>
    </cfRule>
    <cfRule type="containsText" dxfId="1447" priority="1213" operator="containsText" text="改紡">
      <formula>NOT(ISERROR(SEARCH("改紡",X1210)))</formula>
    </cfRule>
  </conditionalFormatting>
  <conditionalFormatting sqref="X1211">
    <cfRule type="containsText" dxfId="1446" priority="1854" operator="containsText" text="了機">
      <formula>NOT(ISERROR(SEARCH("了機",X1211)))</formula>
    </cfRule>
    <cfRule type="containsText" dxfId="1445" priority="1853" operator="containsText" text="改紡">
      <formula>NOT(ISERROR(SEARCH("改紡",X1211)))</formula>
    </cfRule>
    <cfRule type="containsText" dxfId="1444" priority="1852" operator="containsText" text="清車">
      <formula>NOT(ISERROR(SEARCH("清車",X1211)))</formula>
    </cfRule>
  </conditionalFormatting>
  <conditionalFormatting sqref="X1212">
    <cfRule type="containsText" dxfId="1443" priority="1578" operator="containsText" text="了機">
      <formula>NOT(ISERROR(SEARCH("了機",X1212)))</formula>
    </cfRule>
    <cfRule type="containsText" dxfId="1442" priority="1383" operator="containsText" text="清車">
      <formula>NOT(ISERROR(SEARCH("清車",X1212)))</formula>
    </cfRule>
    <cfRule type="containsText" dxfId="1441" priority="1577" operator="containsText" text="改紡">
      <formula>NOT(ISERROR(SEARCH("改紡",X1212)))</formula>
    </cfRule>
    <cfRule type="containsText" dxfId="1440" priority="1384" operator="containsText" text="改紡">
      <formula>NOT(ISERROR(SEARCH("改紡",X1212)))</formula>
    </cfRule>
    <cfRule type="containsText" dxfId="1439" priority="1385" operator="containsText" text="了機">
      <formula>NOT(ISERROR(SEARCH("了機",X1212)))</formula>
    </cfRule>
    <cfRule type="containsText" dxfId="1438" priority="1576" operator="containsText" text="清車">
      <formula>NOT(ISERROR(SEARCH("清車",X1212)))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2" operator="containsText" text="了機">
      <formula>NOT(ISERROR(SEARCH("了機",X1213)))</formula>
    </cfRule>
    <cfRule type="containsText" dxfId="1435" priority="1201" operator="containsText" text="改紡">
      <formula>NOT(ISERROR(SEARCH("改紡",X1213)))</formula>
    </cfRule>
  </conditionalFormatting>
  <conditionalFormatting sqref="X1214:X1223">
    <cfRule type="containsText" dxfId="1434" priority="1893" operator="containsText" text="了機">
      <formula>NOT(ISERROR(SEARCH("了機",X1214)))</formula>
    </cfRule>
    <cfRule type="containsText" dxfId="1433" priority="1892" operator="containsText" text="改紡">
      <formula>NOT(ISERROR(SEARCH("改紡",X1214)))</formula>
    </cfRule>
    <cfRule type="containsText" dxfId="1432" priority="1891" operator="containsText" text="清車">
      <formula>NOT(ISERROR(SEARCH("清車",X1214)))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5" operator="containsText" text="了機">
      <formula>NOT(ISERROR(SEARCH("了機",X1227)))</formula>
    </cfRule>
    <cfRule type="containsText" dxfId="1427" priority="914" operator="containsText" text="改紡">
      <formula>NOT(ISERROR(SEARCH("改紡",X1227)))</formula>
    </cfRule>
    <cfRule type="containsText" dxfId="1426" priority="913" operator="containsText" text="清車">
      <formula>NOT(ISERROR(SEARCH("清車",X1227)))</formula>
    </cfRule>
  </conditionalFormatting>
  <conditionalFormatting sqref="X1228">
    <cfRule type="containsText" dxfId="1425" priority="483" operator="containsText" text="了機">
      <formula>NOT(ISERROR(SEARCH("了機",X1228)))</formula>
    </cfRule>
    <cfRule type="containsText" dxfId="1424" priority="478" operator="containsText" text="清車">
      <formula>NOT(ISERROR(SEARCH("清車",X1228)))</formula>
    </cfRule>
    <cfRule type="containsText" dxfId="1423" priority="479" operator="containsText" text="改紡">
      <formula>NOT(ISERROR(SEARCH("改紡",X1228)))</formula>
    </cfRule>
    <cfRule type="containsText" dxfId="1422" priority="482" operator="containsText" text="改紡">
      <formula>NOT(ISERROR(SEARCH("改紡",X1228)))</formula>
    </cfRule>
    <cfRule type="containsText" dxfId="1421" priority="481" operator="containsText" text="清車">
      <formula>NOT(ISERROR(SEARCH("清車",X1228)))</formula>
    </cfRule>
    <cfRule type="containsText" dxfId="1420" priority="480" operator="containsText" text="了機">
      <formula>NOT(ISERROR(SEARCH("了機",X1228)))</formula>
    </cfRule>
  </conditionalFormatting>
  <conditionalFormatting sqref="X1229">
    <cfRule type="containsText" dxfId="1419" priority="428" operator="containsText" text="了機">
      <formula>NOT(ISERROR(SEARCH("了機",X1229)))</formula>
    </cfRule>
    <cfRule type="containsText" dxfId="1418" priority="426" operator="containsText" text="清車">
      <formula>NOT(ISERROR(SEARCH("清車",X1229)))</formula>
    </cfRule>
    <cfRule type="containsText" dxfId="1417" priority="427" operator="containsText" text="改紡">
      <formula>NOT(ISERROR(SEARCH("改紡",X1229)))</formula>
    </cfRule>
  </conditionalFormatting>
  <conditionalFormatting sqref="X1231">
    <cfRule type="containsText" dxfId="1416" priority="920" operator="containsText" text="改紡">
      <formula>NOT(ISERROR(SEARCH("改紡",X1231)))</formula>
    </cfRule>
    <cfRule type="containsText" dxfId="1415" priority="921" operator="containsText" text="了機">
      <formula>NOT(ISERROR(SEARCH("了機",X1231)))</formula>
    </cfRule>
    <cfRule type="containsText" dxfId="1414" priority="919" operator="containsText" text="清車">
      <formula>NOT(ISERROR(SEARCH("清車",X1231)))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5" operator="containsText" text="了機">
      <formula>NOT(ISERROR(SEARCH("了機",X1233)))</formula>
    </cfRule>
    <cfRule type="containsText" dxfId="1409" priority="903" operator="containsText" text="清車">
      <formula>NOT(ISERROR(SEARCH("清車",X1233)))</formula>
    </cfRule>
    <cfRule type="containsText" dxfId="1408" priority="904" operator="containsText" text="改紡">
      <formula>NOT(ISERROR(SEARCH("改紡",X1233)))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627" operator="containsText" text="了機">
      <formula>NOT(ISERROR(SEARCH("了機",X1234)))</formula>
    </cfRule>
    <cfRule type="containsText" dxfId="1405" priority="626" operator="containsText" text="改紡">
      <formula>NOT(ISERROR(SEARCH("改紡",X1234)))</formula>
    </cfRule>
    <cfRule type="containsText" dxfId="1404" priority="625" operator="containsText" text="清車">
      <formula>NOT(ISERROR(SEARCH("清車",X1234)))</formula>
    </cfRule>
    <cfRule type="containsText" dxfId="1403" priority="425" operator="containsText" text="了機">
      <formula>NOT(ISERROR(SEARCH("了機",X1234)))</formula>
    </cfRule>
    <cfRule type="containsText" dxfId="1402" priority="695" operator="containsText" text="了機">
      <formula>NOT(ISERROR(SEARCH("了機",X1234)))</formula>
    </cfRule>
    <cfRule type="containsText" dxfId="1401" priority="694" operator="containsText" text="改紡">
      <formula>NOT(ISERROR(SEARCH("改紡",X1234)))</formula>
    </cfRule>
    <cfRule type="containsText" dxfId="1400" priority="693" operator="containsText" text="清車">
      <formula>NOT(ISERROR(SEARCH("清車",X1234)))</formula>
    </cfRule>
    <cfRule type="containsText" dxfId="1399" priority="424" operator="containsText" text="改紡">
      <formula>NOT(ISERROR(SEARCH("改紡",X1234)))</formula>
    </cfRule>
  </conditionalFormatting>
  <conditionalFormatting sqref="X1235">
    <cfRule type="containsText" dxfId="1398" priority="314" operator="containsText" text="了機">
      <formula>NOT(ISERROR(SEARCH("了機",X1235)))</formula>
    </cfRule>
    <cfRule type="containsText" dxfId="1397" priority="239" operator="containsText" text="改紡">
      <formula>NOT(ISERROR(SEARCH("改紡",X1235)))</formula>
    </cfRule>
    <cfRule type="containsText" dxfId="1396" priority="313" operator="containsText" text="改紡">
      <formula>NOT(ISERROR(SEARCH("改紡",X1235)))</formula>
    </cfRule>
    <cfRule type="containsText" dxfId="1395" priority="312" operator="containsText" text="清車">
      <formula>NOT(ISERROR(SEARCH("清車",X1235)))</formula>
    </cfRule>
    <cfRule type="containsText" dxfId="1394" priority="519" operator="containsText" text="了機">
      <formula>NOT(ISERROR(SEARCH("了機",X1235)))</formula>
    </cfRule>
    <cfRule type="containsText" dxfId="1393" priority="240" operator="containsText" text="了機">
      <formula>NOT(ISERROR(SEARCH("了機",X1235)))</formula>
    </cfRule>
    <cfRule type="containsText" dxfId="1392" priority="238" operator="containsText" text="清車">
      <formula>NOT(ISERROR(SEARCH("清車",X1235)))</formula>
    </cfRule>
    <cfRule type="containsText" dxfId="1391" priority="941" operator="containsText" text="改紡">
      <formula>NOT(ISERROR(SEARCH("改紡",X1235)))</formula>
    </cfRule>
    <cfRule type="containsText" dxfId="1390" priority="517" operator="containsText" text="清車">
      <formula>NOT(ISERROR(SEARCH("清車",X1235)))</formula>
    </cfRule>
    <cfRule type="containsText" dxfId="1389" priority="518" operator="containsText" text="改紡">
      <formula>NOT(ISERROR(SEARCH("改紡",X1235)))</formula>
    </cfRule>
    <cfRule type="containsText" dxfId="1388" priority="940" operator="containsText" text="清車">
      <formula>NOT(ISERROR(SEARCH("清車",X1235)))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955" operator="containsText" text="清車">
      <formula>NOT(ISERROR(SEARCH("清車",X1236)))</formula>
    </cfRule>
    <cfRule type="containsText" dxfId="1385" priority="956" operator="containsText" text="改紡">
      <formula>NOT(ISERROR(SEARCH("改紡",X1236)))</formula>
    </cfRule>
    <cfRule type="containsText" dxfId="1384" priority="107" operator="containsText" text="改紡">
      <formula>NOT(ISERROR(SEARCH("改紡",X1236)))</formula>
    </cfRule>
    <cfRule type="containsText" dxfId="1383" priority="108" operator="containsText" text="了機">
      <formula>NOT(ISERROR(SEARCH("了機",X1236)))</formula>
    </cfRule>
    <cfRule type="containsText" dxfId="1382" priority="106" operator="containsText" text="清車">
      <formula>NOT(ISERROR(SEARCH("清車",X1236)))</formula>
    </cfRule>
    <cfRule type="containsText" dxfId="1381" priority="446" operator="containsText" text="了機">
      <formula>NOT(ISERROR(SEARCH("了機",X1236)))</formula>
    </cfRule>
    <cfRule type="containsText" dxfId="1380" priority="445" operator="containsText" text="改紡">
      <formula>NOT(ISERROR(SEARCH("改紡",X1236)))</formula>
    </cfRule>
    <cfRule type="containsText" dxfId="1379" priority="444" operator="containsText" text="清車">
      <formula>NOT(ISERROR(SEARCH("清車",X1236)))</formula>
    </cfRule>
    <cfRule type="containsText" dxfId="1378" priority="957" operator="containsText" text="了機">
      <formula>NOT(ISERROR(SEARCH("了機",X1236)))</formula>
    </cfRule>
    <cfRule type="containsText" dxfId="1377" priority="648" operator="containsText" text="了機">
      <formula>NOT(ISERROR(SEARCH("了機",X1236)))</formula>
    </cfRule>
    <cfRule type="containsText" dxfId="1376" priority="647" operator="containsText" text="改紡">
      <formula>NOT(ISERROR(SEARCH("改紡",X1236)))</formula>
    </cfRule>
    <cfRule type="containsText" dxfId="1375" priority="646" operator="containsText" text="清車">
      <formula>NOT(ISERROR(SEARCH("清車",X1236)))</formula>
    </cfRule>
  </conditionalFormatting>
  <conditionalFormatting sqref="X1237">
    <cfRule type="containsText" dxfId="1374" priority="658" operator="containsText" text="了機">
      <formula>NOT(ISERROR(SEARCH("了機",X1237)))</formula>
    </cfRule>
    <cfRule type="containsText" dxfId="1373" priority="270" operator="containsText" text="了機">
      <formula>NOT(ISERROR(SEARCH("了機",X1237)))</formula>
    </cfRule>
    <cfRule type="containsText" dxfId="1372" priority="269" operator="containsText" text="改紡">
      <formula>NOT(ISERROR(SEARCH("改紡",X1237)))</formula>
    </cfRule>
    <cfRule type="containsText" dxfId="1371" priority="657" operator="containsText" text="改紡">
      <formula>NOT(ISERROR(SEARCH("改紡",X1237)))</formula>
    </cfRule>
    <cfRule type="containsText" dxfId="1370" priority="656" operator="containsText" text="清車">
      <formula>NOT(ISERROR(SEARCH("清車",X1237)))</formula>
    </cfRule>
    <cfRule type="containsText" dxfId="1369" priority="268" operator="containsText" text="清車">
      <formula>NOT(ISERROR(SEARCH("清車",X1237)))</formula>
    </cfRule>
    <cfRule type="containsText" dxfId="1368" priority="454" operator="containsText" text="清車">
      <formula>NOT(ISERROR(SEARCH("清車",X1237)))</formula>
    </cfRule>
    <cfRule type="containsText" dxfId="1367" priority="666" operator="containsText" text="清車">
      <formula>NOT(ISERROR(SEARCH("清車",X1237)))</formula>
    </cfRule>
    <cfRule type="containsText" dxfId="1366" priority="455" operator="containsText" text="改紡">
      <formula>NOT(ISERROR(SEARCH("改紡",X1237)))</formula>
    </cfRule>
    <cfRule type="containsText" dxfId="1365" priority="668" operator="containsText" text="了機">
      <formula>NOT(ISERROR(SEARCH("了機",X1237)))</formula>
    </cfRule>
    <cfRule type="containsText" dxfId="1364" priority="667" operator="containsText" text="改紡">
      <formula>NOT(ISERROR(SEARCH("改紡",X1237)))</formula>
    </cfRule>
    <cfRule type="containsText" dxfId="1363" priority="456" operator="containsText" text="了機">
      <formula>NOT(ISERROR(SEARCH("了機",X1237)))</formula>
    </cfRule>
  </conditionalFormatting>
  <conditionalFormatting sqref="X1238">
    <cfRule type="containsText" dxfId="1362" priority="280" operator="containsText" text="了機">
      <formula>NOT(ISERROR(SEARCH("了機",X1238)))</formula>
    </cfRule>
    <cfRule type="containsText" dxfId="1361" priority="279" operator="containsText" text="改紡">
      <formula>NOT(ISERROR(SEARCH("改紡",X1238)))</formula>
    </cfRule>
    <cfRule type="containsText" dxfId="1360" priority="278" operator="containsText" text="清車">
      <formula>NOT(ISERROR(SEARCH("清車",X1238)))</formula>
    </cfRule>
    <cfRule type="containsText" dxfId="1359" priority="289" operator="containsText" text="改紡">
      <formula>NOT(ISERROR(SEARCH("改紡",X1238)))</formula>
    </cfRule>
    <cfRule type="containsText" dxfId="1358" priority="288" operator="containsText" text="清車">
      <formula>NOT(ISERROR(SEARCH("清車",X1238)))</formula>
    </cfRule>
    <cfRule type="containsText" dxfId="1357" priority="500" operator="containsText" text="改紡">
      <formula>NOT(ISERROR(SEARCH("改紡",X1238)))</formula>
    </cfRule>
    <cfRule type="containsText" dxfId="1356" priority="501" operator="containsText" text="了機">
      <formula>NOT(ISERROR(SEARCH("了機",X1238)))</formula>
    </cfRule>
    <cfRule type="containsText" dxfId="1355" priority="290" operator="containsText" text="了機">
      <formula>NOT(ISERROR(SEARCH("了機",X1238)))</formula>
    </cfRule>
    <cfRule type="containsText" dxfId="1354" priority="499" operator="containsText" text="清車">
      <formula>NOT(ISERROR(SEARCH("清車",X1238)))</formula>
    </cfRule>
  </conditionalFormatting>
  <conditionalFormatting sqref="X1239">
    <cfRule type="containsText" dxfId="1353" priority="89" operator="containsText" text="改紡">
      <formula>NOT(ISERROR(SEARCH("改紡",X1239)))</formula>
    </cfRule>
    <cfRule type="containsText" dxfId="1352" priority="88" operator="containsText" text="清車">
      <formula>NOT(ISERROR(SEARCH("清車",X1239)))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3" operator="containsText" text="清車">
      <formula>NOT(ISERROR(SEARCH("清車",X1240)))</formula>
    </cfRule>
    <cfRule type="containsText" dxfId="1349" priority="462" operator="containsText" text="了機">
      <formula>NOT(ISERROR(SEARCH("了機",X1240)))</formula>
    </cfRule>
    <cfRule type="containsText" dxfId="1348" priority="461" operator="containsText" text="改紡">
      <formula>NOT(ISERROR(SEARCH("改紡",X1240)))</formula>
    </cfRule>
    <cfRule type="containsText" dxfId="1347" priority="460" operator="containsText" text="清車">
      <formula>NOT(ISERROR(SEARCH("清車",X1240)))</formula>
    </cfRule>
    <cfRule type="containsText" dxfId="1346" priority="465" operator="containsText" text="了機">
      <formula>NOT(ISERROR(SEARCH("了機",X1240)))</formula>
    </cfRule>
    <cfRule type="containsText" dxfId="1345" priority="464" operator="containsText" text="改紡">
      <formula>NOT(ISERROR(SEARCH("改紡",X1240)))</formula>
    </cfRule>
  </conditionalFormatting>
  <conditionalFormatting sqref="X1241">
    <cfRule type="containsText" dxfId="1344" priority="67" operator="containsText" text="清車">
      <formula>NOT(ISERROR(SEARCH("清車",X1241)))</formula>
    </cfRule>
    <cfRule type="containsText" dxfId="1343" priority="636" operator="containsText" text="改紡">
      <formula>NOT(ISERROR(SEARCH("改紡",X1241)))</formula>
    </cfRule>
    <cfRule type="containsText" dxfId="1342" priority="69" operator="containsText" text="了機">
      <formula>NOT(ISERROR(SEARCH("了機",X1241)))</formula>
    </cfRule>
    <cfRule type="containsText" dxfId="1341" priority="68" operator="containsText" text="改紡">
      <formula>NOT(ISERROR(SEARCH("改紡",X1241)))</formula>
    </cfRule>
    <cfRule type="containsText" dxfId="1340" priority="66" operator="containsText" text="了機">
      <formula>NOT(ISERROR(SEARCH("了機",X1241)))</formula>
    </cfRule>
    <cfRule type="containsText" dxfId="1339" priority="65" operator="containsText" text="改紡">
      <formula>NOT(ISERROR(SEARCH("改紡",X1241)))</formula>
    </cfRule>
    <cfRule type="containsText" dxfId="1338" priority="64" operator="containsText" text="清車">
      <formula>NOT(ISERROR(SEARCH("清車",X1241)))</formula>
    </cfRule>
    <cfRule type="containsText" dxfId="1337" priority="635" operator="containsText" text="清車">
      <formula>NOT(ISERROR(SEARCH("清車",X1241)))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50" operator="containsText" text="了機">
      <formula>NOT(ISERROR(SEARCH("了機",X1242)))</formula>
    </cfRule>
    <cfRule type="containsText" dxfId="1334" priority="249" operator="containsText" text="改紡">
      <formula>NOT(ISERROR(SEARCH("改紡",X1242)))</formula>
    </cfRule>
    <cfRule type="containsText" dxfId="1333" priority="248" operator="containsText" text="清車">
      <formula>NOT(ISERROR(SEARCH("清車",X1242)))</formula>
    </cfRule>
  </conditionalFormatting>
  <conditionalFormatting sqref="X1247">
    <cfRule type="containsText" dxfId="1332" priority="927" operator="containsText" text="了機">
      <formula>NOT(ISERROR(SEARCH("了機",X1247)))</formula>
    </cfRule>
    <cfRule type="containsText" dxfId="1331" priority="925" operator="containsText" text="清車">
      <formula>NOT(ISERROR(SEARCH("清車",X1247)))</formula>
    </cfRule>
    <cfRule type="containsText" dxfId="1330" priority="926" operator="containsText" text="改紡">
      <formula>NOT(ISERROR(SEARCH("改紡",X1247)))</formula>
    </cfRule>
  </conditionalFormatting>
  <conditionalFormatting sqref="X1248">
    <cfRule type="containsText" dxfId="1329" priority="23" operator="containsText" text="改紡">
      <formula>NOT(ISERROR(SEARCH("改紡",X1248)))</formula>
    </cfRule>
    <cfRule type="containsText" dxfId="1328" priority="16" operator="containsText" text="清車">
      <formula>NOT(ISERROR(SEARCH("清車",X1248)))</formula>
    </cfRule>
    <cfRule type="containsText" dxfId="1327" priority="15" operator="containsText" text="了機">
      <formula>NOT(ISERROR(SEARCH("了機",X1248)))</formula>
    </cfRule>
    <cfRule type="containsText" dxfId="1326" priority="24" operator="containsText" text="了機">
      <formula>NOT(ISERROR(SEARCH("了機",X1248)))</formula>
    </cfRule>
    <cfRule type="containsText" dxfId="1325" priority="17" operator="containsText" text="改紡">
      <formula>NOT(ISERROR(SEARCH("改紡",X1248)))</formula>
    </cfRule>
    <cfRule type="containsText" dxfId="1324" priority="13" operator="containsText" text="清車">
      <formula>NOT(ISERROR(SEARCH("清車",X1248)))</formula>
    </cfRule>
    <cfRule type="containsText" dxfId="1323" priority="14" operator="containsText" text="改紡">
      <formula>NOT(ISERROR(SEARCH("改紡",X1248)))</formula>
    </cfRule>
    <cfRule type="containsText" dxfId="1322" priority="19" operator="containsText" text="清車">
      <formula>NOT(ISERROR(SEARCH("清車",X1248)))</formula>
    </cfRule>
    <cfRule type="containsText" dxfId="1321" priority="22" operator="containsText" text="清車">
      <formula>NOT(ISERROR(SEARCH("清車",X1248)))</formula>
    </cfRule>
    <cfRule type="containsText" dxfId="1320" priority="21" operator="containsText" text="了機">
      <formula>NOT(ISERROR(SEARCH("了機",X1248)))</formula>
    </cfRule>
    <cfRule type="containsText" dxfId="1319" priority="20" operator="containsText" text="改紡">
      <formula>NOT(ISERROR(SEARCH("改紡",X1248)))</formula>
    </cfRule>
    <cfRule type="containsText" dxfId="1318" priority="18" operator="containsText" text="了機">
      <formula>NOT(ISERROR(SEARCH("了機",X1248)))</formula>
    </cfRule>
  </conditionalFormatting>
  <conditionalFormatting sqref="X1249">
    <cfRule type="containsText" dxfId="1317" priority="259" operator="containsText" text="了機">
      <formula>NOT(ISERROR(SEARCH("了機",X1249)))</formula>
    </cfRule>
    <cfRule type="containsText" dxfId="1316" priority="257" operator="containsText" text="清車">
      <formula>NOT(ISERROR(SEARCH("清車",X1249)))</formula>
    </cfRule>
    <cfRule type="containsText" dxfId="1315" priority="258" operator="containsText" text="改紡">
      <formula>NOT(ISERROR(SEARCH("改紡",X1249)))</formula>
    </cfRule>
  </conditionalFormatting>
  <conditionalFormatting sqref="X1250">
    <cfRule type="containsText" dxfId="1314" priority="5" operator="containsText" text="改紡">
      <formula>NOT(ISERROR(SEARCH("改紡",X1250)))</formula>
    </cfRule>
    <cfRule type="containsText" dxfId="1313" priority="4" operator="containsText" text="清車">
      <formula>NOT(ISERROR(SEARCH("清車",X1250)))</formula>
    </cfRule>
    <cfRule type="containsText" dxfId="1312" priority="3" operator="containsText" text="了機">
      <formula>NOT(ISERROR(SEARCH("了機",X1250)))</formula>
    </cfRule>
    <cfRule type="containsText" dxfId="1311" priority="2" operator="containsText" text="改紡">
      <formula>NOT(ISERROR(SEARCH("改紡",X1250)))</formula>
    </cfRule>
    <cfRule type="containsText" dxfId="1310" priority="6" operator="containsText" text="了機">
      <formula>NOT(ISERROR(SEARCH("了機",X1250)))</formula>
    </cfRule>
    <cfRule type="containsText" dxfId="1309" priority="1" operator="containsText" text="清車">
      <formula>NOT(ISERROR(SEARCH("清車",X1250)))</formula>
    </cfRule>
  </conditionalFormatting>
  <conditionalFormatting sqref="X1251">
    <cfRule type="containsText" dxfId="1308" priority="632" operator="containsText" text="改紡">
      <formula>NOT(ISERROR(SEARCH("改紡",X1251)))</formula>
    </cfRule>
    <cfRule type="containsText" dxfId="1307" priority="631" operator="containsText" text="清車">
      <formula>NOT(ISERROR(SEARCH("清車",X1251)))</formula>
    </cfRule>
    <cfRule type="containsText" dxfId="1306" priority="432" operator="containsText" text="清車">
      <formula>NOT(ISERROR(SEARCH("清車",X1251)))</formula>
    </cfRule>
    <cfRule type="containsText" dxfId="1305" priority="433" operator="containsText" text="改紡">
      <formula>NOT(ISERROR(SEARCH("改紡",X1251)))</formula>
    </cfRule>
    <cfRule type="containsText" dxfId="1304" priority="633" operator="containsText" text="了機">
      <formula>NOT(ISERROR(SEARCH("了機",X1251)))</formula>
    </cfRule>
    <cfRule type="containsText" dxfId="1303" priority="434" operator="containsText" text="了機">
      <formula>NOT(ISERROR(SEARCH("了機",X1251)))</formula>
    </cfRule>
  </conditionalFormatting>
  <conditionalFormatting sqref="X1252">
    <cfRule type="containsText" dxfId="1302" priority="246" operator="containsText" text="了機">
      <formula>NOT(ISERROR(SEARCH("了機",X1252)))</formula>
    </cfRule>
    <cfRule type="containsText" dxfId="1301" priority="245" operator="containsText" text="改紡">
      <formula>NOT(ISERROR(SEARCH("改紡",X1252)))</formula>
    </cfRule>
    <cfRule type="containsText" dxfId="1300" priority="244" operator="containsText" text="清車">
      <formula>NOT(ISERROR(SEARCH("清車",X1252)))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8" operator="containsText" text="了機">
      <formula>NOT(ISERROR(SEARCH("了機",X1253)))</formula>
    </cfRule>
    <cfRule type="containsText" dxfId="1297" priority="947" operator="containsText" text="改紡">
      <formula>NOT(ISERROR(SEARCH("改紡",X1253)))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4" operator="containsText" text="了機">
      <formula>NOT(ISERROR(SEARCH("了機",X56)))</formula>
    </cfRule>
    <cfRule type="containsText" dxfId="1294" priority="11222" operator="containsText" text="清車">
      <formula>NOT(ISERROR(SEARCH("清車",X56)))</formula>
    </cfRule>
    <cfRule type="containsText" dxfId="1293" priority="11223" operator="containsText" text="改紡">
      <formula>NOT(ISERROR(SEARCH("改紡",X56)))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70" operator="containsText" text="改紡">
      <formula>NOT(ISERROR(SEARCH("改紡",X90)))</formula>
    </cfRule>
    <cfRule type="containsText" dxfId="1288" priority="11071" operator="containsText" text="了機">
      <formula>NOT(ISERROR(SEARCH("了機",X90)))</formula>
    </cfRule>
    <cfRule type="containsText" dxfId="1287" priority="11069" operator="containsText" text="清車">
      <formula>NOT(ISERROR(SEARCH("清車",X90)))</formula>
    </cfRule>
  </conditionalFormatting>
  <conditionalFormatting sqref="X99:Y102">
    <cfRule type="containsText" dxfId="1286" priority="11062" operator="containsText" text="了機">
      <formula>NOT(ISERROR(SEARCH("了機",X99)))</formula>
    </cfRule>
    <cfRule type="containsText" dxfId="1285" priority="11061" operator="containsText" text="改紡">
      <formula>NOT(ISERROR(SEARCH("改紡",X99)))</formula>
    </cfRule>
    <cfRule type="containsText" dxfId="1284" priority="11060" operator="containsText" text="清車">
      <formula>NOT(ISERROR(SEARCH("清車",X99)))</formula>
    </cfRule>
  </conditionalFormatting>
  <conditionalFormatting sqref="X123:Y123">
    <cfRule type="containsText" dxfId="1283" priority="11065" operator="containsText" text="了機">
      <formula>NOT(ISERROR(SEARCH("了機",X123)))</formula>
    </cfRule>
    <cfRule type="containsText" dxfId="1282" priority="11064" operator="containsText" text="改紡">
      <formula>NOT(ISERROR(SEARCH("改紡",X123)))</formula>
    </cfRule>
    <cfRule type="containsText" dxfId="1281" priority="11063" operator="containsText" text="清車">
      <formula>NOT(ISERROR(SEARCH("清車",X123)))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9" operator="containsText" text="了機">
      <formula>NOT(ISERROR(SEARCH("了機",X166)))</formula>
    </cfRule>
    <cfRule type="containsText" dxfId="1272" priority="11118" operator="containsText" text="改紡">
      <formula>NOT(ISERROR(SEARCH("改紡",X166)))</formula>
    </cfRule>
    <cfRule type="containsText" dxfId="1271" priority="11117" operator="containsText" text="清車">
      <formula>NOT(ISERROR(SEARCH("清車",X166)))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9" operator="containsText" text="改紡">
      <formula>NOT(ISERROR(SEARCH("改紡",X185)))</formula>
    </cfRule>
    <cfRule type="containsText" dxfId="1268" priority="10988" operator="containsText" text="清車">
      <formula>NOT(ISERROR(SEARCH("清車",X185)))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3" operator="containsText" text="了機">
      <formula>NOT(ISERROR(SEARCH("了機",X209)))</formula>
    </cfRule>
    <cfRule type="containsText" dxfId="1265" priority="10991" operator="containsText" text="清車">
      <formula>NOT(ISERROR(SEARCH("清車",X209)))</formula>
    </cfRule>
    <cfRule type="containsText" dxfId="1264" priority="10992" operator="containsText" text="改紡">
      <formula>NOT(ISERROR(SEARCH("改紡",X209)))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5" operator="containsText" text="了機">
      <formula>NOT(ISERROR(SEARCH("了機",X228)))</formula>
    </cfRule>
    <cfRule type="containsText" dxfId="1261" priority="10824" operator="containsText" text="改紡">
      <formula>NOT(ISERROR(SEARCH("改紡",X228)))</formula>
    </cfRule>
    <cfRule type="containsText" dxfId="1260" priority="10823" operator="containsText" text="清車">
      <formula>NOT(ISERROR(SEARCH("清車",X228)))</formula>
    </cfRule>
  </conditionalFormatting>
  <conditionalFormatting sqref="X252:Y252">
    <cfRule type="containsText" dxfId="1259" priority="10827" operator="containsText" text="改紡">
      <formula>NOT(ISERROR(SEARCH("改紡",X252)))</formula>
    </cfRule>
    <cfRule type="containsText" dxfId="1258" priority="10826" operator="containsText" text="清車">
      <formula>NOT(ISERROR(SEARCH("清車",X252)))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5" operator="containsText" text="了機">
      <formula>NOT(ISERROR(SEARCH("了機",X296)))</formula>
    </cfRule>
    <cfRule type="containsText" dxfId="1251" priority="10644" operator="containsText" text="改紡">
      <formula>NOT(ISERROR(SEARCH("改紡",X296)))</formula>
    </cfRule>
    <cfRule type="containsText" dxfId="1250" priority="10643" operator="containsText" text="清車">
      <formula>NOT(ISERROR(SEARCH("清車",X296)))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7" operator="containsText" text="改紡">
      <formula>NOT(ISERROR(SEARCH("改紡",X314)))</formula>
    </cfRule>
    <cfRule type="containsText" dxfId="1247" priority="10436" operator="containsText" text="清車">
      <formula>NOT(ISERROR(SEARCH("清車",X314)))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3" operator="containsText" text="改紡">
      <formula>NOT(ISERROR(SEARCH("改紡",X377)))</formula>
    </cfRule>
    <cfRule type="containsText" dxfId="1237" priority="10262" operator="containsText" text="清車">
      <formula>NOT(ISERROR(SEARCH("清車",X377)))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4" operator="containsText" text="改紡">
      <formula>NOT(ISERROR(SEARCH("改紡",X394)))</formula>
    </cfRule>
    <cfRule type="containsText" dxfId="1233" priority="10073" operator="containsText" text="清車">
      <formula>NOT(ISERROR(SEARCH("清車",X394)))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8" operator="containsText" text="了機">
      <formula>NOT(ISERROR(SEARCH("了機",X417)))</formula>
    </cfRule>
    <cfRule type="containsText" dxfId="1230" priority="10077" operator="containsText" text="改紡">
      <formula>NOT(ISERROR(SEARCH("改紡",X417)))</formula>
    </cfRule>
    <cfRule type="containsText" dxfId="1229" priority="10076" operator="containsText" text="清車">
      <formula>NOT(ISERROR(SEARCH("清車",X417)))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8" operator="containsText" text="改紡">
      <formula>NOT(ISERROR(SEARCH("改紡",X434)))</formula>
    </cfRule>
    <cfRule type="containsText" dxfId="1226" priority="9887" operator="containsText" text="清車">
      <formula>NOT(ISERROR(SEARCH("清車",X434)))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1" operator="containsText" text="改紡">
      <formula>NOT(ISERROR(SEARCH("改紡",X457)))</formula>
    </cfRule>
    <cfRule type="containsText" dxfId="1223" priority="9890" operator="containsText" text="清車">
      <formula>NOT(ISERROR(SEARCH("清車",X457)))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6" operator="containsText" text="了機">
      <formula>NOT(ISERROR(SEARCH("了機",X497)))</formula>
    </cfRule>
    <cfRule type="containsText" dxfId="1216" priority="9705" operator="containsText" text="改紡">
      <formula>NOT(ISERROR(SEARCH("改紡",X497)))</formula>
    </cfRule>
    <cfRule type="containsText" dxfId="1215" priority="9704" operator="containsText" text="清車">
      <formula>NOT(ISERROR(SEARCH("清車",X497)))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4" operator="containsText" text="了機">
      <formula>NOT(ISERROR(SEARCH("了機",X514)))</formula>
    </cfRule>
    <cfRule type="containsText" dxfId="1212" priority="9452" operator="containsText" text="清車">
      <formula>NOT(ISERROR(SEARCH("清車",X514)))</formula>
    </cfRule>
    <cfRule type="containsText" dxfId="1211" priority="9453" operator="containsText" text="改紡">
      <formula>NOT(ISERROR(SEARCH("改紡",X514)))</formula>
    </cfRule>
  </conditionalFormatting>
  <conditionalFormatting sqref="X537:Y537">
    <cfRule type="containsText" dxfId="1210" priority="9457" operator="containsText" text="了機">
      <formula>NOT(ISERROR(SEARCH("了機",X537)))</formula>
    </cfRule>
    <cfRule type="containsText" dxfId="1209" priority="9455" operator="containsText" text="清車">
      <formula>NOT(ISERROR(SEARCH("清車",X537)))</formula>
    </cfRule>
    <cfRule type="containsText" dxfId="1208" priority="9456" operator="containsText" text="改紡">
      <formula>NOT(ISERROR(SEARCH("改紡",X537)))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5" operator="containsText" text="改紡">
      <formula>NOT(ISERROR(SEARCH("改紡",X554)))</formula>
    </cfRule>
    <cfRule type="containsText" dxfId="1205" priority="9196" operator="containsText" text="了機">
      <formula>NOT(ISERROR(SEARCH("了機",X554)))</formula>
    </cfRule>
    <cfRule type="containsText" dxfId="1204" priority="9194" operator="containsText" text="清車">
      <formula>NOT(ISERROR(SEARCH("清車",X554)))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2" operator="containsText" text="了機">
      <formula>NOT(ISERROR(SEARCH("了機",X594)))</formula>
    </cfRule>
    <cfRule type="containsText" dxfId="1198" priority="8931" operator="containsText" text="改紡">
      <formula>NOT(ISERROR(SEARCH("改紡",X594)))</formula>
    </cfRule>
    <cfRule type="containsText" dxfId="1197" priority="8930" operator="containsText" text="清車">
      <formula>NOT(ISERROR(SEARCH("清車",X594)))</formula>
    </cfRule>
  </conditionalFormatting>
  <conditionalFormatting sqref="X617:Y617">
    <cfRule type="containsText" dxfId="1196" priority="8934" operator="containsText" text="改紡">
      <formula>NOT(ISERROR(SEARCH("改紡",X617)))</formula>
    </cfRule>
    <cfRule type="containsText" dxfId="1195" priority="8935" operator="containsText" text="了機">
      <formula>NOT(ISERROR(SEARCH("了機",X617)))</formula>
    </cfRule>
    <cfRule type="containsText" dxfId="1194" priority="8933" operator="containsText" text="清車">
      <formula>NOT(ISERROR(SEARCH("清車",X617)))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1" operator="containsText" text="了機">
      <formula>NOT(ISERROR(SEARCH("了機",X658)))</formula>
    </cfRule>
    <cfRule type="containsText" dxfId="1187" priority="8670" operator="containsText" text="改紡">
      <formula>NOT(ISERROR(SEARCH("改紡",X658)))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9" operator="containsText" text="改紡">
      <formula>NOT(ISERROR(SEARCH("改紡",X675)))</formula>
    </cfRule>
    <cfRule type="containsText" dxfId="1184" priority="8378" operator="containsText" text="清車">
      <formula>NOT(ISERROR(SEARCH("清車",X675)))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2" operator="containsText" text="改紡">
      <formula>NOT(ISERROR(SEARCH("改紡",X699)))</formula>
    </cfRule>
    <cfRule type="containsText" dxfId="1181" priority="8383" operator="containsText" text="了機">
      <formula>NOT(ISERROR(SEARCH("了機",X699)))</formula>
    </cfRule>
    <cfRule type="containsText" dxfId="1180" priority="8381" operator="containsText" text="清車">
      <formula>NOT(ISERROR(SEARCH("清車",X699)))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2" operator="containsText" text="了機">
      <formula>NOT(ISERROR(SEARCH("了機",X716)))</formula>
    </cfRule>
    <cfRule type="containsText" dxfId="1177" priority="8091" operator="containsText" text="改紡">
      <formula>NOT(ISERROR(SEARCH("改紡",X716)))</formula>
    </cfRule>
    <cfRule type="containsText" dxfId="1176" priority="8090" operator="containsText" text="清車">
      <formula>NOT(ISERROR(SEARCH("清車",X716)))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5" operator="containsText" text="了機">
      <formula>NOT(ISERROR(SEARCH("了機",X757)))</formula>
    </cfRule>
    <cfRule type="containsText" dxfId="1170" priority="7794" operator="containsText" text="改紡">
      <formula>NOT(ISERROR(SEARCH("改紡",X757)))</formula>
    </cfRule>
    <cfRule type="containsText" dxfId="1169" priority="7793" operator="containsText" text="清車">
      <formula>NOT(ISERROR(SEARCH("清車",X757)))</formula>
    </cfRule>
  </conditionalFormatting>
  <conditionalFormatting sqref="X781:Y781">
    <cfRule type="containsText" dxfId="1168" priority="7798" operator="containsText" text="了機">
      <formula>NOT(ISERROR(SEARCH("了機",X781)))</formula>
    </cfRule>
    <cfRule type="containsText" dxfId="1167" priority="7797" operator="containsText" text="改紡">
      <formula>NOT(ISERROR(SEARCH("改紡",X781)))</formula>
    </cfRule>
    <cfRule type="containsText" dxfId="1166" priority="7796" operator="containsText" text="清車">
      <formula>NOT(ISERROR(SEARCH("清車",X781)))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70" operator="containsText" text="改紡">
      <formula>NOT(ISERROR(SEARCH("改紡",X798)))</formula>
    </cfRule>
    <cfRule type="containsText" dxfId="1163" priority="7469" operator="containsText" text="清車">
      <formula>NOT(ISERROR(SEARCH("清車",X798)))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3" operator="containsText" text="改紡">
      <formula>NOT(ISERROR(SEARCH("改紡",X821)))</formula>
    </cfRule>
    <cfRule type="containsText" dxfId="1160" priority="7472" operator="containsText" text="清車">
      <formula>NOT(ISERROR(SEARCH("清車",X821)))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5" operator="containsText" text="改紡">
      <formula>NOT(ISERROR(SEARCH("改紡",X831)))</formula>
    </cfRule>
    <cfRule type="containsText" dxfId="1157" priority="6524" operator="containsText" text="清車">
      <formula>NOT(ISERROR(SEARCH("清車",X831)))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3" operator="containsText" text="了機">
      <formula>NOT(ISERROR(SEARCH("了機",X838)))</formula>
    </cfRule>
    <cfRule type="containsText" dxfId="1154" priority="6522" operator="containsText" text="改紡">
      <formula>NOT(ISERROR(SEARCH("改紡",X838)))</formula>
    </cfRule>
    <cfRule type="containsText" dxfId="1153" priority="6521" operator="containsText" text="清車">
      <formula>NOT(ISERROR(SEARCH("清車",X838)))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8" operator="containsText" text="了機">
      <formula>NOT(ISERROR(SEARCH("了機",X877)))</formula>
    </cfRule>
    <cfRule type="containsText" dxfId="1146" priority="6837" operator="containsText" text="改紡">
      <formula>NOT(ISERROR(SEARCH("改紡",X877)))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1" operator="containsText" text="了機">
      <formula>NOT(ISERROR(SEARCH("了機",X899)))</formula>
    </cfRule>
    <cfRule type="containsText" dxfId="1143" priority="6840" operator="containsText" text="改紡">
      <formula>NOT(ISERROR(SEARCH("改紡",X899)))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9" operator="containsText" text="了機">
      <formula>NOT(ISERROR(SEARCH("了機",X916)))</formula>
    </cfRule>
    <cfRule type="containsText" dxfId="1139" priority="6408" operator="containsText" text="改紡">
      <formula>NOT(ISERROR(SEARCH("改紡",X916)))</formula>
    </cfRule>
  </conditionalFormatting>
  <conditionalFormatting sqref="X938:Y938">
    <cfRule type="containsText" dxfId="1138" priority="6411" operator="containsText" text="改紡">
      <formula>NOT(ISERROR(SEARCH("改紡",X938)))</formula>
    </cfRule>
    <cfRule type="containsText" dxfId="1137" priority="6410" operator="containsText" text="清車">
      <formula>NOT(ISERROR(SEARCH("清車",X938)))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7" operator="containsText" text="了機">
      <formula>NOT(ISERROR(SEARCH("了機",X955)))</formula>
    </cfRule>
    <cfRule type="containsText" dxfId="1132" priority="6066" operator="containsText" text="改紡">
      <formula>NOT(ISERROR(SEARCH("改紡",X955)))</formula>
    </cfRule>
  </conditionalFormatting>
  <conditionalFormatting sqref="X977:Y977">
    <cfRule type="containsText" dxfId="1131" priority="6070" operator="containsText" text="了機">
      <formula>NOT(ISERROR(SEARCH("了機",X977)))</formula>
    </cfRule>
    <cfRule type="containsText" dxfId="1130" priority="6069" operator="containsText" text="改紡">
      <formula>NOT(ISERROR(SEARCH("改紡",X977)))</formula>
    </cfRule>
    <cfRule type="containsText" dxfId="1129" priority="6068" operator="containsText" text="清車">
      <formula>NOT(ISERROR(SEARCH("清車",X977)))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7" operator="containsText" text="改紡">
      <formula>NOT(ISERROR(SEARCH("改紡",X1016)))</formula>
    </cfRule>
    <cfRule type="containsText" dxfId="1123" priority="5728" operator="containsText" text="了機">
      <formula>NOT(ISERROR(SEARCH("了機",X1016)))</formula>
    </cfRule>
    <cfRule type="containsText" dxfId="1122" priority="5726" operator="containsText" text="清車">
      <formula>NOT(ISERROR(SEARCH("清車",X1016)))</formula>
    </cfRule>
  </conditionalFormatting>
  <conditionalFormatting sqref="X1026:Y1026 X1032:Y1032 Y1028 Y1031 Y1056:Y1065 X1056:X1057 Y1052:Y1054">
    <cfRule type="containsText" dxfId="1121" priority="5395" operator="containsText" text="了機">
      <formula>NOT(ISERROR(SEARCH("了機",X1026)))</formula>
    </cfRule>
    <cfRule type="containsText" dxfId="1120" priority="5394" operator="containsText" text="改紡">
      <formula>NOT(ISERROR(SEARCH("改紡",X1026)))</formula>
    </cfRule>
    <cfRule type="containsText" dxfId="1119" priority="5393" operator="containsText" text="清車">
      <formula>NOT(ISERROR(SEARCH("清車",X1026)))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3" operator="containsText" text="了機">
      <formula>NOT(ISERROR(SEARCH("了機",X1033)))</formula>
    </cfRule>
    <cfRule type="containsText" dxfId="1116" priority="5382" operator="containsText" text="改紡">
      <formula>NOT(ISERROR(SEARCH("改紡",X1033)))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8" operator="containsText" text="了機">
      <formula>NOT(ISERROR(SEARCH("了機",X1056)))</formula>
    </cfRule>
    <cfRule type="containsText" dxfId="1111" priority="5066" operator="containsText" text="清車">
      <formula>NOT(ISERROR(SEARCH("清車",X1056)))</formula>
    </cfRule>
    <cfRule type="containsText" dxfId="1110" priority="5067" operator="containsText" text="改紡">
      <formula>NOT(ISERROR(SEARCH("改紡",X1056)))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20" operator="containsText" text="改紡">
      <formula>NOT(ISERROR(SEARCH("改紡",X1095)))</formula>
    </cfRule>
    <cfRule type="containsText" dxfId="1102" priority="4821" operator="containsText" text="了機">
      <formula>NOT(ISERROR(SEARCH("了機",X1095)))</formula>
    </cfRule>
    <cfRule type="containsText" dxfId="1101" priority="4819" operator="containsText" text="清車">
      <formula>NOT(ISERROR(SEARCH("清車",X1095)))</formula>
    </cfRule>
  </conditionalFormatting>
  <conditionalFormatting sqref="X1096:Y1096">
    <cfRule type="containsText" dxfId="1100" priority="4504" operator="containsText" text="清車">
      <formula>NOT(ISERROR(SEARCH("清車",X1096)))</formula>
    </cfRule>
    <cfRule type="containsText" dxfId="1099" priority="4280" operator="containsText" text="了機">
      <formula>NOT(ISERROR(SEARCH("了機",X1096)))</formula>
    </cfRule>
    <cfRule type="containsText" dxfId="1098" priority="4278" operator="containsText" text="清車">
      <formula>NOT(ISERROR(SEARCH("清車",X1096)))</formula>
    </cfRule>
    <cfRule type="containsText" dxfId="1097" priority="4279" operator="containsText" text="改紡">
      <formula>NOT(ISERROR(SEARCH("改紡",X1096)))</formula>
    </cfRule>
    <cfRule type="containsText" dxfId="1096" priority="4506" operator="containsText" text="了機">
      <formula>NOT(ISERROR(SEARCH("了機",X1096)))</formula>
    </cfRule>
    <cfRule type="containsText" dxfId="1095" priority="4505" operator="containsText" text="改紡">
      <formula>NOT(ISERROR(SEARCH("改紡",X1096)))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8" operator="containsText" text="改紡">
      <formula>NOT(ISERROR(SEARCH("改紡",X1107)))</formula>
    </cfRule>
    <cfRule type="containsText" dxfId="1090" priority="3789" operator="containsText" text="了機">
      <formula>NOT(ISERROR(SEARCH("了機",X1107)))</formula>
    </cfRule>
    <cfRule type="containsText" dxfId="1089" priority="3787" operator="containsText" text="清車">
      <formula>NOT(ISERROR(SEARCH("清車",X1107)))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7" operator="containsText" text="了機">
      <formula>NOT(ISERROR(SEARCH("了機",X1135)))</formula>
    </cfRule>
    <cfRule type="containsText" dxfId="1083" priority="3482" operator="containsText" text="改紡">
      <formula>NOT(ISERROR(SEARCH("改紡",X1135)))</formula>
    </cfRule>
    <cfRule type="containsText" dxfId="1082" priority="3483" operator="containsText" text="了機">
      <formula>NOT(ISERROR(SEARCH("了機",X1135)))</formula>
    </cfRule>
    <cfRule type="containsText" dxfId="1081" priority="3481" operator="containsText" text="清車">
      <formula>NOT(ISERROR(SEARCH("清車",X1135)))</formula>
    </cfRule>
    <cfRule type="containsText" dxfId="1080" priority="3286" operator="containsText" text="改紡">
      <formula>NOT(ISERROR(SEARCH("改紡",X1135)))</formula>
    </cfRule>
  </conditionalFormatting>
  <conditionalFormatting sqref="X1136:Y1136">
    <cfRule type="containsText" dxfId="1079" priority="3115" operator="containsText" text="改紡">
      <formula>NOT(ISERROR(SEARCH("改紡",X1136)))</formula>
    </cfRule>
    <cfRule type="containsText" dxfId="1078" priority="3116" operator="containsText" text="了機">
      <formula>NOT(ISERROR(SEARCH("了機",X1136)))</formula>
    </cfRule>
    <cfRule type="containsText" dxfId="1077" priority="3114" operator="containsText" text="清車">
      <formula>NOT(ISERROR(SEARCH("清車",X1136)))</formula>
    </cfRule>
  </conditionalFormatting>
  <conditionalFormatting sqref="X1146:Y1146 Y1148 X1151:Y1152 X1174:X1176 Y1170:Y1184">
    <cfRule type="containsText" dxfId="1076" priority="2843" operator="containsText" text="改紡">
      <formula>NOT(ISERROR(SEARCH("改紡",X1146)))</formula>
    </cfRule>
    <cfRule type="containsText" dxfId="1075" priority="2842" operator="containsText" text="清車">
      <formula>NOT(ISERROR(SEARCH("清車",X1146)))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8" operator="containsText" text="了機">
      <formula>NOT(ISERROR(SEARCH("了機",P1152)))</formula>
    </cfRule>
    <cfRule type="containsText" dxfId="1071" priority="2857" operator="containsText" text="改紡">
      <formula>NOT(ISERROR(SEARCH("改紡",P1152)))</formula>
    </cfRule>
  </conditionalFormatting>
  <conditionalFormatting sqref="X1173:Y1173">
    <cfRule type="containsText" dxfId="1070" priority="2835" operator="containsText" text="了機">
      <formula>NOT(ISERROR(SEARCH("了機",X1173)))</formula>
    </cfRule>
    <cfRule type="containsText" dxfId="1069" priority="2834" operator="containsText" text="改紡">
      <formula>NOT(ISERROR(SEARCH("改紡",X1173)))</formula>
    </cfRule>
    <cfRule type="containsText" dxfId="1068" priority="2833" operator="containsText" text="清車">
      <formula>NOT(ISERROR(SEARCH("清車",X1173)))</formula>
    </cfRule>
  </conditionalFormatting>
  <conditionalFormatting sqref="X1174:Y1174">
    <cfRule type="containsText" dxfId="1067" priority="2538" operator="containsText" text="了機">
      <formula>NOT(ISERROR(SEARCH("了機",X1174)))</formula>
    </cfRule>
    <cfRule type="containsText" dxfId="1066" priority="2342" operator="containsText" text="了機">
      <formula>NOT(ISERROR(SEARCH("了機",X1174)))</formula>
    </cfRule>
    <cfRule type="containsText" dxfId="1065" priority="2341" operator="containsText" text="改紡">
      <formula>NOT(ISERROR(SEARCH("改紡",X1174)))</formula>
    </cfRule>
    <cfRule type="containsText" dxfId="1064" priority="2340" operator="containsText" text="清車">
      <formula>NOT(ISERROR(SEARCH("清車",X1174)))</formula>
    </cfRule>
    <cfRule type="containsText" dxfId="1063" priority="2536" operator="containsText" text="清車">
      <formula>NOT(ISERROR(SEARCH("清車",X1174)))</formula>
    </cfRule>
    <cfRule type="containsText" dxfId="1062" priority="2537" operator="containsText" text="改紡">
      <formula>NOT(ISERROR(SEARCH("改紡",X1174)))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1" operator="containsText" text="了機">
      <formula>NOT(ISERROR(SEARCH("了機",X1175)))</formula>
    </cfRule>
    <cfRule type="containsText" dxfId="1059" priority="2170" operator="containsText" text="改紡">
      <formula>NOT(ISERROR(SEARCH("改紡",X1175)))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3" operator="containsText" text="了機">
      <formula>NOT(ISERROR(SEARCH("了機",P1191)))</formula>
    </cfRule>
    <cfRule type="containsText" dxfId="1054" priority="1911" operator="containsText" text="清車">
      <formula>NOT(ISERROR(SEARCH("清車",P1191)))</formula>
    </cfRule>
    <cfRule type="containsText" dxfId="1053" priority="1912" operator="containsText" text="改紡">
      <formula>NOT(ISERROR(SEARCH("改紡",P1191)))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6" operator="containsText" text="改紡">
      <formula>NOT(ISERROR(SEARCH("改紡",X1213)))</formula>
    </cfRule>
    <cfRule type="containsText" dxfId="1048" priority="1397" operator="containsText" text="了機">
      <formula>NOT(ISERROR(SEARCH("了機",X1213)))</formula>
    </cfRule>
    <cfRule type="containsText" dxfId="1047" priority="1593" operator="containsText" text="了機">
      <formula>NOT(ISERROR(SEARCH("了機",X1213)))</formula>
    </cfRule>
    <cfRule type="containsText" dxfId="1046" priority="1592" operator="containsText" text="改紡">
      <formula>NOT(ISERROR(SEARCH("改紡",X1213)))</formula>
    </cfRule>
    <cfRule type="containsText" dxfId="1045" priority="1591" operator="containsText" text="清車">
      <formula>NOT(ISERROR(SEARCH("清車",X1213)))</formula>
    </cfRule>
    <cfRule type="containsText" dxfId="1044" priority="1395" operator="containsText" text="清車">
      <formula>NOT(ISERROR(SEARCH("清車",X1213)))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3" operator="containsText" text="改紡">
      <formula>NOT(ISERROR(SEARCH("改紡",X1224)))</formula>
    </cfRule>
    <cfRule type="containsText" dxfId="1039" priority="954" operator="containsText" text="了機">
      <formula>NOT(ISERROR(SEARCH("了機",X1224)))</formula>
    </cfRule>
    <cfRule type="containsText" dxfId="1038" priority="952" operator="containsText" text="清車">
      <formula>NOT(ISERROR(SEARCH("清車",X1224)))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8" operator="containsText" text="了機">
      <formula>NOT(ISERROR(SEARCH("了機",P1230)))</formula>
    </cfRule>
    <cfRule type="containsText" dxfId="1035" priority="967" operator="containsText" text="改紡">
      <formula>NOT(ISERROR(SEARCH("改紡",P1230)))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9" operator="containsText" text="了機">
      <formula>NOT(ISERROR(SEARCH("了機",X1252)))</formula>
    </cfRule>
    <cfRule type="containsText" dxfId="1030" priority="447" operator="containsText" text="清車">
      <formula>NOT(ISERROR(SEARCH("清車",X1252)))</formula>
    </cfRule>
    <cfRule type="containsText" dxfId="1029" priority="448" operator="containsText" text="改紡">
      <formula>NOT(ISERROR(SEARCH("改紡",X1252)))</formula>
    </cfRule>
    <cfRule type="containsText" dxfId="1028" priority="650" operator="containsText" text="改紡">
      <formula>NOT(ISERROR(SEARCH("改紡",X1252)))</formula>
    </cfRule>
    <cfRule type="containsText" dxfId="1027" priority="651" operator="containsText" text="了機">
      <formula>NOT(ISERROR(SEARCH("了機",X1252)))</formula>
    </cfRule>
    <cfRule type="containsText" dxfId="1026" priority="649" operator="containsText" text="清車">
      <formula>NOT(ISERROR(SEARCH("清車",X1252)))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9" operator="containsText" text="了機">
      <formula>NOT(ISERROR(SEARCH("了機",Y76)))</formula>
    </cfRule>
    <cfRule type="containsText" dxfId="1016" priority="11238" operator="containsText" text="改紡">
      <formula>NOT(ISERROR(SEARCH("改紡",Y76)))</formula>
    </cfRule>
    <cfRule type="containsText" dxfId="1015" priority="11237" operator="containsText" text="清車">
      <formula>NOT(ISERROR(SEARCH("清車",Y76)))</formula>
    </cfRule>
  </conditionalFormatting>
  <conditionalFormatting sqref="Y81:Y89 X81 U81:U89 T81 Q81:Q89 P81 L81:M89 X47:Y55 Y77:Y79">
    <cfRule type="containsText" dxfId="1014" priority="11241" operator="containsText" text="改紡">
      <formula>NOT(ISERROR(SEARCH("改紡",L47)))</formula>
    </cfRule>
    <cfRule type="containsText" dxfId="1013" priority="11240" operator="containsText" text="清車">
      <formula>NOT(ISERROR(SEARCH("清車",L47)))</formula>
    </cfRule>
  </conditionalFormatting>
  <conditionalFormatting sqref="Y103:Y118 X103:X122">
    <cfRule type="containsText" dxfId="1012" priority="11076" operator="containsText" text="改紡">
      <formula>NOT(ISERROR(SEARCH("改紡",X103)))</formula>
    </cfRule>
    <cfRule type="containsText" dxfId="1011" priority="11075" operator="containsText" text="清車">
      <formula>NOT(ISERROR(SEARCH("清車",X103)))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8" operator="containsText" text="了機">
      <formula>NOT(ISERROR(SEARCH("了機",Y119)))</formula>
    </cfRule>
    <cfRule type="containsText" dxfId="1008" priority="11066" operator="containsText" text="清車">
      <formula>NOT(ISERROR(SEARCH("清車",Y119)))</formula>
    </cfRule>
    <cfRule type="containsText" dxfId="1007" priority="11067" operator="containsText" text="改紡">
      <formula>NOT(ISERROR(SEARCH("改紡",Y119)))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4" operator="containsText" text="了機">
      <formula>NOT(ISERROR(SEARCH("了機",Y139)))</formula>
    </cfRule>
    <cfRule type="containsText" dxfId="1004" priority="11043" operator="containsText" text="改紡">
      <formula>NOT(ISERROR(SEARCH("改紡",Y139)))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3" operator="containsText" text="改紡">
      <formula>NOT(ISERROR(SEARCH("改紡",L133)))</formula>
    </cfRule>
    <cfRule type="containsText" dxfId="997" priority="11132" operator="containsText" text="清車">
      <formula>NOT(ISERROR(SEARCH("清車",L133)))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70" operator="containsText" text="了機">
      <formula>NOT(ISERROR(SEARCH("了機",Y180)))</formula>
    </cfRule>
    <cfRule type="containsText" dxfId="991" priority="10869" operator="containsText" text="改紡">
      <formula>NOT(ISERROR(SEARCH("改紡",Y180)))</formula>
    </cfRule>
  </conditionalFormatting>
  <conditionalFormatting sqref="Y182">
    <cfRule type="containsText" dxfId="990" priority="10936" operator="containsText" text="了機">
      <formula>NOT(ISERROR(SEARCH("了機",Y182)))</formula>
    </cfRule>
    <cfRule type="containsText" dxfId="989" priority="10935" operator="containsText" text="改紡">
      <formula>NOT(ISERROR(SEARCH("改紡",Y182)))</formula>
    </cfRule>
    <cfRule type="containsText" dxfId="988" priority="10934" operator="containsText" text="清車">
      <formula>NOT(ISERROR(SEARCH("清車",Y182)))</formula>
    </cfRule>
  </conditionalFormatting>
  <conditionalFormatting sqref="Y190 U190">
    <cfRule type="containsText" dxfId="987" priority="10890" operator="containsText" text="改紡">
      <formula>NOT(ISERROR(SEARCH("改紡",U190)))</formula>
    </cfRule>
    <cfRule type="containsText" dxfId="986" priority="10889" operator="containsText" text="清車">
      <formula>NOT(ISERROR(SEARCH("清車",U190)))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9" operator="containsText" text="了機">
      <formula>NOT(ISERROR(SEARCH("了機",Y221)))</formula>
    </cfRule>
    <cfRule type="containsText" dxfId="979" priority="10698" operator="containsText" text="改紡">
      <formula>NOT(ISERROR(SEARCH("改紡",Y221)))</formula>
    </cfRule>
    <cfRule type="containsText" dxfId="978" priority="10697" operator="containsText" text="清車">
      <formula>NOT(ISERROR(SEARCH("清車",Y221)))</formula>
    </cfRule>
  </conditionalFormatting>
  <conditionalFormatting sqref="Y223">
    <cfRule type="containsText" dxfId="977" priority="10707" operator="containsText" text="改紡">
      <formula>NOT(ISERROR(SEARCH("改紡",Y223)))</formula>
    </cfRule>
    <cfRule type="containsText" dxfId="976" priority="10706" operator="containsText" text="清車">
      <formula>NOT(ISERROR(SEARCH("清車",Y223)))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71" operator="containsText" text="了機">
      <formula>NOT(ISERROR(SEARCH("了機",Y225)))</formula>
    </cfRule>
    <cfRule type="containsText" dxfId="973" priority="10769" operator="containsText" text="清車">
      <formula>NOT(ISERROR(SEARCH("清車",Y225)))</formula>
    </cfRule>
    <cfRule type="containsText" dxfId="972" priority="10770" operator="containsText" text="改紡">
      <formula>NOT(ISERROR(SEARCH("改紡",Y225)))</formula>
    </cfRule>
  </conditionalFormatting>
  <conditionalFormatting sqref="Y233 U233">
    <cfRule type="containsText" dxfId="971" priority="10728" operator="containsText" text="改紡">
      <formula>NOT(ISERROR(SEARCH("改紡",U233)))</formula>
    </cfRule>
    <cfRule type="containsText" dxfId="970" priority="10727" operator="containsText" text="清車">
      <formula>NOT(ISERROR(SEARCH("清車",U233)))</formula>
    </cfRule>
  </conditionalFormatting>
  <conditionalFormatting sqref="Y237">
    <cfRule type="containsText" dxfId="969" priority="10689" operator="containsText" text="改紡">
      <formula>NOT(ISERROR(SEARCH("改紡",Y237)))</formula>
    </cfRule>
    <cfRule type="containsText" dxfId="968" priority="10688" operator="containsText" text="清車">
      <formula>NOT(ISERROR(SEARCH("清車",Y237)))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2" operator="containsText" text="改紡">
      <formula>NOT(ISERROR(SEARCH("改紡",L219)))</formula>
    </cfRule>
    <cfRule type="containsText" dxfId="962" priority="10841" operator="containsText" text="清車">
      <formula>NOT(ISERROR(SEARCH("清車",L219)))</formula>
    </cfRule>
  </conditionalFormatting>
  <conditionalFormatting sqref="Y264">
    <cfRule type="containsText" dxfId="961" priority="10515" operator="containsText" text="改紡">
      <formula>NOT(ISERROR(SEARCH("改紡",Y264)))</formula>
    </cfRule>
    <cfRule type="containsText" dxfId="960" priority="10516" operator="containsText" text="了機">
      <formula>NOT(ISERROR(SEARCH("了機",Y264)))</formula>
    </cfRule>
    <cfRule type="containsText" dxfId="959" priority="10514" operator="containsText" text="清車">
      <formula>NOT(ISERROR(SEARCH("清車",Y264)))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70" operator="containsText" text="改紡">
      <formula>NOT(ISERROR(SEARCH("改紡",Y267)))</formula>
    </cfRule>
    <cfRule type="containsText" dxfId="954" priority="10471" operator="containsText" text="了機">
      <formula>NOT(ISERROR(SEARCH("了機",Y267)))</formula>
    </cfRule>
    <cfRule type="containsText" dxfId="953" priority="10469" operator="containsText" text="清車">
      <formula>NOT(ISERROR(SEARCH("清車",Y267)))</formula>
    </cfRule>
  </conditionalFormatting>
  <conditionalFormatting sqref="Y269">
    <cfRule type="containsText" dxfId="952" priority="10588" operator="containsText" text="了機">
      <formula>NOT(ISERROR(SEARCH("了機",Y269)))</formula>
    </cfRule>
    <cfRule type="containsText" dxfId="951" priority="10586" operator="containsText" text="清車">
      <formula>NOT(ISERROR(SEARCH("清車",Y269)))</formula>
    </cfRule>
    <cfRule type="containsText" dxfId="950" priority="10587" operator="containsText" text="改紡">
      <formula>NOT(ISERROR(SEARCH("改紡",Y269)))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6" operator="containsText" text="改紡">
      <formula>NOT(ISERROR(SEARCH("改紡",Y292)))</formula>
    </cfRule>
    <cfRule type="containsText" dxfId="942" priority="10657" operator="containsText" text="了機">
      <formula>NOT(ISERROR(SEARCH("了機",Y292)))</formula>
    </cfRule>
    <cfRule type="containsText" dxfId="941" priority="10655" operator="containsText" text="清車">
      <formula>NOT(ISERROR(SEARCH("清車",Y292)))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2" operator="containsText" text="了機">
      <formula>NOT(ISERROR(SEARCH("了機",Y307)))</formula>
    </cfRule>
    <cfRule type="containsText" dxfId="936" priority="10341" operator="containsText" text="改紡">
      <formula>NOT(ISERROR(SEARCH("改紡",Y307)))</formula>
    </cfRule>
  </conditionalFormatting>
  <conditionalFormatting sqref="Y309">
    <cfRule type="containsText" dxfId="935" priority="10300" operator="containsText" text="了機">
      <formula>NOT(ISERROR(SEARCH("了機",Y309)))</formula>
    </cfRule>
    <cfRule type="containsText" dxfId="934" priority="10298" operator="containsText" text="清車">
      <formula>NOT(ISERROR(SEARCH("清車",Y309)))</formula>
    </cfRule>
    <cfRule type="containsText" dxfId="933" priority="10299" operator="containsText" text="改紡">
      <formula>NOT(ISERROR(SEARCH("改紡",Y309)))</formula>
    </cfRule>
  </conditionalFormatting>
  <conditionalFormatting sqref="Y311">
    <cfRule type="containsText" dxfId="932" priority="10384" operator="containsText" text="了機">
      <formula>NOT(ISERROR(SEARCH("了機",Y311)))</formula>
    </cfRule>
    <cfRule type="containsText" dxfId="931" priority="10382" operator="containsText" text="清車">
      <formula>NOT(ISERROR(SEARCH("清車",Y311)))</formula>
    </cfRule>
    <cfRule type="containsText" dxfId="930" priority="10383" operator="containsText" text="改紡">
      <formula>NOT(ISERROR(SEARCH("改紡",Y311)))</formula>
    </cfRule>
  </conditionalFormatting>
  <conditionalFormatting sqref="Y319 U319">
    <cfRule type="containsText" dxfId="929" priority="10365" operator="containsText" text="改紡">
      <formula>NOT(ISERROR(SEARCH("改紡",U319)))</formula>
    </cfRule>
    <cfRule type="containsText" dxfId="928" priority="10364" operator="containsText" text="清車">
      <formula>NOT(ISERROR(SEARCH("清車",U319)))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6" operator="containsText" text="了機">
      <formula>NOT(ISERROR(SEARCH("了機",Y322)))</formula>
    </cfRule>
    <cfRule type="containsText" dxfId="924" priority="10335" operator="containsText" text="改紡">
      <formula>NOT(ISERROR(SEARCH("改紡",Y322)))</formula>
    </cfRule>
  </conditionalFormatting>
  <conditionalFormatting sqref="Y333">
    <cfRule type="containsText" dxfId="923" priority="10453" operator="containsText" text="了機">
      <formula>NOT(ISERROR(SEARCH("了機",Y333)))</formula>
    </cfRule>
    <cfRule type="containsText" dxfId="922" priority="10452" operator="containsText" text="改紡">
      <formula>NOT(ISERROR(SEARCH("改紡",Y333)))</formula>
    </cfRule>
    <cfRule type="containsText" dxfId="921" priority="10451" operator="containsText" text="清車">
      <formula>NOT(ISERROR(SEARCH("清車",Y333)))</formula>
    </cfRule>
  </conditionalFormatting>
  <conditionalFormatting sqref="Y338:Y346 X338 U338:U346 T338 Q338:Q346 P338 L338:M346 X306:Y306 Y334:Y336 X312:Y313 X311 X310:Y310 X308:Y308 X307">
    <cfRule type="containsText" dxfId="920" priority="10455" operator="containsText" text="改紡">
      <formula>NOT(ISERROR(SEARCH("改紡",L306)))</formula>
    </cfRule>
    <cfRule type="containsText" dxfId="919" priority="10454" operator="containsText" text="清車">
      <formula>NOT(ISERROR(SEARCH("清車",L306)))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4" operator="containsText" text="改紡">
      <formula>NOT(ISERROR(SEARCH("改紡",Y350)))</formula>
    </cfRule>
    <cfRule type="containsText" dxfId="914" priority="10135" operator="containsText" text="了機">
      <formula>NOT(ISERROR(SEARCH("了機",Y350)))</formula>
    </cfRule>
    <cfRule type="containsText" dxfId="913" priority="10133" operator="containsText" text="清車">
      <formula>NOT(ISERROR(SEARCH("清車",Y350)))</formula>
    </cfRule>
  </conditionalFormatting>
  <conditionalFormatting sqref="Y351">
    <cfRule type="containsText" dxfId="912" priority="10206" operator="containsText" text="改紡">
      <formula>NOT(ISERROR(SEARCH("改紡",Y351)))</formula>
    </cfRule>
    <cfRule type="containsText" dxfId="911" priority="10207" operator="containsText" text="了機">
      <formula>NOT(ISERROR(SEARCH("了機",Y351)))</formula>
    </cfRule>
    <cfRule type="containsText" dxfId="910" priority="10205" operator="containsText" text="清車">
      <formula>NOT(ISERROR(SEARCH("清車",Y351)))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4" operator="containsText" text="改紡">
      <formula>NOT(ISERROR(SEARCH("改紡",Y362)))</formula>
    </cfRule>
    <cfRule type="containsText" dxfId="905" priority="10163" operator="containsText" text="清車">
      <formula>NOT(ISERROR(SEARCH("清車",Y362)))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6" operator="containsText" text="了機">
      <formula>NOT(ISERROR(SEARCH("了機",Y373)))</formula>
    </cfRule>
    <cfRule type="containsText" dxfId="902" priority="10275" operator="containsText" text="改紡">
      <formula>NOT(ISERROR(SEARCH("改紡",Y373)))</formula>
    </cfRule>
    <cfRule type="containsText" dxfId="901" priority="10274" operator="containsText" text="清車">
      <formula>NOT(ISERROR(SEARCH("清車",Y373)))</formula>
    </cfRule>
  </conditionalFormatting>
  <conditionalFormatting sqref="Y378:Y386 X378 U378:U386 T378 Q378:Q386 P378 L378:M386 X347:Y347 Y374:Y376 X352:Y353 X351 Y349">
    <cfRule type="containsText" dxfId="900" priority="10278" operator="containsText" text="改紡">
      <formula>NOT(ISERROR(SEARCH("改紡",L347)))</formula>
    </cfRule>
    <cfRule type="containsText" dxfId="899" priority="10277" operator="containsText" text="清車">
      <formula>NOT(ISERROR(SEARCH("清車",L347)))</formula>
    </cfRule>
  </conditionalFormatting>
  <conditionalFormatting sqref="Y388">
    <cfRule type="containsText" dxfId="898" priority="9985" operator="containsText" text="了機">
      <formula>NOT(ISERROR(SEARCH("了機",Y388)))</formula>
    </cfRule>
    <cfRule type="containsText" dxfId="897" priority="9984" operator="containsText" text="改紡">
      <formula>NOT(ISERROR(SEARCH("改紡",Y388)))</formula>
    </cfRule>
    <cfRule type="containsText" dxfId="896" priority="9983" operator="containsText" text="清車">
      <formula>NOT(ISERROR(SEARCH("清車",Y388)))</formula>
    </cfRule>
  </conditionalFormatting>
  <conditionalFormatting sqref="Y390">
    <cfRule type="containsText" dxfId="895" priority="9948" operator="containsText" text="改紡">
      <formula>NOT(ISERROR(SEARCH("改紡",Y390)))</formula>
    </cfRule>
    <cfRule type="containsText" dxfId="894" priority="9947" operator="containsText" text="清車">
      <formula>NOT(ISERROR(SEARCH("清車",Y390)))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21" operator="containsText" text="了機">
      <formula>NOT(ISERROR(SEARCH("了機",Y391)))</formula>
    </cfRule>
    <cfRule type="containsText" dxfId="891" priority="10020" operator="containsText" text="改紡">
      <formula>NOT(ISERROR(SEARCH("改紡",Y391)))</formula>
    </cfRule>
    <cfRule type="containsText" dxfId="890" priority="10019" operator="containsText" text="清車">
      <formula>NOT(ISERROR(SEARCH("清車",Y391)))</formula>
    </cfRule>
  </conditionalFormatting>
  <conditionalFormatting sqref="Y399 U399">
    <cfRule type="containsText" dxfId="889" priority="10008" operator="containsText" text="改紡">
      <formula>NOT(ISERROR(SEARCH("改紡",U399)))</formula>
    </cfRule>
    <cfRule type="containsText" dxfId="888" priority="10007" operator="containsText" text="清車">
      <formula>NOT(ISERROR(SEARCH("清車",U399)))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9" operator="containsText" text="了機">
      <formula>NOT(ISERROR(SEARCH("了機",Y402)))</formula>
    </cfRule>
    <cfRule type="containsText" dxfId="885" priority="9977" operator="containsText" text="清車">
      <formula>NOT(ISERROR(SEARCH("清車",Y402)))</formula>
    </cfRule>
    <cfRule type="containsText" dxfId="884" priority="9978" operator="containsText" text="改紡">
      <formula>NOT(ISERROR(SEARCH("改紡",Y402)))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2" operator="containsText" text="改紡">
      <formula>NOT(ISERROR(SEARCH("改紡",L387)))</formula>
    </cfRule>
    <cfRule type="containsText" dxfId="879" priority="10091" operator="containsText" text="清車">
      <formula>NOT(ISERROR(SEARCH("清車",L387)))</formula>
    </cfRule>
  </conditionalFormatting>
  <conditionalFormatting sqref="Y428">
    <cfRule type="containsText" dxfId="878" priority="9798" operator="containsText" text="改紡">
      <formula>NOT(ISERROR(SEARCH("改紡",Y428)))</formula>
    </cfRule>
    <cfRule type="containsText" dxfId="877" priority="9797" operator="containsText" text="清車">
      <formula>NOT(ISERROR(SEARCH("清車",Y428)))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3" operator="containsText" text="了機">
      <formula>NOT(ISERROR(SEARCH("了機",Y430)))</formula>
    </cfRule>
    <cfRule type="containsText" dxfId="874" priority="9762" operator="containsText" text="改紡">
      <formula>NOT(ISERROR(SEARCH("改紡",Y430)))</formula>
    </cfRule>
    <cfRule type="containsText" dxfId="873" priority="9761" operator="containsText" text="清車">
      <formula>NOT(ISERROR(SEARCH("清車",Y430)))</formula>
    </cfRule>
  </conditionalFormatting>
  <conditionalFormatting sqref="Y431">
    <cfRule type="containsText" dxfId="872" priority="9834" operator="containsText" text="改紡">
      <formula>NOT(ISERROR(SEARCH("改紡",Y431)))</formula>
    </cfRule>
    <cfRule type="containsText" dxfId="871" priority="9835" operator="containsText" text="了機">
      <formula>NOT(ISERROR(SEARCH("了機",Y431)))</formula>
    </cfRule>
    <cfRule type="containsText" dxfId="870" priority="9833" operator="containsText" text="清車">
      <formula>NOT(ISERROR(SEARCH("清車",Y431)))</formula>
    </cfRule>
  </conditionalFormatting>
  <conditionalFormatting sqref="Y439 U439">
    <cfRule type="containsText" dxfId="869" priority="9822" operator="containsText" text="改紡">
      <formula>NOT(ISERROR(SEARCH("改紡",U439)))</formula>
    </cfRule>
    <cfRule type="containsText" dxfId="868" priority="9821" operator="containsText" text="清車">
      <formula>NOT(ISERROR(SEARCH("清車",U439)))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3" operator="containsText" text="了機">
      <formula>NOT(ISERROR(SEARCH("了機",Y442)))</formula>
    </cfRule>
    <cfRule type="containsText" dxfId="865" priority="9791" operator="containsText" text="清車">
      <formula>NOT(ISERROR(SEARCH("清車",Y442)))</formula>
    </cfRule>
    <cfRule type="containsText" dxfId="864" priority="9792" operator="containsText" text="改紡">
      <formula>NOT(ISERROR(SEARCH("改紡",Y442)))</formula>
    </cfRule>
  </conditionalFormatting>
  <conditionalFormatting sqref="Y453">
    <cfRule type="containsText" dxfId="863" priority="9904" operator="containsText" text="了機">
      <formula>NOT(ISERROR(SEARCH("了機",Y453)))</formula>
    </cfRule>
    <cfRule type="containsText" dxfId="862" priority="9903" operator="containsText" text="改紡">
      <formula>NOT(ISERROR(SEARCH("改紡",Y453)))</formula>
    </cfRule>
    <cfRule type="containsText" dxfId="861" priority="9902" operator="containsText" text="清車">
      <formula>NOT(ISERROR(SEARCH("清車",Y453)))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9" operator="containsText" text="了機">
      <formula>NOT(ISERROR(SEARCH("了機",Y468)))</formula>
    </cfRule>
    <cfRule type="containsText" dxfId="857" priority="9677" operator="containsText" text="清車">
      <formula>NOT(ISERROR(SEARCH("清車",Y468)))</formula>
    </cfRule>
    <cfRule type="containsText" dxfId="856" priority="9678" operator="containsText" text="改紡">
      <formula>NOT(ISERROR(SEARCH("改紡",Y468)))</formula>
    </cfRule>
  </conditionalFormatting>
  <conditionalFormatting sqref="Y470">
    <cfRule type="containsText" dxfId="855" priority="9666" operator="containsText" text="改紡">
      <formula>NOT(ISERROR(SEARCH("改紡",Y470)))</formula>
    </cfRule>
    <cfRule type="containsText" dxfId="854" priority="9665" operator="containsText" text="清車">
      <formula>NOT(ISERROR(SEARCH("清車",Y470)))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8" operator="containsText" text="了機">
      <formula>NOT(ISERROR(SEARCH("了機",Y471)))</formula>
    </cfRule>
    <cfRule type="containsText" dxfId="851" priority="9687" operator="containsText" text="改紡">
      <formula>NOT(ISERROR(SEARCH("改紡",Y471)))</formula>
    </cfRule>
    <cfRule type="containsText" dxfId="850" priority="9686" operator="containsText" text="清車">
      <formula>NOT(ISERROR(SEARCH("清車",Y471)))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6" operator="containsText" text="改紡">
      <formula>NOT(ISERROR(SEARCH("改紡",X478)))</formula>
    </cfRule>
    <cfRule type="containsText" dxfId="847" priority="9725" operator="containsText" text="清車">
      <formula>NOT(ISERROR(SEARCH("清車",X478)))</formula>
    </cfRule>
  </conditionalFormatting>
  <conditionalFormatting sqref="Y479">
    <cfRule type="containsText" dxfId="846" priority="9685" operator="containsText" text="了機">
      <formula>NOT(ISERROR(SEARCH("了機",Y479)))</formula>
    </cfRule>
    <cfRule type="containsText" dxfId="845" priority="9683" operator="containsText" text="清車">
      <formula>NOT(ISERROR(SEARCH("清車",Y479)))</formula>
    </cfRule>
    <cfRule type="containsText" dxfId="844" priority="9684" operator="containsText" text="改紡">
      <formula>NOT(ISERROR(SEARCH("改紡",Y479)))</formula>
    </cfRule>
  </conditionalFormatting>
  <conditionalFormatting sqref="Y480:Y481 Y483:Y492">
    <cfRule type="containsText" dxfId="843" priority="9729" operator="containsText" text="改紡">
      <formula>NOT(ISERROR(SEARCH("改紡",Y480)))</formula>
    </cfRule>
    <cfRule type="containsText" dxfId="842" priority="9730" operator="containsText" text="了機">
      <formula>NOT(ISERROR(SEARCH("了機",Y480)))</formula>
    </cfRule>
    <cfRule type="containsText" dxfId="841" priority="9728" operator="containsText" text="清車">
      <formula>NOT(ISERROR(SEARCH("清車",Y480)))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6" operator="containsText" text="了機">
      <formula>NOT(ISERROR(SEARCH("了機",Y482)))</formula>
    </cfRule>
    <cfRule type="containsText" dxfId="838" priority="9675" operator="containsText" text="改紡">
      <formula>NOT(ISERROR(SEARCH("改紡",Y482)))</formula>
    </cfRule>
  </conditionalFormatting>
  <conditionalFormatting sqref="Y493">
    <cfRule type="containsText" dxfId="837" priority="9717" operator="containsText" text="改紡">
      <formula>NOT(ISERROR(SEARCH("改紡",Y493)))</formula>
    </cfRule>
    <cfRule type="containsText" dxfId="836" priority="9716" operator="containsText" text="清車">
      <formula>NOT(ISERROR(SEARCH("清車",Y493)))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30" operator="containsText" text="了機">
      <formula>NOT(ISERROR(SEARCH("了機",Y508)))</formula>
    </cfRule>
    <cfRule type="containsText" dxfId="831" priority="9428" operator="containsText" text="清車">
      <formula>NOT(ISERROR(SEARCH("清車",Y508)))</formula>
    </cfRule>
    <cfRule type="containsText" dxfId="830" priority="9429" operator="containsText" text="改紡">
      <formula>NOT(ISERROR(SEARCH("改紡",Y508)))</formula>
    </cfRule>
  </conditionalFormatting>
  <conditionalFormatting sqref="Y510">
    <cfRule type="containsText" dxfId="829" priority="9418" operator="containsText" text="了機">
      <formula>NOT(ISERROR(SEARCH("了機",Y510)))</formula>
    </cfRule>
    <cfRule type="containsText" dxfId="828" priority="9417" operator="containsText" text="改紡">
      <formula>NOT(ISERROR(SEARCH("改紡",Y510)))</formula>
    </cfRule>
    <cfRule type="containsText" dxfId="827" priority="9416" operator="containsText" text="清車">
      <formula>NOT(ISERROR(SEARCH("清車",Y510)))</formula>
    </cfRule>
  </conditionalFormatting>
  <conditionalFormatting sqref="Y511">
    <cfRule type="containsText" dxfId="826" priority="9438" operator="containsText" text="改紡">
      <formula>NOT(ISERROR(SEARCH("改紡",Y511)))</formula>
    </cfRule>
    <cfRule type="containsText" dxfId="825" priority="9439" operator="containsText" text="了機">
      <formula>NOT(ISERROR(SEARCH("了機",Y511)))</formula>
    </cfRule>
    <cfRule type="containsText" dxfId="824" priority="9437" operator="containsText" text="清車">
      <formula>NOT(ISERROR(SEARCH("清車",Y511)))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7" operator="containsText" text="改紡">
      <formula>NOT(ISERROR(SEARCH("改紡",X518)))</formula>
    </cfRule>
    <cfRule type="containsText" dxfId="818" priority="9476" operator="containsText" text="清車">
      <formula>NOT(ISERROR(SEARCH("清車",X518)))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80" operator="containsText" text="改紡">
      <formula>NOT(ISERROR(SEARCH("改紡",Y520)))</formula>
    </cfRule>
    <cfRule type="containsText" dxfId="813" priority="9479" operator="containsText" text="清車">
      <formula>NOT(ISERROR(SEARCH("清車",Y520)))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6" operator="containsText" text="改紡">
      <formula>NOT(ISERROR(SEARCH("改紡",Y522)))</formula>
    </cfRule>
    <cfRule type="containsText" dxfId="810" priority="9425" operator="containsText" text="清車">
      <formula>NOT(ISERROR(SEARCH("清車",Y522)))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2" operator="containsText" text="了機">
      <formula>NOT(ISERROR(SEARCH("了機",Y548)))</formula>
    </cfRule>
    <cfRule type="containsText" dxfId="802" priority="9170" operator="containsText" text="清車">
      <formula>NOT(ISERROR(SEARCH("清車",Y548)))</formula>
    </cfRule>
    <cfRule type="containsText" dxfId="801" priority="9171" operator="containsText" text="改紡">
      <formula>NOT(ISERROR(SEARCH("改紡",Y548)))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81" operator="containsText" text="了機">
      <formula>NOT(ISERROR(SEARCH("了機",Y551)))</formula>
    </cfRule>
    <cfRule type="containsText" dxfId="796" priority="9179" operator="containsText" text="清車">
      <formula>NOT(ISERROR(SEARCH("清車",Y551)))</formula>
    </cfRule>
    <cfRule type="containsText" dxfId="795" priority="9180" operator="containsText" text="改紡">
      <formula>NOT(ISERROR(SEARCH("改紡",Y551)))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9" operator="containsText" text="改紡">
      <formula>NOT(ISERROR(SEARCH("改紡",X558)))</formula>
    </cfRule>
    <cfRule type="containsText" dxfId="789" priority="9218" operator="containsText" text="清車">
      <formula>NOT(ISERROR(SEARCH("清車",X558)))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9" operator="containsText" text="了機">
      <formula>NOT(ISERROR(SEARCH("了機",Y562)))</formula>
    </cfRule>
    <cfRule type="containsText" dxfId="781" priority="9168" operator="containsText" text="改紡">
      <formula>NOT(ISERROR(SEARCH("改紡",Y562)))</formula>
    </cfRule>
    <cfRule type="containsText" dxfId="780" priority="9167" operator="containsText" text="清車">
      <formula>NOT(ISERROR(SEARCH("清車",Y562)))</formula>
    </cfRule>
  </conditionalFormatting>
  <conditionalFormatting sqref="Y573">
    <cfRule type="containsText" dxfId="779" priority="9210" operator="containsText" text="改紡">
      <formula>NOT(ISERROR(SEARCH("改紡",Y573)))</formula>
    </cfRule>
    <cfRule type="containsText" dxfId="778" priority="9211" operator="containsText" text="了機">
      <formula>NOT(ISERROR(SEARCH("了機",Y573)))</formula>
    </cfRule>
    <cfRule type="containsText" dxfId="777" priority="9209" operator="containsText" text="清車">
      <formula>NOT(ISERROR(SEARCH("清車",Y573)))</formula>
    </cfRule>
  </conditionalFormatting>
  <conditionalFormatting sqref="Y578:Y586 X578 U578:U586 T578 Q578:Q586 P578 L578:M586 X547:Y547 Y574:Y576 X552:Y553 X551 Y549">
    <cfRule type="containsText" dxfId="776" priority="9213" operator="containsText" text="改紡">
      <formula>NOT(ISERROR(SEARCH("改紡",L547)))</formula>
    </cfRule>
    <cfRule type="containsText" dxfId="775" priority="9212" operator="containsText" text="清車">
      <formula>NOT(ISERROR(SEARCH("清車",L547)))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5" operator="containsText" text="改紡">
      <formula>NOT(ISERROR(SEARCH("改紡",Y590)))</formula>
    </cfRule>
    <cfRule type="containsText" dxfId="770" priority="8896" operator="containsText" text="了機">
      <formula>NOT(ISERROR(SEARCH("了機",Y590)))</formula>
    </cfRule>
    <cfRule type="containsText" dxfId="769" priority="8894" operator="containsText" text="清車">
      <formula>NOT(ISERROR(SEARCH("清車",Y590)))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5" operator="containsText" text="改紡">
      <formula>NOT(ISERROR(SEARCH("改紡",X598)))</formula>
    </cfRule>
    <cfRule type="containsText" dxfId="760" priority="8954" operator="containsText" text="清車">
      <formula>NOT(ISERROR(SEARCH("清車",X598)))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7" operator="containsText" text="了機">
      <formula>NOT(ISERROR(SEARCH("了機",Y613)))</formula>
    </cfRule>
    <cfRule type="containsText" dxfId="749" priority="8945" operator="containsText" text="清車">
      <formula>NOT(ISERROR(SEARCH("清車",Y613)))</formula>
    </cfRule>
    <cfRule type="containsText" dxfId="748" priority="8946" operator="containsText" text="改紡">
      <formula>NOT(ISERROR(SEARCH("改紡",Y613)))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3" operator="containsText" text="了機">
      <formula>NOT(ISERROR(SEARCH("了機",Y631)))</formula>
    </cfRule>
    <cfRule type="containsText" dxfId="738" priority="8652" operator="containsText" text="改紡">
      <formula>NOT(ISERROR(SEARCH("改紡",Y631)))</formula>
    </cfRule>
    <cfRule type="containsText" dxfId="737" priority="8651" operator="containsText" text="清車">
      <formula>NOT(ISERROR(SEARCH("清車",Y631)))</formula>
    </cfRule>
  </conditionalFormatting>
  <conditionalFormatting sqref="Y635">
    <cfRule type="containsText" dxfId="736" priority="8440" operator="containsText" text="了機">
      <formula>NOT(ISERROR(SEARCH("了機",Y635)))</formula>
    </cfRule>
    <cfRule type="containsText" dxfId="735" priority="8439" operator="containsText" text="改紡">
      <formula>NOT(ISERROR(SEARCH("改紡",Y635)))</formula>
    </cfRule>
    <cfRule type="containsText" dxfId="734" priority="8438" operator="containsText" text="清車">
      <formula>NOT(ISERROR(SEARCH("清車",Y635)))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9" operator="containsText" text="改紡">
      <formula>NOT(ISERROR(SEARCH("改紡",Y639)))</formula>
    </cfRule>
    <cfRule type="containsText" dxfId="729" priority="8648" operator="containsText" text="清車">
      <formula>NOT(ISERROR(SEARCH("清車",Y639)))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1" operator="containsText" text="了機">
      <formula>NOT(ISERROR(SEARCH("了機",Y642)))</formula>
    </cfRule>
    <cfRule type="containsText" dxfId="722" priority="8640" operator="containsText" text="改紡">
      <formula>NOT(ISERROR(SEARCH("改紡",Y642)))</formula>
    </cfRule>
  </conditionalFormatting>
  <conditionalFormatting sqref="Y653">
    <cfRule type="containsText" dxfId="721" priority="8682" operator="containsText" text="改紡">
      <formula>NOT(ISERROR(SEARCH("改紡",Y653)))</formula>
    </cfRule>
    <cfRule type="containsText" dxfId="720" priority="8683" operator="containsText" text="了機">
      <formula>NOT(ISERROR(SEARCH("了機",Y653)))</formula>
    </cfRule>
    <cfRule type="containsText" dxfId="719" priority="8681" operator="containsText" text="清車">
      <formula>NOT(ISERROR(SEARCH("清車",Y653)))</formula>
    </cfRule>
  </conditionalFormatting>
  <conditionalFormatting sqref="Y657">
    <cfRule type="containsText" dxfId="718" priority="8428" operator="containsText" text="了機">
      <formula>NOT(ISERROR(SEARCH("了機",Y657)))</formula>
    </cfRule>
    <cfRule type="containsText" dxfId="717" priority="8426" operator="containsText" text="清車">
      <formula>NOT(ISERROR(SEARCH("清車",Y657)))</formula>
    </cfRule>
    <cfRule type="containsText" dxfId="716" priority="8427" operator="containsText" text="改紡">
      <formula>NOT(ISERROR(SEARCH("改紡",Y657)))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6" operator="containsText" text="了機">
      <formula>NOT(ISERROR(SEARCH("了機",Y669)))</formula>
    </cfRule>
    <cfRule type="containsText" dxfId="711" priority="8355" operator="containsText" text="改紡">
      <formula>NOT(ISERROR(SEARCH("改紡",Y669)))</formula>
    </cfRule>
  </conditionalFormatting>
  <conditionalFormatting sqref="Y671">
    <cfRule type="containsText" dxfId="710" priority="8344" operator="containsText" text="了機">
      <formula>NOT(ISERROR(SEARCH("了機",Y671)))</formula>
    </cfRule>
    <cfRule type="containsText" dxfId="709" priority="8343" operator="containsText" text="改紡">
      <formula>NOT(ISERROR(SEARCH("改紡",Y671)))</formula>
    </cfRule>
    <cfRule type="containsText" dxfId="708" priority="8342" operator="containsText" text="清車">
      <formula>NOT(ISERROR(SEARCH("清車",Y671)))</formula>
    </cfRule>
  </conditionalFormatting>
  <conditionalFormatting sqref="Y672">
    <cfRule type="containsText" dxfId="707" priority="8365" operator="containsText" text="了機">
      <formula>NOT(ISERROR(SEARCH("了機",Y672)))</formula>
    </cfRule>
    <cfRule type="containsText" dxfId="706" priority="8364" operator="containsText" text="改紡">
      <formula>NOT(ISERROR(SEARCH("改紡",Y672)))</formula>
    </cfRule>
    <cfRule type="containsText" dxfId="705" priority="8363" operator="containsText" text="清車">
      <formula>NOT(ISERROR(SEARCH("清車",Y672)))</formula>
    </cfRule>
  </conditionalFormatting>
  <conditionalFormatting sqref="Y676">
    <cfRule type="containsText" dxfId="704" priority="8151" operator="containsText" text="改紡">
      <formula>NOT(ISERROR(SEARCH("改紡",Y676)))</formula>
    </cfRule>
    <cfRule type="containsText" dxfId="703" priority="8152" operator="containsText" text="了機">
      <formula>NOT(ISERROR(SEARCH("了機",Y676)))</formula>
    </cfRule>
    <cfRule type="containsText" dxfId="702" priority="8150" operator="containsText" text="清車">
      <formula>NOT(ISERROR(SEARCH("清車",Y676)))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3" operator="containsText" text="改紡">
      <formula>NOT(ISERROR(SEARCH("改紡",X679)))</formula>
    </cfRule>
    <cfRule type="containsText" dxfId="699" priority="8402" operator="containsText" text="清車">
      <formula>NOT(ISERROR(SEARCH("清車",X679)))</formula>
    </cfRule>
  </conditionalFormatting>
  <conditionalFormatting sqref="Y680">
    <cfRule type="containsText" dxfId="698" priority="8361" operator="containsText" text="改紡">
      <formula>NOT(ISERROR(SEARCH("改紡",Y680)))</formula>
    </cfRule>
    <cfRule type="containsText" dxfId="697" priority="8360" operator="containsText" text="清車">
      <formula>NOT(ISERROR(SEARCH("清車",Y680)))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6" operator="containsText" text="改紡">
      <formula>NOT(ISERROR(SEARCH("改紡",Y681)))</formula>
    </cfRule>
    <cfRule type="containsText" dxfId="694" priority="8407" operator="containsText" text="了機">
      <formula>NOT(ISERROR(SEARCH("了機",Y681)))</formula>
    </cfRule>
    <cfRule type="containsText" dxfId="693" priority="8405" operator="containsText" text="清車">
      <formula>NOT(ISERROR(SEARCH("清車",Y681)))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5" operator="containsText" text="了機">
      <formula>NOT(ISERROR(SEARCH("了機",Y694)))</formula>
    </cfRule>
    <cfRule type="containsText" dxfId="688" priority="8393" operator="containsText" text="清車">
      <formula>NOT(ISERROR(SEARCH("清車",Y694)))</formula>
    </cfRule>
    <cfRule type="containsText" dxfId="687" priority="8394" operator="containsText" text="改紡">
      <formula>NOT(ISERROR(SEARCH("改紡",Y694)))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7" operator="containsText" text="改紡">
      <formula>NOT(ISERROR(SEARCH("改紡",L668)))</formula>
    </cfRule>
    <cfRule type="containsText" dxfId="682" priority="8396" operator="containsText" text="清車">
      <formula>NOT(ISERROR(SEARCH("清車",L668)))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5" operator="containsText" text="改紡">
      <formula>NOT(ISERROR(SEARCH("改紡",X720)))</formula>
    </cfRule>
    <cfRule type="containsText" dxfId="667" priority="8114" operator="containsText" text="清車">
      <formula>NOT(ISERROR(SEARCH("清車",X720)))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4" operator="containsText" text="了機">
      <formula>NOT(ISERROR(SEARCH("了機",Y721)))</formula>
    </cfRule>
    <cfRule type="containsText" dxfId="664" priority="8073" operator="containsText" text="改紡">
      <formula>NOT(ISERROR(SEARCH("改紡",Y721)))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5" operator="containsText" text="了機">
      <formula>NOT(ISERROR(SEARCH("了機",Y724)))</formula>
    </cfRule>
    <cfRule type="containsText" dxfId="659" priority="8064" operator="containsText" text="改紡">
      <formula>NOT(ISERROR(SEARCH("改紡",Y724)))</formula>
    </cfRule>
    <cfRule type="containsText" dxfId="658" priority="8063" operator="containsText" text="清車">
      <formula>NOT(ISERROR(SEARCH("清車",Y724)))</formula>
    </cfRule>
  </conditionalFormatting>
  <conditionalFormatting sqref="Y735">
    <cfRule type="containsText" dxfId="657" priority="8106" operator="containsText" text="改紡">
      <formula>NOT(ISERROR(SEARCH("改紡",Y735)))</formula>
    </cfRule>
    <cfRule type="containsText" dxfId="656" priority="8107" operator="containsText" text="了機">
      <formula>NOT(ISERROR(SEARCH("了機",Y735)))</formula>
    </cfRule>
    <cfRule type="containsText" dxfId="655" priority="8105" operator="containsText" text="清車">
      <formula>NOT(ISERROR(SEARCH("清車",Y735)))</formula>
    </cfRule>
  </conditionalFormatting>
  <conditionalFormatting sqref="Y739">
    <cfRule type="containsText" dxfId="654" priority="7851" operator="containsText" text="改紡">
      <formula>NOT(ISERROR(SEARCH("改紡",Y739)))</formula>
    </cfRule>
    <cfRule type="containsText" dxfId="653" priority="7852" operator="containsText" text="了機">
      <formula>NOT(ISERROR(SEARCH("了機",Y739)))</formula>
    </cfRule>
    <cfRule type="containsText" dxfId="652" priority="7850" operator="containsText" text="清車">
      <formula>NOT(ISERROR(SEARCH("清車",Y739)))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70" operator="containsText" text="改紡">
      <formula>NOT(ISERROR(SEARCH("改紡",Y751)))</formula>
    </cfRule>
    <cfRule type="containsText" dxfId="648" priority="7769" operator="containsText" text="清車">
      <formula>NOT(ISERROR(SEARCH("清車",Y751)))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8" operator="containsText" text="改紡">
      <formula>NOT(ISERROR(SEARCH("改紡",Y753)))</formula>
    </cfRule>
    <cfRule type="containsText" dxfId="645" priority="7759" operator="containsText" text="了機">
      <formula>NOT(ISERROR(SEARCH("了機",Y753)))</formula>
    </cfRule>
    <cfRule type="containsText" dxfId="644" priority="7757" operator="containsText" text="清車">
      <formula>NOT(ISERROR(SEARCH("清車",Y753)))</formula>
    </cfRule>
  </conditionalFormatting>
  <conditionalFormatting sqref="Y754">
    <cfRule type="containsText" dxfId="643" priority="7779" operator="containsText" text="改紡">
      <formula>NOT(ISERROR(SEARCH("改紡",Y754)))</formula>
    </cfRule>
    <cfRule type="containsText" dxfId="642" priority="7778" operator="containsText" text="清車">
      <formula>NOT(ISERROR(SEARCH("清車",Y754)))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9" operator="containsText" text="了機">
      <formula>NOT(ISERROR(SEARCH("了機",Y758)))</formula>
    </cfRule>
    <cfRule type="containsText" dxfId="639" priority="7577" operator="containsText" text="清車">
      <formula>NOT(ISERROR(SEARCH("清車",Y758)))</formula>
    </cfRule>
    <cfRule type="containsText" dxfId="638" priority="7578" operator="containsText" text="改紡">
      <formula>NOT(ISERROR(SEARCH("改紡",Y758)))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8" operator="containsText" text="改紡">
      <formula>NOT(ISERROR(SEARCH("改紡",X761)))</formula>
    </cfRule>
    <cfRule type="containsText" dxfId="635" priority="7817" operator="containsText" text="清車">
      <formula>NOT(ISERROR(SEARCH("清車",X761)))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7" operator="containsText" text="了機">
      <formula>NOT(ISERROR(SEARCH("了機",Y780)))</formula>
    </cfRule>
    <cfRule type="containsText" dxfId="618" priority="7566" operator="containsText" text="改紡">
      <formula>NOT(ISERROR(SEARCH("改紡",Y780)))</formula>
    </cfRule>
    <cfRule type="containsText" dxfId="617" priority="7565" operator="containsText" text="清車">
      <formula>NOT(ISERROR(SEARCH("清車",Y780)))</formula>
    </cfRule>
  </conditionalFormatting>
  <conditionalFormatting sqref="Y782:Y790 X782 U782:U790 T782 Q782:Q790 P782 L782:M790 X750:Y750 Y777:Y779 X756:Y756 X754 Y752 Y755">
    <cfRule type="containsText" dxfId="616" priority="7812" operator="containsText" text="改紡">
      <formula>NOT(ISERROR(SEARCH("改紡",L750)))</formula>
    </cfRule>
    <cfRule type="containsText" dxfId="615" priority="7811" operator="containsText" text="清車">
      <formula>NOT(ISERROR(SEARCH("清車",L750)))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4" operator="containsText" text="了機">
      <formula>NOT(ISERROR(SEARCH("了機",Y794)))</formula>
    </cfRule>
    <cfRule type="containsText" dxfId="610" priority="7443" operator="containsText" text="改紡">
      <formula>NOT(ISERROR(SEARCH("改紡",Y794)))</formula>
    </cfRule>
    <cfRule type="containsText" dxfId="609" priority="7442" operator="containsText" text="清車">
      <formula>NOT(ISERROR(SEARCH("清車",Y794)))</formula>
    </cfRule>
  </conditionalFormatting>
  <conditionalFormatting sqref="Y795">
    <cfRule type="containsText" dxfId="608" priority="7465" operator="containsText" text="了機">
      <formula>NOT(ISERROR(SEARCH("了機",Y795)))</formula>
    </cfRule>
    <cfRule type="containsText" dxfId="607" priority="7464" operator="containsText" text="改紡">
      <formula>NOT(ISERROR(SEARCH("改紡",Y795)))</formula>
    </cfRule>
    <cfRule type="containsText" dxfId="606" priority="7463" operator="containsText" text="清車">
      <formula>NOT(ISERROR(SEARCH("清車",Y795)))</formula>
    </cfRule>
  </conditionalFormatting>
  <conditionalFormatting sqref="Y799">
    <cfRule type="containsText" dxfId="605" priority="7431" operator="containsText" text="改紡">
      <formula>NOT(ISERROR(SEARCH("改紡",Y799)))</formula>
    </cfRule>
    <cfRule type="containsText" dxfId="604" priority="7432" operator="containsText" text="了機">
      <formula>NOT(ISERROR(SEARCH("了機",Y799)))</formula>
    </cfRule>
    <cfRule type="containsText" dxfId="603" priority="7430" operator="containsText" text="清車">
      <formula>NOT(ISERROR(SEARCH("清車",Y799)))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2" operator="containsText" text="了機">
      <formula>NOT(ISERROR(SEARCH("了機",Y803)))</formula>
    </cfRule>
    <cfRule type="containsText" dxfId="597" priority="7461" operator="containsText" text="改紡">
      <formula>NOT(ISERROR(SEARCH("改紡",Y803)))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3" operator="containsText" text="了機">
      <formula>NOT(ISERROR(SEARCH("了機",Y806)))</formula>
    </cfRule>
    <cfRule type="containsText" dxfId="592" priority="7452" operator="containsText" text="改紡">
      <formula>NOT(ISERROR(SEARCH("改紡",Y806)))</formula>
    </cfRule>
    <cfRule type="containsText" dxfId="591" priority="7451" operator="containsText" text="清車">
      <formula>NOT(ISERROR(SEARCH("清車",Y806)))</formula>
    </cfRule>
  </conditionalFormatting>
  <conditionalFormatting sqref="Y815">
    <cfRule type="containsText" dxfId="590" priority="7413" operator="containsText" text="改紡">
      <formula>NOT(ISERROR(SEARCH("改紡",Y815)))</formula>
    </cfRule>
    <cfRule type="containsText" dxfId="589" priority="7412" operator="containsText" text="清車">
      <formula>NOT(ISERROR(SEARCH("清車",Y815)))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80" operator="containsText" text="了機">
      <formula>NOT(ISERROR(SEARCH("了機",Y817)))</formula>
    </cfRule>
    <cfRule type="containsText" dxfId="586" priority="7479" operator="containsText" text="改紡">
      <formula>NOT(ISERROR(SEARCH("改紡",Y817)))</formula>
    </cfRule>
    <cfRule type="containsText" dxfId="585" priority="7478" operator="containsText" text="清車">
      <formula>NOT(ISERROR(SEARCH("清車",Y817)))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2" operator="containsText" text="改紡">
      <formula>NOT(ISERROR(SEARCH("改紡",X791)))</formula>
    </cfRule>
    <cfRule type="containsText" dxfId="580" priority="7481" operator="containsText" text="清車">
      <formula>NOT(ISERROR(SEARCH("清車",X791)))</formula>
    </cfRule>
  </conditionalFormatting>
  <conditionalFormatting sqref="Y832">
    <cfRule type="containsText" dxfId="579" priority="6517" operator="containsText" text="了機">
      <formula>NOT(ISERROR(SEARCH("了機",Y832)))</formula>
    </cfRule>
    <cfRule type="containsText" dxfId="578" priority="6515" operator="containsText" text="清車">
      <formula>NOT(ISERROR(SEARCH("清車",Y832)))</formula>
    </cfRule>
    <cfRule type="containsText" dxfId="577" priority="6516" operator="containsText" text="改紡">
      <formula>NOT(ISERROR(SEARCH("改紡",Y832)))</formula>
    </cfRule>
  </conditionalFormatting>
  <conditionalFormatting sqref="Y834">
    <cfRule type="containsText" dxfId="576" priority="6514" operator="containsText" text="了機">
      <formula>NOT(ISERROR(SEARCH("了機",Y834)))</formula>
    </cfRule>
    <cfRule type="containsText" dxfId="575" priority="6513" operator="containsText" text="改紡">
      <formula>NOT(ISERROR(SEARCH("改紡",Y834)))</formula>
    </cfRule>
    <cfRule type="containsText" dxfId="574" priority="6512" operator="containsText" text="清車">
      <formula>NOT(ISERROR(SEARCH("清車",Y834)))</formula>
    </cfRule>
  </conditionalFormatting>
  <conditionalFormatting sqref="Y835">
    <cfRule type="containsText" dxfId="573" priority="6492" operator="containsText" text="改紡">
      <formula>NOT(ISERROR(SEARCH("改紡",Y835)))</formula>
    </cfRule>
    <cfRule type="containsText" dxfId="572" priority="6518" operator="containsText" text="清車">
      <formula>NOT(ISERROR(SEARCH("清車",Y835)))</formula>
    </cfRule>
    <cfRule type="containsText" dxfId="571" priority="6491" operator="containsText" text="清車">
      <formula>NOT(ISERROR(SEARCH("清車",Y835)))</formula>
    </cfRule>
    <cfRule type="containsText" dxfId="570" priority="6520" operator="containsText" text="了機">
      <formula>NOT(ISERROR(SEARCH("了機",Y835)))</formula>
    </cfRule>
    <cfRule type="containsText" dxfId="569" priority="6519" operator="containsText" text="改紡">
      <formula>NOT(ISERROR(SEARCH("改紡",Y835)))</formula>
    </cfRule>
    <cfRule type="containsText" dxfId="568" priority="6493" operator="containsText" text="了機">
      <formula>NOT(ISERROR(SEARCH("了機",Y835)))</formula>
    </cfRule>
  </conditionalFormatting>
  <conditionalFormatting sqref="Y836">
    <cfRule type="containsText" dxfId="567" priority="6495" operator="containsText" text="改紡">
      <formula>NOT(ISERROR(SEARCH("改紡",Y836)))</formula>
    </cfRule>
    <cfRule type="containsText" dxfId="566" priority="6494" operator="containsText" text="清車">
      <formula>NOT(ISERROR(SEARCH("清車",Y836)))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5" operator="containsText" text="了機">
      <formula>NOT(ISERROR(SEARCH("了機",Y839)))</formula>
    </cfRule>
    <cfRule type="containsText" dxfId="563" priority="6504" operator="containsText" text="改紡">
      <formula>NOT(ISERROR(SEARCH("改紡",Y839)))</formula>
    </cfRule>
    <cfRule type="containsText" dxfId="562" priority="6503" operator="containsText" text="清車">
      <formula>NOT(ISERROR(SEARCH("清車",Y839)))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6" operator="containsText" text="了機">
      <formula>NOT(ISERROR(SEARCH("了機",Y843)))</formula>
    </cfRule>
    <cfRule type="containsText" dxfId="556" priority="7125" operator="containsText" text="改紡">
      <formula>NOT(ISERROR(SEARCH("改紡",Y843)))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3" operator="containsText" text="改紡">
      <formula>NOT(ISERROR(SEARCH("改紡",Y845)))</formula>
    </cfRule>
    <cfRule type="containsText" dxfId="551" priority="6484" operator="containsText" text="了機">
      <formula>NOT(ISERROR(SEARCH("了機",Y845)))</formula>
    </cfRule>
    <cfRule type="containsText" dxfId="550" priority="6482" operator="containsText" text="清車">
      <formula>NOT(ISERROR(SEARCH("清車",Y845)))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3" operator="containsText" text="了機">
      <formula>NOT(ISERROR(SEARCH("了機",Y846)))</formula>
    </cfRule>
    <cfRule type="containsText" dxfId="547" priority="7122" operator="containsText" text="改紡">
      <formula>NOT(ISERROR(SEARCH("改紡",Y846)))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9" operator="containsText" text="了機">
      <formula>NOT(ISERROR(SEARCH("了機",Y853)))</formula>
    </cfRule>
    <cfRule type="containsText" dxfId="542" priority="6468" operator="containsText" text="改紡">
      <formula>NOT(ISERROR(SEARCH("改紡",Y853)))</formula>
    </cfRule>
    <cfRule type="containsText" dxfId="541" priority="6467" operator="containsText" text="清車">
      <formula>NOT(ISERROR(SEARCH("清車",Y853)))</formula>
    </cfRule>
  </conditionalFormatting>
  <conditionalFormatting sqref="Y854">
    <cfRule type="containsText" dxfId="540" priority="6444" operator="containsText" text="改紡">
      <formula>NOT(ISERROR(SEARCH("改紡",Y854)))</formula>
    </cfRule>
    <cfRule type="containsText" dxfId="539" priority="6443" operator="containsText" text="清車">
      <formula>NOT(ISERROR(SEARCH("清車",Y854)))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60" operator="containsText" text="了機">
      <formula>NOT(ISERROR(SEARCH("了機",Y856)))</formula>
    </cfRule>
    <cfRule type="containsText" dxfId="535" priority="6459" operator="containsText" text="改紡">
      <formula>NOT(ISERROR(SEARCH("改紡",Y856)))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7" operator="containsText" text="改紡">
      <formula>NOT(ISERROR(SEARCH("改紡",X861)))</formula>
    </cfRule>
    <cfRule type="containsText" dxfId="527" priority="7136" operator="containsText" text="清車">
      <formula>NOT(ISERROR(SEARCH("清車",X861)))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7" operator="containsText" text="了機">
      <formula>NOT(ISERROR(SEARCH("了機",Y873)))</formula>
    </cfRule>
    <cfRule type="containsText" dxfId="522" priority="6816" operator="containsText" text="改紡">
      <formula>NOT(ISERROR(SEARCH("改紡",Y873)))</formula>
    </cfRule>
    <cfRule type="containsText" dxfId="521" priority="6815" operator="containsText" text="清車">
      <formula>NOT(ISERROR(SEARCH("清車",Y873)))</formula>
    </cfRule>
  </conditionalFormatting>
  <conditionalFormatting sqref="Y874">
    <cfRule type="containsText" dxfId="520" priority="6831" operator="containsText" text="改紡">
      <formula>NOT(ISERROR(SEARCH("改紡",Y874)))</formula>
    </cfRule>
    <cfRule type="containsText" dxfId="519" priority="6830" operator="containsText" text="清車">
      <formula>NOT(ISERROR(SEARCH("清車",Y874)))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5" operator="containsText" text="了機">
      <formula>NOT(ISERROR(SEARCH("了機",Y878)))</formula>
    </cfRule>
    <cfRule type="containsText" dxfId="516" priority="6804" operator="containsText" text="改紡">
      <formula>NOT(ISERROR(SEARCH("改紡",Y878)))</formula>
    </cfRule>
    <cfRule type="containsText" dxfId="515" priority="6803" operator="containsText" text="清車">
      <formula>NOT(ISERROR(SEARCH("清車",Y878)))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5" operator="containsText" text="改紡">
      <formula>NOT(ISERROR(SEARCH("改紡",X881)))</formula>
    </cfRule>
    <cfRule type="containsText" dxfId="512" priority="6854" operator="containsText" text="清車">
      <formula>NOT(ISERROR(SEARCH("清車",X881)))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2" operator="containsText" text="改紡">
      <formula>NOT(ISERROR(SEARCH("改紡",Y885)))</formula>
    </cfRule>
    <cfRule type="containsText" dxfId="504" priority="6823" operator="containsText" text="了機">
      <formula>NOT(ISERROR(SEARCH("了機",Y885)))</formula>
    </cfRule>
    <cfRule type="containsText" dxfId="503" priority="6821" operator="containsText" text="清車">
      <formula>NOT(ISERROR(SEARCH("清車",Y885)))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7" operator="containsText" text="了機">
      <formula>NOT(ISERROR(SEARCH("了機",Y895)))</formula>
    </cfRule>
    <cfRule type="containsText" dxfId="500" priority="6846" operator="containsText" text="改紡">
      <formula>NOT(ISERROR(SEARCH("改紡",Y895)))</formula>
    </cfRule>
  </conditionalFormatting>
  <conditionalFormatting sqref="Y898">
    <cfRule type="containsText" dxfId="499" priority="6795" operator="containsText" text="改紡">
      <formula>NOT(ISERROR(SEARCH("改紡",Y898)))</formula>
    </cfRule>
    <cfRule type="containsText" dxfId="498" priority="6796" operator="containsText" text="了機">
      <formula>NOT(ISERROR(SEARCH("了機",Y898)))</formula>
    </cfRule>
    <cfRule type="containsText" dxfId="497" priority="6794" operator="containsText" text="清車">
      <formula>NOT(ISERROR(SEARCH("清車",Y898)))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7" operator="containsText" text="了機">
      <formula>NOT(ISERROR(SEARCH("了機",Y910)))</formula>
    </cfRule>
    <cfRule type="containsText" dxfId="493" priority="6396" operator="containsText" text="改紡">
      <formula>NOT(ISERROR(SEARCH("改紡",Y910)))</formula>
    </cfRule>
    <cfRule type="containsText" dxfId="492" priority="6395" operator="containsText" text="清車">
      <formula>NOT(ISERROR(SEARCH("清車",Y910)))</formula>
    </cfRule>
  </conditionalFormatting>
  <conditionalFormatting sqref="Y912">
    <cfRule type="containsText" dxfId="491" priority="6388" operator="containsText" text="了機">
      <formula>NOT(ISERROR(SEARCH("了機",Y912)))</formula>
    </cfRule>
    <cfRule type="containsText" dxfId="490" priority="6387" operator="containsText" text="改紡">
      <formula>NOT(ISERROR(SEARCH("改紡",Y912)))</formula>
    </cfRule>
    <cfRule type="containsText" dxfId="489" priority="6386" operator="containsText" text="清車">
      <formula>NOT(ISERROR(SEARCH("清車",Y912)))</formula>
    </cfRule>
  </conditionalFormatting>
  <conditionalFormatting sqref="Y913">
    <cfRule type="containsText" dxfId="488" priority="6403" operator="containsText" text="了機">
      <formula>NOT(ISERROR(SEARCH("了機",Y913)))</formula>
    </cfRule>
    <cfRule type="containsText" dxfId="487" priority="6402" operator="containsText" text="改紡">
      <formula>NOT(ISERROR(SEARCH("改紡",Y913)))</formula>
    </cfRule>
    <cfRule type="containsText" dxfId="486" priority="6401" operator="containsText" text="清車">
      <formula>NOT(ISERROR(SEARCH("清車",Y913)))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400" operator="containsText" text="了機">
      <formula>NOT(ISERROR(SEARCH("了機",Y921)))</formula>
    </cfRule>
    <cfRule type="containsText" dxfId="478" priority="6399" operator="containsText" text="改紡">
      <formula>NOT(ISERROR(SEARCH("改紡",Y921)))</formula>
    </cfRule>
    <cfRule type="containsText" dxfId="477" priority="6398" operator="containsText" text="清車">
      <formula>NOT(ISERROR(SEARCH("清車",Y921)))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30" operator="containsText" text="了機">
      <formula>NOT(ISERROR(SEARCH("了機",Y922)))</formula>
    </cfRule>
    <cfRule type="containsText" dxfId="474" priority="6429" operator="containsText" text="改紡">
      <formula>NOT(ISERROR(SEARCH("改紡",Y922)))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8" operator="containsText" text="了機">
      <formula>NOT(ISERROR(SEARCH("了機",Y934)))</formula>
    </cfRule>
    <cfRule type="containsText" dxfId="468" priority="6417" operator="containsText" text="改紡">
      <formula>NOT(ISERROR(SEARCH("改紡",Y934)))</formula>
    </cfRule>
  </conditionalFormatting>
  <conditionalFormatting sqref="Y937">
    <cfRule type="containsText" dxfId="467" priority="6366" operator="containsText" text="改紡">
      <formula>NOT(ISERROR(SEARCH("改紡",Y937)))</formula>
    </cfRule>
    <cfRule type="containsText" dxfId="466" priority="6365" operator="containsText" text="清車">
      <formula>NOT(ISERROR(SEARCH("清車",Y937)))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20" operator="containsText" text="改紡">
      <formula>NOT(ISERROR(SEARCH("改紡",X909)))</formula>
    </cfRule>
    <cfRule type="containsText" dxfId="463" priority="6419" operator="containsText" text="清車">
      <formula>NOT(ISERROR(SEARCH("清車",X909)))</formula>
    </cfRule>
  </conditionalFormatting>
  <conditionalFormatting sqref="Y949">
    <cfRule type="containsText" dxfId="462" priority="6055" operator="containsText" text="了機">
      <formula>NOT(ISERROR(SEARCH("了機",Y949)))</formula>
    </cfRule>
    <cfRule type="containsText" dxfId="461" priority="6053" operator="containsText" text="清車">
      <formula>NOT(ISERROR(SEARCH("清車",Y949)))</formula>
    </cfRule>
    <cfRule type="containsText" dxfId="460" priority="6054" operator="containsText" text="改紡">
      <formula>NOT(ISERROR(SEARCH("改紡",Y949)))</formula>
    </cfRule>
  </conditionalFormatting>
  <conditionalFormatting sqref="Y951">
    <cfRule type="containsText" dxfId="459" priority="6046" operator="containsText" text="了機">
      <formula>NOT(ISERROR(SEARCH("了機",Y951)))</formula>
    </cfRule>
    <cfRule type="containsText" dxfId="458" priority="6045" operator="containsText" text="改紡">
      <formula>NOT(ISERROR(SEARCH("改紡",Y951)))</formula>
    </cfRule>
    <cfRule type="containsText" dxfId="457" priority="6044" operator="containsText" text="清車">
      <formula>NOT(ISERROR(SEARCH("清車",Y951)))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1" operator="containsText" text="了機">
      <formula>NOT(ISERROR(SEARCH("了機",Y952)))</formula>
    </cfRule>
    <cfRule type="containsText" dxfId="454" priority="6060" operator="containsText" text="改紡">
      <formula>NOT(ISERROR(SEARCH("改紡",Y952)))</formula>
    </cfRule>
  </conditionalFormatting>
  <conditionalFormatting sqref="Y956">
    <cfRule type="containsText" dxfId="453" priority="6034" operator="containsText" text="了機">
      <formula>NOT(ISERROR(SEARCH("了機",Y956)))</formula>
    </cfRule>
    <cfRule type="containsText" dxfId="452" priority="6033" operator="containsText" text="改紡">
      <formula>NOT(ISERROR(SEARCH("改紡",Y956)))</formula>
    </cfRule>
    <cfRule type="containsText" dxfId="451" priority="6032" operator="containsText" text="清車">
      <formula>NOT(ISERROR(SEARCH("清車",Y956)))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4" operator="containsText" text="改紡">
      <formula>NOT(ISERROR(SEARCH("改紡",X959)))</formula>
    </cfRule>
    <cfRule type="containsText" dxfId="448" priority="6083" operator="containsText" text="清車">
      <formula>NOT(ISERROR(SEARCH("清車",X959)))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8" operator="containsText" text="了機">
      <formula>NOT(ISERROR(SEARCH("了機",Y960)))</formula>
    </cfRule>
    <cfRule type="containsText" dxfId="445" priority="6057" operator="containsText" text="改紡">
      <formula>NOT(ISERROR(SEARCH("改紡",Y960)))</formula>
    </cfRule>
  </conditionalFormatting>
  <conditionalFormatting sqref="Y961:Y962 Y964:Y972">
    <cfRule type="containsText" dxfId="444" priority="6088" operator="containsText" text="了機">
      <formula>NOT(ISERROR(SEARCH("了機",Y961)))</formula>
    </cfRule>
    <cfRule type="containsText" dxfId="443" priority="6087" operator="containsText" text="改紡">
      <formula>NOT(ISERROR(SEARCH("改紡",Y961)))</formula>
    </cfRule>
    <cfRule type="containsText" dxfId="442" priority="6086" operator="containsText" text="清車">
      <formula>NOT(ISERROR(SEARCH("清車",Y961)))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6" operator="containsText" text="了機">
      <formula>NOT(ISERROR(SEARCH("了機",Y973)))</formula>
    </cfRule>
    <cfRule type="containsText" dxfId="437" priority="6075" operator="containsText" text="改紡">
      <formula>NOT(ISERROR(SEARCH("改紡",Y973)))</formula>
    </cfRule>
    <cfRule type="containsText" dxfId="436" priority="6074" operator="containsText" text="清車">
      <formula>NOT(ISERROR(SEARCH("清車",Y973)))</formula>
    </cfRule>
  </conditionalFormatting>
  <conditionalFormatting sqref="Y976">
    <cfRule type="containsText" dxfId="435" priority="6024" operator="containsText" text="改紡">
      <formula>NOT(ISERROR(SEARCH("改紡",Y976)))</formula>
    </cfRule>
    <cfRule type="containsText" dxfId="434" priority="6025" operator="containsText" text="了機">
      <formula>NOT(ISERROR(SEARCH("了機",Y976)))</formula>
    </cfRule>
    <cfRule type="containsText" dxfId="433" priority="6023" operator="containsText" text="清車">
      <formula>NOT(ISERROR(SEARCH("清車",Y976)))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2" operator="containsText" text="改紡">
      <formula>NOT(ISERROR(SEARCH("改紡",Y988)))</formula>
    </cfRule>
    <cfRule type="containsText" dxfId="429" priority="5713" operator="containsText" text="了機">
      <formula>NOT(ISERROR(SEARCH("了機",Y988)))</formula>
    </cfRule>
    <cfRule type="containsText" dxfId="428" priority="5711" operator="containsText" text="清車">
      <formula>NOT(ISERROR(SEARCH("清車",Y988)))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9" operator="containsText" text="了機">
      <formula>NOT(ISERROR(SEARCH("了機",Y991)))</formula>
    </cfRule>
    <cfRule type="containsText" dxfId="422" priority="5718" operator="containsText" text="改紡">
      <formula>NOT(ISERROR(SEARCH("改紡",Y991)))</formula>
    </cfRule>
  </conditionalFormatting>
  <conditionalFormatting sqref="Y995">
    <cfRule type="containsText" dxfId="421" priority="5692" operator="containsText" text="了機">
      <formula>NOT(ISERROR(SEARCH("了機",Y995)))</formula>
    </cfRule>
    <cfRule type="containsText" dxfId="420" priority="5690" operator="containsText" text="清車">
      <formula>NOT(ISERROR(SEARCH("清車",Y995)))</formula>
    </cfRule>
    <cfRule type="containsText" dxfId="419" priority="5691" operator="containsText" text="改紡">
      <formula>NOT(ISERROR(SEARCH("改紡",Y995)))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2" operator="containsText" text="改紡">
      <formula>NOT(ISERROR(SEARCH("改紡",X998)))</formula>
    </cfRule>
    <cfRule type="containsText" dxfId="416" priority="5741" operator="containsText" text="清車">
      <formula>NOT(ISERROR(SEARCH("清車",X998)))</formula>
    </cfRule>
  </conditionalFormatting>
  <conditionalFormatting sqref="Y999">
    <cfRule type="containsText" dxfId="415" priority="5716" operator="containsText" text="了機">
      <formula>NOT(ISERROR(SEARCH("了機",Y999)))</formula>
    </cfRule>
    <cfRule type="containsText" dxfId="414" priority="5714" operator="containsText" text="清車">
      <formula>NOT(ISERROR(SEARCH("清車",Y999)))</formula>
    </cfRule>
    <cfRule type="containsText" dxfId="413" priority="5715" operator="containsText" text="改紡">
      <formula>NOT(ISERROR(SEARCH("改紡",Y999)))</formula>
    </cfRule>
  </conditionalFormatting>
  <conditionalFormatting sqref="Y1000:Y1001 Y1003:Y1011">
    <cfRule type="containsText" dxfId="412" priority="5746" operator="containsText" text="了機">
      <formula>NOT(ISERROR(SEARCH("了機",Y1000)))</formula>
    </cfRule>
    <cfRule type="containsText" dxfId="411" priority="5745" operator="containsText" text="改紡">
      <formula>NOT(ISERROR(SEARCH("改紡",Y1000)))</formula>
    </cfRule>
    <cfRule type="containsText" dxfId="410" priority="5744" operator="containsText" text="清車">
      <formula>NOT(ISERROR(SEARCH("清車",Y1000)))</formula>
    </cfRule>
  </conditionalFormatting>
  <conditionalFormatting sqref="Y1002">
    <cfRule type="containsText" dxfId="409" priority="5709" operator="containsText" text="改紡">
      <formula>NOT(ISERROR(SEARCH("改紡",Y1002)))</formula>
    </cfRule>
    <cfRule type="containsText" dxfId="408" priority="5708" operator="containsText" text="清車">
      <formula>NOT(ISERROR(SEARCH("清車",Y1002)))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4" operator="containsText" text="了機">
      <formula>NOT(ISERROR(SEARCH("了機",Y1012)))</formula>
    </cfRule>
    <cfRule type="containsText" dxfId="405" priority="5733" operator="containsText" text="改紡">
      <formula>NOT(ISERROR(SEARCH("改紡",Y1012)))</formula>
    </cfRule>
    <cfRule type="containsText" dxfId="404" priority="5732" operator="containsText" text="清車">
      <formula>NOT(ISERROR(SEARCH("清車",Y1012)))</formula>
    </cfRule>
  </conditionalFormatting>
  <conditionalFormatting sqref="Y1015">
    <cfRule type="containsText" dxfId="403" priority="5682" operator="containsText" text="改紡">
      <formula>NOT(ISERROR(SEARCH("改紡",Y1015)))</formula>
    </cfRule>
    <cfRule type="containsText" dxfId="402" priority="5683" operator="containsText" text="了機">
      <formula>NOT(ISERROR(SEARCH("了機",Y1015)))</formula>
    </cfRule>
    <cfRule type="containsText" dxfId="401" priority="5681" operator="containsText" text="清車">
      <formula>NOT(ISERROR(SEARCH("清車",Y1015)))</formula>
    </cfRule>
  </conditionalFormatting>
  <conditionalFormatting sqref="Y1017:Y1025 X1017 X987:Y987 Y1013:Y1014 X993:Y993 X991 Y989 Y992">
    <cfRule type="containsText" dxfId="400" priority="5736" operator="containsText" text="改紡">
      <formula>NOT(ISERROR(SEARCH("改紡",X987)))</formula>
    </cfRule>
    <cfRule type="containsText" dxfId="399" priority="5735" operator="containsText" text="清車">
      <formula>NOT(ISERROR(SEARCH("清車",X987)))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401" operator="containsText" text="了機">
      <formula>NOT(ISERROR(SEARCH("了機",X1037)))</formula>
    </cfRule>
    <cfRule type="containsText" dxfId="382" priority="5399" operator="containsText" text="清車">
      <formula>NOT(ISERROR(SEARCH("清車",X1037)))</formula>
    </cfRule>
    <cfRule type="containsText" dxfId="381" priority="5400" operator="containsText" text="改紡">
      <formula>NOT(ISERROR(SEARCH("改紡",X1037)))</formula>
    </cfRule>
  </conditionalFormatting>
  <conditionalFormatting sqref="Y1038">
    <cfRule type="containsText" dxfId="380" priority="5373" operator="containsText" text="改紡">
      <formula>NOT(ISERROR(SEARCH("改紡",Y1038)))</formula>
    </cfRule>
    <cfRule type="containsText" dxfId="379" priority="5374" operator="containsText" text="了機">
      <formula>NOT(ISERROR(SEARCH("了機",Y1038)))</formula>
    </cfRule>
    <cfRule type="containsText" dxfId="378" priority="5372" operator="containsText" text="清車">
      <formula>NOT(ISERROR(SEARCH("清車",Y1038)))</formula>
    </cfRule>
  </conditionalFormatting>
  <conditionalFormatting sqref="Y1039">
    <cfRule type="containsText" dxfId="377" priority="5062" operator="containsText" text="了機">
      <formula>NOT(ISERROR(SEARCH("了機",Y1039)))</formula>
    </cfRule>
    <cfRule type="containsText" dxfId="376" priority="5061" operator="containsText" text="改紡">
      <formula>NOT(ISERROR(SEARCH("改紡",Y1039)))</formula>
    </cfRule>
    <cfRule type="containsText" dxfId="375" priority="5060" operator="containsText" text="清車">
      <formula>NOT(ISERROR(SEARCH("清車",Y1039)))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9" operator="containsText" text="了機">
      <formula>NOT(ISERROR(SEARCH("了機",Y1042)))</formula>
    </cfRule>
    <cfRule type="containsText" dxfId="366" priority="5058" operator="containsText" text="改紡">
      <formula>NOT(ISERROR(SEARCH("改紡",Y1042)))</formula>
    </cfRule>
  </conditionalFormatting>
  <conditionalFormatting sqref="Y1051">
    <cfRule type="containsText" dxfId="365" priority="5392" operator="containsText" text="了機">
      <formula>NOT(ISERROR(SEARCH("了機",Y1051)))</formula>
    </cfRule>
    <cfRule type="containsText" dxfId="364" priority="5391" operator="containsText" text="改紡">
      <formula>NOT(ISERROR(SEARCH("改紡",Y1051)))</formula>
    </cfRule>
    <cfRule type="containsText" dxfId="363" priority="5390" operator="containsText" text="清車">
      <formula>NOT(ISERROR(SEARCH("清車",Y1051)))</formula>
    </cfRule>
  </conditionalFormatting>
  <conditionalFormatting sqref="Y1052">
    <cfRule type="containsText" dxfId="362" priority="5070" operator="containsText" text="改紡">
      <formula>NOT(ISERROR(SEARCH("改紡",Y1052)))</formula>
    </cfRule>
    <cfRule type="containsText" dxfId="361" priority="5069" operator="containsText" text="清車">
      <formula>NOT(ISERROR(SEARCH("清車",Y1052)))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4" operator="containsText" text="了機">
      <formula>NOT(ISERROR(SEARCH("了機",Y1054)))</formula>
    </cfRule>
    <cfRule type="containsText" dxfId="358" priority="5343" operator="containsText" text="改紡">
      <formula>NOT(ISERROR(SEARCH("改紡",Y1054)))</formula>
    </cfRule>
    <cfRule type="containsText" dxfId="357" priority="5342" operator="containsText" text="清車">
      <formula>NOT(ISERROR(SEARCH("清車",Y1054)))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2" operator="containsText" text="了機">
      <formula>NOT(ISERROR(SEARCH("了機",Y1070)))</formula>
    </cfRule>
    <cfRule type="containsText" dxfId="345" priority="4811" operator="containsText" text="改紡">
      <formula>NOT(ISERROR(SEARCH("改紡",Y1070)))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4" operator="containsText" text="了機">
      <formula>NOT(ISERROR(SEARCH("了機",Y1071)))</formula>
    </cfRule>
    <cfRule type="containsText" dxfId="342" priority="4273" operator="containsText" text="改紡">
      <formula>NOT(ISERROR(SEARCH("改紡",Y1071)))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486" operator="containsText" text="清車">
      <formula>NOT(ISERROR(SEARCH("清車",Y1075)))</formula>
    </cfRule>
    <cfRule type="containsText" dxfId="337" priority="4487" operator="containsText" text="改紡">
      <formula>NOT(ISERROR(SEARCH("改紡",Y1075)))</formula>
    </cfRule>
    <cfRule type="containsText" dxfId="336" priority="4488" operator="containsText" text="了機">
      <formula>NOT(ISERROR(SEARCH("了機",Y1075)))</formula>
    </cfRule>
    <cfRule type="containsText" dxfId="335" priority="4257" operator="containsText" text="清車">
      <formula>NOT(ISERROR(SEARCH("清車",Y1075)))</formula>
    </cfRule>
    <cfRule type="containsText" dxfId="334" priority="4258" operator="containsText" text="改紡">
      <formula>NOT(ISERROR(SEARCH("改紡",Y1075)))</formula>
    </cfRule>
    <cfRule type="containsText" dxfId="333" priority="4259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6" operator="containsText" text="了機">
      <formula>NOT(ISERROR(SEARCH("了機",X1077)))</formula>
    </cfRule>
    <cfRule type="containsText" dxfId="327" priority="4835" operator="containsText" text="改紡">
      <formula>NOT(ISERROR(SEARCH("改紡",X1077)))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499" operator="containsText" text="改紡">
      <formula>NOT(ISERROR(SEARCH("改紡",Y1079)))</formula>
    </cfRule>
    <cfRule type="containsText" dxfId="322" priority="4271" operator="containsText" text="了機">
      <formula>NOT(ISERROR(SEARCH("了機",Y1079)))</formula>
    </cfRule>
    <cfRule type="containsText" dxfId="321" priority="4270" operator="containsText" text="改紡">
      <formula>NOT(ISERROR(SEARCH("改紡",Y1079)))</formula>
    </cfRule>
    <cfRule type="containsText" dxfId="320" priority="4498" operator="containsText" text="清車">
      <formula>NOT(ISERROR(SEARCH("清車",Y1079)))</formula>
    </cfRule>
    <cfRule type="containsText" dxfId="319" priority="4500" operator="containsText" text="了機">
      <formula>NOT(ISERROR(SEARCH("了機",Y1079)))</formula>
    </cfRule>
    <cfRule type="containsText" dxfId="318" priority="4269" operator="containsText" text="清車">
      <formula>NOT(ISERROR(SEARCH("清車",Y1079)))</formula>
    </cfRule>
  </conditionalFormatting>
  <conditionalFormatting sqref="Y1079:Y1092">
    <cfRule type="containsText" dxfId="317" priority="4839" operator="containsText" text="了機">
      <formula>NOT(ISERROR(SEARCH("了機",Y1079)))</formula>
    </cfRule>
    <cfRule type="containsText" dxfId="316" priority="4838" operator="containsText" text="改紡">
      <formula>NOT(ISERROR(SEARCH("改紡",Y1079)))</formula>
    </cfRule>
    <cfRule type="containsText" dxfId="315" priority="4837" operator="containsText" text="清車">
      <formula>NOT(ISERROR(SEARCH("清車",Y1079)))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8" operator="containsText" text="了機">
      <formula>NOT(ISERROR(SEARCH("了機",Y1080)))</formula>
    </cfRule>
    <cfRule type="containsText" dxfId="312" priority="4057" operator="containsText" text="改紡">
      <formula>NOT(ISERROR(SEARCH("改紡",Y1080)))</formula>
    </cfRule>
  </conditionalFormatting>
  <conditionalFormatting sqref="Y1081">
    <cfRule type="containsText" dxfId="311" priority="4803" operator="containsText" text="了機">
      <formula>NOT(ISERROR(SEARCH("了機",Y1081)))</formula>
    </cfRule>
    <cfRule type="containsText" dxfId="310" priority="4802" operator="containsText" text="改紡">
      <formula>NOT(ISERROR(SEARCH("改紡",Y1081)))</formula>
    </cfRule>
    <cfRule type="containsText" dxfId="309" priority="4801" operator="containsText" text="清車">
      <formula>NOT(ISERROR(SEARCH("清車",Y1081)))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496" operator="containsText" text="改紡">
      <formula>NOT(ISERROR(SEARCH("改紡",Y1082)))</formula>
    </cfRule>
    <cfRule type="containsText" dxfId="306" priority="4495" operator="containsText" text="清車">
      <formula>NOT(ISERROR(SEARCH("清車",Y1082)))</formula>
    </cfRule>
    <cfRule type="containsText" dxfId="305" priority="4268" operator="containsText" text="了機">
      <formula>NOT(ISERROR(SEARCH("了機",Y1082)))</formula>
    </cfRule>
    <cfRule type="containsText" dxfId="304" priority="4497" operator="containsText" text="了機">
      <formula>NOT(ISERROR(SEARCH("了機",Y1082)))</formula>
    </cfRule>
    <cfRule type="containsText" dxfId="303" priority="4267" operator="containsText" text="改紡">
      <formula>NOT(ISERROR(SEARCH("改紡",Y1082)))</formula>
    </cfRule>
  </conditionalFormatting>
  <conditionalFormatting sqref="Y1083">
    <cfRule type="containsText" dxfId="302" priority="4055" operator="containsText" text="了機">
      <formula>NOT(ISERROR(SEARCH("了機",Y1083)))</formula>
    </cfRule>
    <cfRule type="containsText" dxfId="301" priority="4053" operator="containsText" text="清車">
      <formula>NOT(ISERROR(SEARCH("清車",Y1083)))</formula>
    </cfRule>
    <cfRule type="containsText" dxfId="300" priority="4054" operator="containsText" text="改紡">
      <formula>NOT(ISERROR(SEARCH("改紡",Y1083)))</formula>
    </cfRule>
  </conditionalFormatting>
  <conditionalFormatting sqref="Y1091">
    <cfRule type="containsText" dxfId="299" priority="4826" operator="containsText" text="改紡">
      <formula>NOT(ISERROR(SEARCH("改紡",Y1091)))</formula>
    </cfRule>
    <cfRule type="containsText" dxfId="298" priority="4825" operator="containsText" text="清車">
      <formula>NOT(ISERROR(SEARCH("清車",Y1091)))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2" operator="containsText" text="改紡">
      <formula>NOT(ISERROR(SEARCH("改紡",Y1092)))</formula>
    </cfRule>
    <cfRule type="containsText" dxfId="295" priority="4283" operator="containsText" text="了機">
      <formula>NOT(ISERROR(SEARCH("了機",Y1092)))</formula>
    </cfRule>
    <cfRule type="containsText" dxfId="294" priority="4507" operator="containsText" text="清車">
      <formula>NOT(ISERROR(SEARCH("清車",Y1092)))</formula>
    </cfRule>
    <cfRule type="containsText" dxfId="293" priority="4509" operator="containsText" text="了機">
      <formula>NOT(ISERROR(SEARCH("了機",Y1092)))</formula>
    </cfRule>
    <cfRule type="containsText" dxfId="292" priority="4508" operator="containsText" text="改紡">
      <formula>NOT(ISERROR(SEARCH("改紡",Y1092)))</formula>
    </cfRule>
    <cfRule type="containsText" dxfId="291" priority="4281" operator="containsText" text="清車">
      <formula>NOT(ISERROR(SEARCH("清車",Y1092)))</formula>
    </cfRule>
  </conditionalFormatting>
  <conditionalFormatting sqref="Y1093">
    <cfRule type="containsText" dxfId="290" priority="4067" operator="containsText" text="了機">
      <formula>NOT(ISERROR(SEARCH("了機",Y1093)))</formula>
    </cfRule>
    <cfRule type="containsText" dxfId="289" priority="4066" operator="containsText" text="改紡">
      <formula>NOT(ISERROR(SEARCH("改紡",Y1093)))</formula>
    </cfRule>
    <cfRule type="containsText" dxfId="288" priority="4065" operator="containsText" text="清車">
      <formula>NOT(ISERROR(SEARCH("清車",Y1093)))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2" operator="containsText" text="改紡">
      <formula>NOT(ISERROR(SEARCH("改紡",Y1095)))</formula>
    </cfRule>
    <cfRule type="containsText" dxfId="283" priority="4251" operator="containsText" text="清車">
      <formula>NOT(ISERROR(SEARCH("清車",Y1095)))</formula>
    </cfRule>
    <cfRule type="containsText" dxfId="282" priority="4477" operator="containsText" text="清車">
      <formula>NOT(ISERROR(SEARCH("清車",Y1095)))</formula>
    </cfRule>
    <cfRule type="containsText" dxfId="281" priority="4479" operator="containsText" text="了機">
      <formula>NOT(ISERROR(SEARCH("了機",Y1095)))</formula>
    </cfRule>
    <cfRule type="containsText" dxfId="280" priority="4253" operator="containsText" text="了機">
      <formula>NOT(ISERROR(SEARCH("了機",Y1095)))</formula>
    </cfRule>
    <cfRule type="containsText" dxfId="279" priority="4478" operator="containsText" text="改紡">
      <formula>NOT(ISERROR(SEARCH("改紡",Y1095)))</formula>
    </cfRule>
  </conditionalFormatting>
  <conditionalFormatting sqref="Y1096">
    <cfRule type="containsText" dxfId="278" priority="4037" operator="containsText" text="了機">
      <formula>NOT(ISERROR(SEARCH("了機",Y1096)))</formula>
    </cfRule>
    <cfRule type="containsText" dxfId="277" priority="4036" operator="containsText" text="改紡">
      <formula>NOT(ISERROR(SEARCH("改紡",Y1096)))</formula>
    </cfRule>
    <cfRule type="containsText" dxfId="276" priority="4035" operator="containsText" text="清車">
      <formula>NOT(ISERROR(SEARCH("清車",Y1096)))</formula>
    </cfRule>
  </conditionalFormatting>
  <conditionalFormatting sqref="Y1108">
    <cfRule type="containsText" dxfId="275" priority="3767" operator="containsText" text="改紡">
      <formula>NOT(ISERROR(SEARCH("改紡",Y1108)))</formula>
    </cfRule>
    <cfRule type="containsText" dxfId="274" priority="3768" operator="containsText" text="了機">
      <formula>NOT(ISERROR(SEARCH("了機",Y1108)))</formula>
    </cfRule>
    <cfRule type="containsText" dxfId="273" priority="3766" operator="containsText" text="清車">
      <formula>NOT(ISERROR(SEARCH("清車",Y1108)))</formula>
    </cfRule>
  </conditionalFormatting>
  <conditionalFormatting sqref="Y1110">
    <cfRule type="containsText" dxfId="272" priority="3758" operator="containsText" text="改紡">
      <formula>NOT(ISERROR(SEARCH("改紡",Y1110)))</formula>
    </cfRule>
    <cfRule type="containsText" dxfId="271" priority="3759" operator="containsText" text="了機">
      <formula>NOT(ISERROR(SEARCH("了機",Y1110)))</formula>
    </cfRule>
    <cfRule type="containsText" dxfId="270" priority="3757" operator="containsText" text="清車">
      <formula>NOT(ISERROR(SEARCH("清車",Y1110)))</formula>
    </cfRule>
  </conditionalFormatting>
  <conditionalFormatting sqref="Y1111">
    <cfRule type="containsText" dxfId="269" priority="3773" operator="containsText" text="改紡">
      <formula>NOT(ISERROR(SEARCH("改紡",Y1111)))</formula>
    </cfRule>
    <cfRule type="containsText" dxfId="268" priority="3774" operator="containsText" text="了機">
      <formula>NOT(ISERROR(SEARCH("了機",Y1111)))</formula>
    </cfRule>
    <cfRule type="containsText" dxfId="267" priority="3772" operator="containsText" text="清車">
      <formula>NOT(ISERROR(SEARCH("清車",Y1111)))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8" operator="containsText" text="了機">
      <formula>NOT(ISERROR(SEARCH("了機",Y1115)))</formula>
    </cfRule>
    <cfRule type="containsText" dxfId="261" priority="3097" operator="containsText" text="改紡">
      <formula>NOT(ISERROR(SEARCH("改紡",Y1115)))</formula>
    </cfRule>
  </conditionalFormatting>
  <conditionalFormatting sqref="Y1116:Y1118 X1121:X1130 X1132:X1134">
    <cfRule type="containsText" dxfId="260" priority="3795" operator="containsText" text="了機">
      <formula>NOT(ISERROR(SEARCH("了機",X1116)))</formula>
    </cfRule>
    <cfRule type="containsText" dxfId="259" priority="3794" operator="containsText" text="改紡">
      <formula>NOT(ISERROR(SEARCH("改紡",X1116)))</formula>
    </cfRule>
    <cfRule type="containsText" dxfId="258" priority="3793" operator="containsText" text="清車">
      <formula>NOT(ISERROR(SEARCH("清車",X1116)))</formula>
    </cfRule>
  </conditionalFormatting>
  <conditionalFormatting sqref="Y1117">
    <cfRule type="containsText" dxfId="257" priority="3771" operator="containsText" text="了機">
      <formula>NOT(ISERROR(SEARCH("了機",Y1117)))</formula>
    </cfRule>
    <cfRule type="containsText" dxfId="256" priority="3770" operator="containsText" text="改紡">
      <formula>NOT(ISERROR(SEARCH("改紡",Y1117)))</formula>
    </cfRule>
    <cfRule type="containsText" dxfId="255" priority="3769" operator="containsText" text="清車">
      <formula>NOT(ISERROR(SEARCH("清車",Y1117)))</formula>
    </cfRule>
  </conditionalFormatting>
  <conditionalFormatting sqref="Y1118">
    <cfRule type="containsText" dxfId="254" priority="3281" operator="containsText" text="了機">
      <formula>NOT(ISERROR(SEARCH("了機",Y1118)))</formula>
    </cfRule>
    <cfRule type="containsText" dxfId="253" priority="3280" operator="containsText" text="改紡">
      <formula>NOT(ISERROR(SEARCH("改紡",Y1118)))</formula>
    </cfRule>
    <cfRule type="containsText" dxfId="252" priority="3279" operator="containsText" text="清車">
      <formula>NOT(ISERROR(SEARCH("清車",Y1118)))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10" operator="containsText" text="了機">
      <formula>NOT(ISERROR(SEARCH("了機",Y1119)))</formula>
    </cfRule>
    <cfRule type="containsText" dxfId="244" priority="3109" operator="containsText" text="改紡">
      <formula>NOT(ISERROR(SEARCH("改紡",Y1119)))</formula>
    </cfRule>
    <cfRule type="containsText" dxfId="243" priority="3108" operator="containsText" text="清車">
      <formula>NOT(ISERROR(SEARCH("清車",Y1119)))</formula>
    </cfRule>
  </conditionalFormatting>
  <conditionalFormatting sqref="Y1120">
    <cfRule type="containsText" dxfId="242" priority="3764" operator="containsText" text="改紡">
      <formula>NOT(ISERROR(SEARCH("改紡",Y1120)))</formula>
    </cfRule>
    <cfRule type="containsText" dxfId="241" priority="3765" operator="containsText" text="了機">
      <formula>NOT(ISERROR(SEARCH("了機",Y1120)))</formula>
    </cfRule>
    <cfRule type="containsText" dxfId="240" priority="3763" operator="containsText" text="清車">
      <formula>NOT(ISERROR(SEARCH("清車",Y1120)))</formula>
    </cfRule>
  </conditionalFormatting>
  <conditionalFormatting sqref="Y1121">
    <cfRule type="containsText" dxfId="239" priority="3278" operator="containsText" text="了機">
      <formula>NOT(ISERROR(SEARCH("了機",Y1121)))</formula>
    </cfRule>
    <cfRule type="containsText" dxfId="238" priority="3277" operator="containsText" text="改紡">
      <formula>NOT(ISERROR(SEARCH("改紡",Y1121)))</formula>
    </cfRule>
    <cfRule type="containsText" dxfId="237" priority="3474" operator="containsText" text="了機">
      <formula>NOT(ISERROR(SEARCH("了機",Y1121)))</formula>
    </cfRule>
    <cfRule type="containsText" dxfId="236" priority="3473" operator="containsText" text="改紡">
      <formula>NOT(ISERROR(SEARCH("改紡",Y1121)))</formula>
    </cfRule>
    <cfRule type="containsText" dxfId="235" priority="3472" operator="containsText" text="清車">
      <formula>NOT(ISERROR(SEARCH("清車",Y1121)))</formula>
    </cfRule>
    <cfRule type="containsText" dxfId="234" priority="3276" operator="containsText" text="清車">
      <formula>NOT(ISERROR(SEARCH("清車",Y1121)))</formula>
    </cfRule>
  </conditionalFormatting>
  <conditionalFormatting sqref="Y1122">
    <cfRule type="containsText" dxfId="233" priority="3107" operator="containsText" text="了機">
      <formula>NOT(ISERROR(SEARCH("了機",Y1122)))</formula>
    </cfRule>
    <cfRule type="containsText" dxfId="232" priority="3106" operator="containsText" text="改紡">
      <formula>NOT(ISERROR(SEARCH("改紡",Y1122)))</formula>
    </cfRule>
    <cfRule type="containsText" dxfId="231" priority="3105" operator="containsText" text="清車">
      <formula>NOT(ISERROR(SEARCH("清車",Y1122)))</formula>
    </cfRule>
  </conditionalFormatting>
  <conditionalFormatting sqref="Y1130">
    <cfRule type="containsText" dxfId="230" priority="3786" operator="containsText" text="了機">
      <formula>NOT(ISERROR(SEARCH("了機",Y1130)))</formula>
    </cfRule>
    <cfRule type="containsText" dxfId="229" priority="3785" operator="containsText" text="改紡">
      <formula>NOT(ISERROR(SEARCH("改紡",Y1130)))</formula>
    </cfRule>
    <cfRule type="containsText" dxfId="228" priority="3784" operator="containsText" text="清車">
      <formula>NOT(ISERROR(SEARCH("清車",Y1130)))</formula>
    </cfRule>
  </conditionalFormatting>
  <conditionalFormatting sqref="Y1131">
    <cfRule type="containsText" dxfId="227" priority="3290" operator="containsText" text="了機">
      <formula>NOT(ISERROR(SEARCH("了機",Y1131)))</formula>
    </cfRule>
    <cfRule type="containsText" dxfId="226" priority="3289" operator="containsText" text="改紡">
      <formula>NOT(ISERROR(SEARCH("改紡",Y1131)))</formula>
    </cfRule>
    <cfRule type="containsText" dxfId="225" priority="3486" operator="containsText" text="了機">
      <formula>NOT(ISERROR(SEARCH("了機",Y1131)))</formula>
    </cfRule>
    <cfRule type="containsText" dxfId="224" priority="3485" operator="containsText" text="改紡">
      <formula>NOT(ISERROR(SEARCH("改紡",Y1131)))</formula>
    </cfRule>
    <cfRule type="containsText" dxfId="223" priority="3288" operator="containsText" text="清車">
      <formula>NOT(ISERROR(SEARCH("清車",Y1131)))</formula>
    </cfRule>
    <cfRule type="containsText" dxfId="222" priority="3484" operator="containsText" text="清車">
      <formula>NOT(ISERROR(SEARCH("清車",Y1131)))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8" operator="containsText" text="改紡">
      <formula>NOT(ISERROR(SEARCH("改紡",Y1135)))</formula>
    </cfRule>
    <cfRule type="containsText" dxfId="208" priority="3087" operator="containsText" text="清車">
      <formula>NOT(ISERROR(SEARCH("清車",Y1135)))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3" operator="containsText" text="了機">
      <formula>NOT(ISERROR(SEARCH("了機",Y1147)))</formula>
    </cfRule>
    <cfRule type="containsText" dxfId="205" priority="2822" operator="containsText" text="改紡">
      <formula>NOT(ISERROR(SEARCH("改紡",Y1147)))</formula>
    </cfRule>
    <cfRule type="containsText" dxfId="204" priority="2821" operator="containsText" text="清車">
      <formula>NOT(ISERROR(SEARCH("清車",Y1147)))</formula>
    </cfRule>
  </conditionalFormatting>
  <conditionalFormatting sqref="Y1149">
    <cfRule type="containsText" dxfId="203" priority="2814" operator="containsText" text="了機">
      <formula>NOT(ISERROR(SEARCH("了機",Y1149)))</formula>
    </cfRule>
    <cfRule type="containsText" dxfId="202" priority="2812" operator="containsText" text="清車">
      <formula>NOT(ISERROR(SEARCH("清車",Y1149)))</formula>
    </cfRule>
    <cfRule type="containsText" dxfId="201" priority="2813" operator="containsText" text="改紡">
      <formula>NOT(ISERROR(SEARCH("改紡",Y1149)))</formula>
    </cfRule>
  </conditionalFormatting>
  <conditionalFormatting sqref="Y1150">
    <cfRule type="containsText" dxfId="200" priority="2829" operator="containsText" text="了機">
      <formula>NOT(ISERROR(SEARCH("了機",Y1150)))</formula>
    </cfRule>
    <cfRule type="containsText" dxfId="199" priority="2827" operator="containsText" text="清車">
      <formula>NOT(ISERROR(SEARCH("清車",Y1150)))</formula>
    </cfRule>
    <cfRule type="containsText" dxfId="198" priority="2828" operator="containsText" text="改紡">
      <formula>NOT(ISERROR(SEARCH("改紡",Y1150)))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3" operator="containsText" text="了機">
      <formula>NOT(ISERROR(SEARCH("了機",Y1154)))</formula>
    </cfRule>
    <cfRule type="containsText" dxfId="193" priority="2152" operator="containsText" text="改紡">
      <formula>NOT(ISERROR(SEARCH("改紡",Y1154)))</formula>
    </cfRule>
    <cfRule type="containsText" dxfId="192" priority="2151" operator="containsText" text="清車">
      <formula>NOT(ISERROR(SEARCH("清車",Y1154)))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50" operator="containsText" text="了機">
      <formula>NOT(ISERROR(SEARCH("了機",X1155)))</formula>
    </cfRule>
    <cfRule type="containsText" dxfId="189" priority="2849" operator="containsText" text="改紡">
      <formula>NOT(ISERROR(SEARCH("改紡",X1155)))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6" operator="containsText" text="了機">
      <formula>NOT(ISERROR(SEARCH("了機",Y1157)))</formula>
    </cfRule>
    <cfRule type="containsText" dxfId="184" priority="2531" operator="containsText" text="改紡">
      <formula>NOT(ISERROR(SEARCH("改紡",Y1157)))</formula>
    </cfRule>
    <cfRule type="containsText" dxfId="183" priority="2532" operator="containsText" text="了機">
      <formula>NOT(ISERROR(SEARCH("了機",Y1157)))</formula>
    </cfRule>
    <cfRule type="containsText" dxfId="182" priority="2334" operator="containsText" text="清車">
      <formula>NOT(ISERROR(SEARCH("清車",Y1157)))</formula>
    </cfRule>
    <cfRule type="containsText" dxfId="181" priority="2530" operator="containsText" text="清車">
      <formula>NOT(ISERROR(SEARCH("清車",Y1157)))</formula>
    </cfRule>
    <cfRule type="containsText" dxfId="180" priority="2335" operator="containsText" text="改紡">
      <formula>NOT(ISERROR(SEARCH("改紡",Y1157)))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5" operator="containsText" text="了機">
      <formula>NOT(ISERROR(SEARCH("了機",Y1158)))</formula>
    </cfRule>
    <cfRule type="containsText" dxfId="175" priority="2164" operator="containsText" text="改紡">
      <formula>NOT(ISERROR(SEARCH("改紡",Y1158)))</formula>
    </cfRule>
    <cfRule type="containsText" dxfId="174" priority="2163" operator="containsText" text="清車">
      <formula>NOT(ISERROR(SEARCH("清車",Y1158)))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528" operator="containsText" text="改紡">
      <formula>NOT(ISERROR(SEARCH("改紡",Y1160)))</formula>
    </cfRule>
    <cfRule type="containsText" dxfId="169" priority="2529" operator="containsText" text="了機">
      <formula>NOT(ISERROR(SEARCH("了機",Y1160)))</formula>
    </cfRule>
    <cfRule type="containsText" dxfId="168" priority="2527" operator="containsText" text="清車">
      <formula>NOT(ISERROR(SEARCH("清車",Y1160)))</formula>
    </cfRule>
    <cfRule type="containsText" dxfId="167" priority="2331" operator="containsText" text="清車">
      <formula>NOT(ISERROR(SEARCH("清車",Y1160)))</formula>
    </cfRule>
    <cfRule type="containsText" dxfId="166" priority="2332" operator="containsText" text="改紡">
      <formula>NOT(ISERROR(SEARCH("改紡",Y1160)))</formula>
    </cfRule>
    <cfRule type="containsText" dxfId="165" priority="2333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2" operator="containsText" text="了機">
      <formula>NOT(ISERROR(SEARCH("了機",Y1161)))</formula>
    </cfRule>
    <cfRule type="containsText" dxfId="162" priority="2161" operator="containsText" text="改紡">
      <formula>NOT(ISERROR(SEARCH("改紡",Y1161)))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540" operator="containsText" text="改紡">
      <formula>NOT(ISERROR(SEARCH("改紡",Y1170)))</formula>
    </cfRule>
    <cfRule type="containsText" dxfId="157" priority="2539" operator="containsText" text="清車">
      <formula>NOT(ISERROR(SEARCH("清車",Y1170)))</formula>
    </cfRule>
    <cfRule type="containsText" dxfId="156" priority="2541" operator="containsText" text="了機">
      <formula>NOT(ISERROR(SEARCH("了機",Y1170)))</formula>
    </cfRule>
    <cfRule type="containsText" dxfId="155" priority="2345" operator="containsText" text="了機">
      <formula>NOT(ISERROR(SEARCH("了機",Y1170)))</formula>
    </cfRule>
    <cfRule type="containsText" dxfId="154" priority="2344" operator="containsText" text="改紡">
      <formula>NOT(ISERROR(SEARCH("改紡",Y1170)))</formula>
    </cfRule>
    <cfRule type="containsText" dxfId="153" priority="2343" operator="containsText" text="清車">
      <formula>NOT(ISERROR(SEARCH("清車",Y1170)))</formula>
    </cfRule>
  </conditionalFormatting>
  <conditionalFormatting sqref="Y1171">
    <cfRule type="containsText" dxfId="152" priority="2174" operator="containsText" text="了機">
      <formula>NOT(ISERROR(SEARCH("了機",Y1171)))</formula>
    </cfRule>
    <cfRule type="containsText" dxfId="151" priority="2173" operator="containsText" text="改紡">
      <formula>NOT(ISERROR(SEARCH("改紡",Y1171)))</formula>
    </cfRule>
    <cfRule type="containsText" dxfId="150" priority="2172" operator="containsText" text="清車">
      <formula>NOT(ISERROR(SEARCH("清車",Y1171)))</formula>
    </cfRule>
  </conditionalFormatting>
  <conditionalFormatting sqref="Y1172">
    <cfRule type="containsText" dxfId="149" priority="2796" operator="containsText" text="了機">
      <formula>NOT(ISERROR(SEARCH("了機",Y1172)))</formula>
    </cfRule>
    <cfRule type="containsText" dxfId="148" priority="2795" operator="containsText" text="改紡">
      <formula>NOT(ISERROR(SEARCH("改紡",Y1172)))</formula>
    </cfRule>
    <cfRule type="containsText" dxfId="147" priority="2794" operator="containsText" text="清車">
      <formula>NOT(ISERROR(SEARCH("清車",Y1172)))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518" operator="containsText" text="清車">
      <formula>NOT(ISERROR(SEARCH("清車",Y1173)))</formula>
    </cfRule>
    <cfRule type="containsText" dxfId="144" priority="2520" operator="containsText" text="了機">
      <formula>NOT(ISERROR(SEARCH("了機",Y1173)))</formula>
    </cfRule>
    <cfRule type="containsText" dxfId="143" priority="2327" operator="containsText" text="了機">
      <formula>NOT(ISERROR(SEARCH("了機",Y1173)))</formula>
    </cfRule>
    <cfRule type="containsText" dxfId="142" priority="2326" operator="containsText" text="改紡">
      <formula>NOT(ISERROR(SEARCH("改紡",Y1173)))</formula>
    </cfRule>
    <cfRule type="containsText" dxfId="141" priority="2519" operator="containsText" text="改紡">
      <formula>NOT(ISERROR(SEARCH("改紡",Y1173)))</formula>
    </cfRule>
  </conditionalFormatting>
  <conditionalFormatting sqref="Y1174">
    <cfRule type="containsText" dxfId="140" priority="2144" operator="containsText" text="了機">
      <formula>NOT(ISERROR(SEARCH("了機",Y1174)))</formula>
    </cfRule>
    <cfRule type="containsText" dxfId="139" priority="2142" operator="containsText" text="清車">
      <formula>NOT(ISERROR(SEARCH("清車",Y1174)))</formula>
    </cfRule>
    <cfRule type="containsText" dxfId="138" priority="2143" operator="containsText" text="改紡">
      <formula>NOT(ISERROR(SEARCH("改紡",Y1174)))</formula>
    </cfRule>
  </conditionalFormatting>
  <conditionalFormatting sqref="Y1186">
    <cfRule type="containsText" dxfId="137" priority="1877" operator="containsText" text="改紡">
      <formula>NOT(ISERROR(SEARCH("改紡",Y1186)))</formula>
    </cfRule>
    <cfRule type="containsText" dxfId="136" priority="1878" operator="containsText" text="了機">
      <formula>NOT(ISERROR(SEARCH("了機",Y1186)))</formula>
    </cfRule>
    <cfRule type="containsText" dxfId="135" priority="1876" operator="containsText" text="清車">
      <formula>NOT(ISERROR(SEARCH("清車",Y1186)))</formula>
    </cfRule>
  </conditionalFormatting>
  <conditionalFormatting sqref="Y1188">
    <cfRule type="containsText" dxfId="134" priority="1869" operator="containsText" text="了機">
      <formula>NOT(ISERROR(SEARCH("了機",Y1188)))</formula>
    </cfRule>
    <cfRule type="containsText" dxfId="133" priority="1868" operator="containsText" text="改紡">
      <formula>NOT(ISERROR(SEARCH("改紡",Y1188)))</formula>
    </cfRule>
    <cfRule type="containsText" dxfId="132" priority="1867" operator="containsText" text="清車">
      <formula>NOT(ISERROR(SEARCH("清車",Y1188)))</formula>
    </cfRule>
  </conditionalFormatting>
  <conditionalFormatting sqref="Y1189">
    <cfRule type="containsText" dxfId="131" priority="1883" operator="containsText" text="改紡">
      <formula>NOT(ISERROR(SEARCH("改紡",Y1189)))</formula>
    </cfRule>
    <cfRule type="containsText" dxfId="130" priority="1884" operator="containsText" text="了機">
      <formula>NOT(ISERROR(SEARCH("了機",Y1189)))</formula>
    </cfRule>
    <cfRule type="containsText" dxfId="129" priority="1882" operator="containsText" text="清車">
      <formula>NOT(ISERROR(SEARCH("清車",Y1189)))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8" operator="containsText" text="了機">
      <formula>NOT(ISERROR(SEARCH("了機",Y1193)))</formula>
    </cfRule>
    <cfRule type="containsText" dxfId="124" priority="1207" operator="containsText" text="改紡">
      <formula>NOT(ISERROR(SEARCH("改紡",Y1193)))</formula>
    </cfRule>
    <cfRule type="containsText" dxfId="123" priority="1206" operator="containsText" text="清車">
      <formula>NOT(ISERROR(SEARCH("清車",Y1193)))</formula>
    </cfRule>
  </conditionalFormatting>
  <conditionalFormatting sqref="Y1194:Y1196 X1199:X1208 X1210:X1212">
    <cfRule type="containsText" dxfId="122" priority="1905" operator="containsText" text="了機">
      <formula>NOT(ISERROR(SEARCH("了機",X1194)))</formula>
    </cfRule>
    <cfRule type="containsText" dxfId="121" priority="1903" operator="containsText" text="清車">
      <formula>NOT(ISERROR(SEARCH("清車",X1194)))</formula>
    </cfRule>
    <cfRule type="containsText" dxfId="120" priority="1904" operator="containsText" text="改紡">
      <formula>NOT(ISERROR(SEARCH("改紡",X1194)))</formula>
    </cfRule>
  </conditionalFormatting>
  <conditionalFormatting sqref="Y1195">
    <cfRule type="containsText" dxfId="119" priority="1881" operator="containsText" text="了機">
      <formula>NOT(ISERROR(SEARCH("了機",Y1195)))</formula>
    </cfRule>
    <cfRule type="containsText" dxfId="118" priority="1880" operator="containsText" text="改紡">
      <formula>NOT(ISERROR(SEARCH("改紡",Y1195)))</formula>
    </cfRule>
    <cfRule type="containsText" dxfId="117" priority="1879" operator="containsText" text="清車">
      <formula>NOT(ISERROR(SEARCH("清車",Y1195)))</formula>
    </cfRule>
  </conditionalFormatting>
  <conditionalFormatting sqref="Y1196">
    <cfRule type="containsText" dxfId="116" priority="1587" operator="containsText" text="了機">
      <formula>NOT(ISERROR(SEARCH("了機",Y1196)))</formula>
    </cfRule>
    <cfRule type="containsText" dxfId="115" priority="1586" operator="containsText" text="改紡">
      <formula>NOT(ISERROR(SEARCH("改紡",Y1196)))</formula>
    </cfRule>
    <cfRule type="containsText" dxfId="114" priority="1585" operator="containsText" text="清車">
      <formula>NOT(ISERROR(SEARCH("清車",Y1196)))</formula>
    </cfRule>
    <cfRule type="containsText" dxfId="113" priority="1391" operator="containsText" text="了機">
      <formula>NOT(ISERROR(SEARCH("了機",Y1196)))</formula>
    </cfRule>
    <cfRule type="containsText" dxfId="112" priority="1390" operator="containsText" text="改紡">
      <formula>NOT(ISERROR(SEARCH("改紡",Y1196)))</formula>
    </cfRule>
    <cfRule type="containsText" dxfId="111" priority="1389" operator="containsText" text="清車">
      <formula>NOT(ISERROR(SEARCH("清車",Y1196)))</formula>
    </cfRule>
  </conditionalFormatting>
  <conditionalFormatting sqref="Y1196:Y1209">
    <cfRule type="containsText" dxfId="110" priority="1908" operator="containsText" text="了機">
      <formula>NOT(ISERROR(SEARCH("了機",Y1196)))</formula>
    </cfRule>
    <cfRule type="containsText" dxfId="109" priority="1907" operator="containsText" text="改紡">
      <formula>NOT(ISERROR(SEARCH("改紡",Y1196)))</formula>
    </cfRule>
    <cfRule type="containsText" dxfId="108" priority="1906" operator="containsText" text="清車">
      <formula>NOT(ISERROR(SEARCH("清車",Y1196)))</formula>
    </cfRule>
  </conditionalFormatting>
  <conditionalFormatting sqref="Y1197">
    <cfRule type="containsText" dxfId="107" priority="1219" operator="containsText" text="改紡">
      <formula>NOT(ISERROR(SEARCH("改紡",Y1197)))</formula>
    </cfRule>
    <cfRule type="containsText" dxfId="106" priority="1220" operator="containsText" text="了機">
      <formula>NOT(ISERROR(SEARCH("了機",Y1197)))</formula>
    </cfRule>
    <cfRule type="containsText" dxfId="105" priority="1218" operator="containsText" text="清車">
      <formula>NOT(ISERROR(SEARCH("清車",Y1197)))</formula>
    </cfRule>
  </conditionalFormatting>
  <conditionalFormatting sqref="Y1198">
    <cfRule type="containsText" dxfId="104" priority="1875" operator="containsText" text="了機">
      <formula>NOT(ISERROR(SEARCH("了機",Y1198)))</formula>
    </cfRule>
    <cfRule type="containsText" dxfId="103" priority="1874" operator="containsText" text="改紡">
      <formula>NOT(ISERROR(SEARCH("改紡",Y1198)))</formula>
    </cfRule>
    <cfRule type="containsText" dxfId="102" priority="1873" operator="containsText" text="清車">
      <formula>NOT(ISERROR(SEARCH("清車",Y1198)))</formula>
    </cfRule>
  </conditionalFormatting>
  <conditionalFormatting sqref="Y1199">
    <cfRule type="containsText" dxfId="101" priority="1388" operator="containsText" text="了機">
      <formula>NOT(ISERROR(SEARCH("了機",Y1199)))</formula>
    </cfRule>
    <cfRule type="containsText" dxfId="100" priority="1386" operator="containsText" text="清車">
      <formula>NOT(ISERROR(SEARCH("清車",Y1199)))</formula>
    </cfRule>
    <cfRule type="containsText" dxfId="99" priority="1387" operator="containsText" text="改紡">
      <formula>NOT(ISERROR(SEARCH("改紡",Y1199)))</formula>
    </cfRule>
    <cfRule type="containsText" dxfId="98" priority="1584" operator="containsText" text="了機">
      <formula>NOT(ISERROR(SEARCH("了機",Y1199)))</formula>
    </cfRule>
    <cfRule type="containsText" dxfId="97" priority="1583" operator="containsText" text="改紡">
      <formula>NOT(ISERROR(SEARCH("改紡",Y1199)))</formula>
    </cfRule>
    <cfRule type="containsText" dxfId="96" priority="1582" operator="containsText" text="清車">
      <formula>NOT(ISERROR(SEARCH("清車",Y1199)))</formula>
    </cfRule>
  </conditionalFormatting>
  <conditionalFormatting sqref="Y1200">
    <cfRule type="containsText" dxfId="95" priority="1216" operator="containsText" text="改紡">
      <formula>NOT(ISERROR(SEARCH("改紡",Y1200)))</formula>
    </cfRule>
    <cfRule type="containsText" dxfId="94" priority="1215" operator="containsText" text="清車">
      <formula>NOT(ISERROR(SEARCH("清車",Y1200)))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9" operator="containsText" text="改紡">
      <formula>NOT(ISERROR(SEARCH("改紡",Y1209)))</formula>
    </cfRule>
    <cfRule type="containsText" dxfId="88" priority="1594" operator="containsText" text="清車">
      <formula>NOT(ISERROR(SEARCH("清車",Y1209)))</formula>
    </cfRule>
    <cfRule type="containsText" dxfId="87" priority="1398" operator="containsText" text="清車">
      <formula>NOT(ISERROR(SEARCH("清車",Y1209)))</formula>
    </cfRule>
    <cfRule type="containsText" dxfId="86" priority="1596" operator="containsText" text="了機">
      <formula>NOT(ISERROR(SEARCH("了機",Y1209)))</formula>
    </cfRule>
    <cfRule type="containsText" dxfId="85" priority="1595" operator="containsText" text="改紡">
      <formula>NOT(ISERROR(SEARCH("改紡",Y1209)))</formula>
    </cfRule>
    <cfRule type="containsText" dxfId="84" priority="1400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50" operator="containsText" text="改紡">
      <formula>NOT(ISERROR(SEARCH("改紡",Y1211)))</formula>
    </cfRule>
    <cfRule type="containsText" dxfId="79" priority="1849" operator="containsText" text="清車">
      <formula>NOT(ISERROR(SEARCH("清車",Y1211)))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575" operator="containsText" text="了機">
      <formula>NOT(ISERROR(SEARCH("了機",Y1212)))</formula>
    </cfRule>
    <cfRule type="containsText" dxfId="76" priority="1574" operator="containsText" text="改紡">
      <formula>NOT(ISERROR(SEARCH("改紡",Y1212)))</formula>
    </cfRule>
    <cfRule type="containsText" dxfId="75" priority="1573" operator="containsText" text="清車">
      <formula>NOT(ISERROR(SEARCH("清車",Y1212)))</formula>
    </cfRule>
    <cfRule type="containsText" dxfId="74" priority="1382" operator="containsText" text="了機">
      <formula>NOT(ISERROR(SEARCH("了機",Y1212)))</formula>
    </cfRule>
    <cfRule type="containsText" dxfId="73" priority="1381" operator="containsText" text="改紡">
      <formula>NOT(ISERROR(SEARCH("改紡",Y1212)))</formula>
    </cfRule>
    <cfRule type="containsText" dxfId="72" priority="1380" operator="containsText" text="清車">
      <formula>NOT(ISERROR(SEARCH("清車",Y1212)))</formula>
    </cfRule>
  </conditionalFormatting>
  <conditionalFormatting sqref="Y1213">
    <cfRule type="containsText" dxfId="71" priority="1198" operator="containsText" text="改紡">
      <formula>NOT(ISERROR(SEARCH("改紡",Y1213)))</formula>
    </cfRule>
    <cfRule type="containsText" dxfId="70" priority="1199" operator="containsText" text="了機">
      <formula>NOT(ISERROR(SEARCH("了機",Y1213)))</formula>
    </cfRule>
    <cfRule type="containsText" dxfId="69" priority="1197" operator="containsText" text="清車">
      <formula>NOT(ISERROR(SEARCH("清車",Y1213)))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3" operator="containsText" text="改紡">
      <formula>NOT(ISERROR(SEARCH("改紡",Y1227)))</formula>
    </cfRule>
    <cfRule type="containsText" dxfId="64" priority="922" operator="containsText" text="清車">
      <formula>NOT(ISERROR(SEARCH("清車",Y1227)))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2" operator="containsText" text="了機">
      <formula>NOT(ISERROR(SEARCH("了機",Y1235)))</formula>
    </cfRule>
    <cfRule type="containsText" dxfId="45" priority="643" operator="containsText" text="改紡">
      <formula>NOT(ISERROR(SEARCH("改紡",Y1235)))</formula>
    </cfRule>
    <cfRule type="containsText" dxfId="44" priority="441" operator="containsText" text="改紡">
      <formula>NOT(ISERROR(SEARCH("改紡",Y1235)))</formula>
    </cfRule>
    <cfRule type="containsText" dxfId="43" priority="644" operator="containsText" text="了機">
      <formula>NOT(ISERROR(SEARCH("了機",Y1235)))</formula>
    </cfRule>
    <cfRule type="containsText" dxfId="42" priority="642" operator="containsText" text="清車">
      <formula>NOT(ISERROR(SEARCH("清車",Y1235)))</formula>
    </cfRule>
  </conditionalFormatting>
  <conditionalFormatting sqref="Y1235:Y1248">
    <cfRule type="containsText" dxfId="41" priority="962" operator="containsText" text="改紡">
      <formula>NOT(ISERROR(SEARCH("改紡",Y1235)))</formula>
    </cfRule>
    <cfRule type="containsText" dxfId="40" priority="961" operator="containsText" text="清車">
      <formula>NOT(ISERROR(SEARCH("清車",Y1235)))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5" operator="containsText" text="改紡">
      <formula>NOT(ISERROR(SEARCH("改紡",Y1236)))</formula>
    </cfRule>
    <cfRule type="containsText" dxfId="37" priority="266" operator="containsText" text="了機">
      <formula>NOT(ISERROR(SEARCH("了機",Y1236)))</formula>
    </cfRule>
    <cfRule type="containsText" dxfId="36" priority="264" operator="containsText" text="清車">
      <formula>NOT(ISERROR(SEARCH("清車",Y1236)))</formula>
    </cfRule>
  </conditionalFormatting>
  <conditionalFormatting sqref="Y1237">
    <cfRule type="containsText" dxfId="35" priority="929" operator="containsText" text="改紡">
      <formula>NOT(ISERROR(SEARCH("改紡",Y1237)))</formula>
    </cfRule>
    <cfRule type="containsText" dxfId="34" priority="930" operator="containsText" text="了機">
      <formula>NOT(ISERROR(SEARCH("了機",Y1237)))</formula>
    </cfRule>
    <cfRule type="containsText" dxfId="33" priority="928" operator="containsText" text="清車">
      <formula>NOT(ISERROR(SEARCH("清車",Y1237)))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8" operator="containsText" text="了機">
      <formula>NOT(ISERROR(SEARCH("了機",Y1238)))</formula>
    </cfRule>
    <cfRule type="containsText" dxfId="30" priority="437" operator="containsText" text="改紡">
      <formula>NOT(ISERROR(SEARCH("改紡",Y1238)))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2" operator="containsText" text="了機">
      <formula>NOT(ISERROR(SEARCH("了機",Y1239)))</formula>
    </cfRule>
    <cfRule type="containsText" dxfId="25" priority="261" operator="containsText" text="改紡">
      <formula>NOT(ISERROR(SEARCH("改紡",Y1239)))</formula>
    </cfRule>
    <cfRule type="containsText" dxfId="24" priority="260" operator="containsText" text="清車">
      <formula>NOT(ISERROR(SEARCH("清車",Y1239)))</formula>
    </cfRule>
  </conditionalFormatting>
  <conditionalFormatting sqref="Y1247">
    <cfRule type="containsText" dxfId="23" priority="950" operator="containsText" text="改紡">
      <formula>NOT(ISERROR(SEARCH("改紡",Y1247)))</formula>
    </cfRule>
    <cfRule type="containsText" dxfId="22" priority="951" operator="containsText" text="了機">
      <formula>NOT(ISERROR(SEARCH("了機",Y1247)))</formula>
    </cfRule>
    <cfRule type="containsText" dxfId="21" priority="949" operator="containsText" text="清車">
      <formula>NOT(ISERROR(SEARCH("清車",Y1247)))</formula>
    </cfRule>
  </conditionalFormatting>
  <conditionalFormatting sqref="Y1248">
    <cfRule type="containsText" dxfId="20" priority="452" operator="containsText" text="改紡">
      <formula>NOT(ISERROR(SEARCH("改紡",Y1248)))</formula>
    </cfRule>
    <cfRule type="containsText" dxfId="19" priority="451" operator="containsText" text="清車">
      <formula>NOT(ISERROR(SEARCH("清車",Y1248)))</formula>
    </cfRule>
    <cfRule type="containsText" dxfId="18" priority="653" operator="containsText" text="清車">
      <formula>NOT(ISERROR(SEARCH("清車",Y1248)))</formula>
    </cfRule>
    <cfRule type="containsText" dxfId="17" priority="453" operator="containsText" text="了機">
      <formula>NOT(ISERROR(SEARCH("了機",Y1248)))</formula>
    </cfRule>
    <cfRule type="containsText" dxfId="16" priority="655" operator="containsText" text="了機">
      <formula>NOT(ISERROR(SEARCH("了機",Y1248)))</formula>
    </cfRule>
    <cfRule type="containsText" dxfId="15" priority="654" operator="containsText" text="改紡">
      <formula>NOT(ISERROR(SEARCH("改紡",Y1248)))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8" operator="containsText" text="了機">
      <formula>NOT(ISERROR(SEARCH("了機",Y1250)))</formula>
    </cfRule>
    <cfRule type="containsText" dxfId="10" priority="907" operator="containsText" text="改紡">
      <formula>NOT(ISERROR(SEARCH("改紡",Y1250)))</formula>
    </cfRule>
    <cfRule type="containsText" dxfId="9" priority="906" operator="containsText" text="清車">
      <formula>NOT(ISERROR(SEARCH("清車",Y1250)))</formula>
    </cfRule>
  </conditionalFormatting>
  <conditionalFormatting sqref="Y1251">
    <cfRule type="containsText" dxfId="8" priority="431" operator="containsText" text="了機">
      <formula>NOT(ISERROR(SEARCH("了機",Y1251)))</formula>
    </cfRule>
    <cfRule type="containsText" dxfId="7" priority="429" operator="containsText" text="清車">
      <formula>NOT(ISERROR(SEARCH("清車",Y1251)))</formula>
    </cfRule>
    <cfRule type="containsText" dxfId="6" priority="630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430" operator="containsText" text="改紡">
      <formula>NOT(ISERROR(SEARCH("改紡",Y1251)))</formula>
    </cfRule>
  </conditionalFormatting>
  <conditionalFormatting sqref="Y1252">
    <cfRule type="containsText" dxfId="2" priority="242" operator="containsText" text="改紡">
      <formula>NOT(ISERROR(SEARCH("改紡",Y1252)))</formula>
    </cfRule>
    <cfRule type="containsText" dxfId="1" priority="241" operator="containsText" text="清車">
      <formula>NOT(ISERROR(SEARCH("清車",Y1252)))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朱玉萍</cp:lastModifiedBy>
  <cp:lastPrinted>2026-03-02T03:17:33Z</cp:lastPrinted>
  <dcterms:created xsi:type="dcterms:W3CDTF">2021-01-29T04:00:44Z</dcterms:created>
  <dcterms:modified xsi:type="dcterms:W3CDTF">2026-05-28T03:38:06Z</dcterms:modified>
</cp:coreProperties>
</file>