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0005" windowHeight="10005"/>
  </bookViews>
  <sheets>
    <sheet name="BOLDetails1.xls" sheetId="1" r:id="rId1"/>
  </sheets>
  <calcPr calcId="145621"/>
</workbook>
</file>

<file path=xl/calcChain.xml><?xml version="1.0" encoding="utf-8"?>
<calcChain xmlns="http://schemas.openxmlformats.org/spreadsheetml/2006/main">
  <c r="P100" i="1" l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</calcChain>
</file>

<file path=xl/sharedStrings.xml><?xml version="1.0" encoding="utf-8"?>
<sst xmlns="http://schemas.openxmlformats.org/spreadsheetml/2006/main" count="791" uniqueCount="380">
  <si>
    <t>LOCATION</t>
  </si>
  <si>
    <t>LOT #</t>
  </si>
  <si>
    <t>BOL #</t>
  </si>
  <si>
    <t>CATEGORY</t>
  </si>
  <si>
    <t>RETURN TYPE</t>
  </si>
  <si>
    <t># OF PALLETS</t>
  </si>
  <si>
    <t># OF CARTONS</t>
  </si>
  <si>
    <t>TOTAL ORIGINAL COST</t>
  </si>
  <si>
    <t>TOTAL ORIGINAL RETAIL</t>
  </si>
  <si>
    <t># OF UNITS</t>
  </si>
  <si>
    <t>TOTAL CLIENT COST</t>
  </si>
  <si>
    <t>AVG. UNIT CLIENT COST</t>
  </si>
  <si>
    <t>STONE MOUNTAIN - CRC, STONE MOUNTAIN, GA</t>
  </si>
  <si>
    <t>WOMENS SHOES</t>
  </si>
  <si>
    <t>JOBOUT - FL</t>
  </si>
  <si>
    <t>TOTAL:</t>
  </si>
  <si>
    <t>DIVISION</t>
  </si>
  <si>
    <t>% OF UNITS</t>
  </si>
  <si>
    <t>CLIENT COST</t>
  </si>
  <si>
    <t>ORIGINAL COST</t>
  </si>
  <si>
    <t>BLM</t>
  </si>
  <si>
    <t>UPC</t>
  </si>
  <si>
    <t>ITEM DESCRIPTION</t>
  </si>
  <si>
    <t>ORIGINAL QTY</t>
  </si>
  <si>
    <t>ORIGINAL RETAIL</t>
  </si>
  <si>
    <t>VENDOR / STYLE #</t>
  </si>
  <si>
    <t>COLOR</t>
  </si>
  <si>
    <t>SIZE</t>
  </si>
  <si>
    <t>DEPARTMENT NAME</t>
  </si>
  <si>
    <t>VENDOR NAME</t>
  </si>
  <si>
    <t>IMAGE</t>
  </si>
  <si>
    <t>742498565226</t>
  </si>
  <si>
    <t>F13 OLIVER HIGH SHAFT BOOT</t>
  </si>
  <si>
    <t>S144106BLNAPGH1</t>
  </si>
  <si>
    <t>BLACK</t>
  </si>
  <si>
    <t>7.5 M</t>
  </si>
  <si>
    <t>CONTEMP SHOES</t>
  </si>
  <si>
    <t>KATE SPADE/QUINBY RIDGE/SCHWARTZ</t>
  </si>
  <si>
    <t>612025973827</t>
  </si>
  <si>
    <t>STUART WEITZMAN STUART WEITZMAN WOMEN'S ALEX C IVORY 7.5</t>
  </si>
  <si>
    <t>ALEX</t>
  </si>
  <si>
    <t>WHITE</t>
  </si>
  <si>
    <t>STRT WTZMN WS</t>
  </si>
  <si>
    <t>STUART WEITZMAN &amp; CO</t>
  </si>
  <si>
    <t>742498682473</t>
  </si>
  <si>
    <t>BLAC NADJA</t>
  </si>
  <si>
    <t>S143245BCMSTE</t>
  </si>
  <si>
    <t>6.5 M</t>
  </si>
  <si>
    <t>742498682497</t>
  </si>
  <si>
    <t>742498270953</t>
  </si>
  <si>
    <t>S13 PALOMA POINTY TOE PMP</t>
  </si>
  <si>
    <t>S944601WHCAFSVE</t>
  </si>
  <si>
    <t>9 M</t>
  </si>
  <si>
    <t>887203593474</t>
  </si>
  <si>
    <t>F13 DRACO STUDDED BOOT</t>
  </si>
  <si>
    <t>DRACO-STUD</t>
  </si>
  <si>
    <t>JUNIOR SHOES</t>
  </si>
  <si>
    <t>JEFFREY CAMPBELL LLC</t>
  </si>
  <si>
    <t>742498775908</t>
  </si>
  <si>
    <t>POWD JANIRA</t>
  </si>
  <si>
    <t>S741821POWPAT</t>
  </si>
  <si>
    <t>6 M</t>
  </si>
  <si>
    <t>742498549769</t>
  </si>
  <si>
    <t>CAME ROGER</t>
  </si>
  <si>
    <t>S85910513LHP</t>
  </si>
  <si>
    <t>BEIGE</t>
  </si>
  <si>
    <t>742498172967</t>
  </si>
  <si>
    <t>R13 DIJON METAL BOW PUMP</t>
  </si>
  <si>
    <t>S542318BLPAT</t>
  </si>
  <si>
    <t>7 M</t>
  </si>
  <si>
    <t>742498574853</t>
  </si>
  <si>
    <t>F13 INEZ STRAPPY HH SNDL</t>
  </si>
  <si>
    <t>S944130GOGFBBSD</t>
  </si>
  <si>
    <t>GOLD</t>
  </si>
  <si>
    <t>8.5 M</t>
  </si>
  <si>
    <t>742498562669</t>
  </si>
  <si>
    <t>BLAC KAROLINA</t>
  </si>
  <si>
    <t>S841709BGDFES</t>
  </si>
  <si>
    <t>LT/PAS YEL</t>
  </si>
  <si>
    <t>742498574884</t>
  </si>
  <si>
    <t>10 M</t>
  </si>
  <si>
    <t>742498574860</t>
  </si>
  <si>
    <t>5050923192400</t>
  </si>
  <si>
    <t>ROSE SINGLE SOLE RO</t>
  </si>
  <si>
    <t>MORGAN</t>
  </si>
  <si>
    <t>BRGHT PINK</t>
  </si>
  <si>
    <t>LK BENNETT WS</t>
  </si>
  <si>
    <t>LK BENNETT LONDON/LK BENNETT USA</t>
  </si>
  <si>
    <t>742498660310</t>
  </si>
  <si>
    <t>ROSE CHARM</t>
  </si>
  <si>
    <t>S942345RRGFBRGL</t>
  </si>
  <si>
    <t>YELLOW</t>
  </si>
  <si>
    <t>8 M</t>
  </si>
  <si>
    <t>742498660303</t>
  </si>
  <si>
    <t>887500219275</t>
  </si>
  <si>
    <t>R13 VIENNE ANKL STRP HH</t>
  </si>
  <si>
    <t>VIENNE</t>
  </si>
  <si>
    <t>GRAY</t>
  </si>
  <si>
    <t>POUR LA VICTOIRE/PLV STUDIO INC</t>
  </si>
  <si>
    <t>5050923174680</t>
  </si>
  <si>
    <t>F13 LISA LEOPARD SMKG SLPR</t>
  </si>
  <si>
    <t>LISA NATURAL LEOPARD</t>
  </si>
  <si>
    <t>742498476812</t>
  </si>
  <si>
    <t>PF13 JULIA HH SNDL</t>
  </si>
  <si>
    <t>V1258776HNWSDEPMP</t>
  </si>
  <si>
    <t>DIANE V FURSTENBG/SCHWARTZ-MCY CNGN</t>
  </si>
  <si>
    <t>765207796766</t>
  </si>
  <si>
    <t>NEW LICORICE</t>
  </si>
  <si>
    <t>S1041507NLPAT</t>
  </si>
  <si>
    <t>MED BEIGE</t>
  </si>
  <si>
    <t>5050923079275</t>
  </si>
  <si>
    <t>F13 ZAHARA WEDGE</t>
  </si>
  <si>
    <t>ZAHARA PATENT PRINT</t>
  </si>
  <si>
    <t>5050923182210</t>
  </si>
  <si>
    <t>BLAC WEDGE</t>
  </si>
  <si>
    <t>EIMEAR - WEDGE</t>
  </si>
  <si>
    <t>887203604019</t>
  </si>
  <si>
    <t>BLAC TALL SHAFT BOO</t>
  </si>
  <si>
    <t>PURDY</t>
  </si>
  <si>
    <t>701937380004</t>
  </si>
  <si>
    <t>PF12 CASSIDY BOOTIE</t>
  </si>
  <si>
    <t>D40550</t>
  </si>
  <si>
    <t>BROWN</t>
  </si>
  <si>
    <t>7.5 B</t>
  </si>
  <si>
    <t>BTR FASH WS</t>
  </si>
  <si>
    <t>COLE HAAN</t>
  </si>
  <si>
    <t>701937380035</t>
  </si>
  <si>
    <t>9 B</t>
  </si>
  <si>
    <t>601780431840</t>
  </si>
  <si>
    <t>BFAVIGNON SA</t>
  </si>
  <si>
    <t>MED BROWN</t>
  </si>
  <si>
    <t>B BRIAN ATWOOD/JAG FTWR &amp; ACCESS</t>
  </si>
  <si>
    <t>5050923105271</t>
  </si>
  <si>
    <t>BLAC TOE CAP POINT</t>
  </si>
  <si>
    <t>HOLLY KID LEATHER</t>
  </si>
  <si>
    <t>655325843384</t>
  </si>
  <si>
    <t>TAUP RETRO HEEL</t>
  </si>
  <si>
    <t>PAUL GREEN/EUROPEAN STYLE INC</t>
  </si>
  <si>
    <t>886688773753</t>
  </si>
  <si>
    <t>BLAC AS-JUMP</t>
  </si>
  <si>
    <t>ASH/HIGHLINE UNITED LLC</t>
  </si>
  <si>
    <t>887203615503</t>
  </si>
  <si>
    <t>F13 ICY WEDGE BOOTIE W GLITTE</t>
  </si>
  <si>
    <t>ICY</t>
  </si>
  <si>
    <t>887203615589</t>
  </si>
  <si>
    <t>11 M</t>
  </si>
  <si>
    <t>886361120621</t>
  </si>
  <si>
    <t>F'13 TAWNIE MH SQ TOE PUMP</t>
  </si>
  <si>
    <t>TRL-TAWNIE</t>
  </si>
  <si>
    <t>TARYN ROSE/WILL-RICH SHOE</t>
  </si>
  <si>
    <t>749908655355</t>
  </si>
  <si>
    <t>F13 DAVIDA2 PEEP HH PUMP SUED</t>
  </si>
  <si>
    <t>MP2624B</t>
  </si>
  <si>
    <t>BGEOVERFLW</t>
  </si>
  <si>
    <t>BADGLEY MISCHKA/TITAN INDUSTRIES</t>
  </si>
  <si>
    <t>742498693554</t>
  </si>
  <si>
    <t>BLAC DONNA</t>
  </si>
  <si>
    <t>S459648BLPAT</t>
  </si>
  <si>
    <t>742498693929</t>
  </si>
  <si>
    <t>MUSH DONNA</t>
  </si>
  <si>
    <t>S459648MMSPE</t>
  </si>
  <si>
    <t>742498693578</t>
  </si>
  <si>
    <t>784239221176</t>
  </si>
  <si>
    <t>R13 CRESCENT WDG</t>
  </si>
  <si>
    <t>CRESCEN-LT</t>
  </si>
  <si>
    <t>EILEEN FISHER/CHAINSON FOOTWEAR INC</t>
  </si>
  <si>
    <t>887050960993</t>
  </si>
  <si>
    <t>SP'13 YVONNE CUTOUT HH BOOTIE</t>
  </si>
  <si>
    <t>40S3YVHE5S</t>
  </si>
  <si>
    <t>MED GREEN</t>
  </si>
  <si>
    <t>9.5</t>
  </si>
  <si>
    <t>MICHAEL/MICHAEL KORS (USA) INC</t>
  </si>
  <si>
    <t>749908655157</t>
  </si>
  <si>
    <t>F13 DAVIDA PEEP HH PUMP</t>
  </si>
  <si>
    <t>MP2624</t>
  </si>
  <si>
    <t>NAVY</t>
  </si>
  <si>
    <t>17135266485</t>
  </si>
  <si>
    <t>F13 FEDORA WEDGE BTIE</t>
  </si>
  <si>
    <t>C3384L1</t>
  </si>
  <si>
    <t>SPEC SHOES-BL</t>
  </si>
  <si>
    <t>VIA SPIGA/BROWN SHOE CONSIGNMENT</t>
  </si>
  <si>
    <t>749908585799</t>
  </si>
  <si>
    <t>S13 ADONIS HH SANDAL</t>
  </si>
  <si>
    <t>MP2502B</t>
  </si>
  <si>
    <t>DARK PINK</t>
  </si>
  <si>
    <t>885110585995</t>
  </si>
  <si>
    <t>F'13 CHARLIE OMBRE LACEUP COM</t>
  </si>
  <si>
    <t>FB-CHDIP</t>
  </si>
  <si>
    <t>PURPLE</t>
  </si>
  <si>
    <t>FREEBIRD BY STEVEN/DIVA ACQUISITION</t>
  </si>
  <si>
    <t>887203429254</t>
  </si>
  <si>
    <t>BLAC WESTERN SHORT BOOT</t>
  </si>
  <si>
    <t>ROSMORE-ZP</t>
  </si>
  <si>
    <t>887998243882</t>
  </si>
  <si>
    <t>R14 SMITH SHORT BOOTIE</t>
  </si>
  <si>
    <t>KL04343LE</t>
  </si>
  <si>
    <t>KENNETH COLE NY/K COLE PROD-MCYNET</t>
  </si>
  <si>
    <t>884312238357</t>
  </si>
  <si>
    <t>BLAC BLAC TUX SFT LOGO P</t>
  </si>
  <si>
    <t>MARC BY MARC JACOBS/MARC JACOBS INT</t>
  </si>
  <si>
    <t>884312238326</t>
  </si>
  <si>
    <t>5050923056207</t>
  </si>
  <si>
    <t>S13 BONDI BOW SNDL</t>
  </si>
  <si>
    <t>BONDI</t>
  </si>
  <si>
    <t>SILVER</t>
  </si>
  <si>
    <t>784239279917</t>
  </si>
  <si>
    <t>S13 PLEX SANDAL</t>
  </si>
  <si>
    <t>PLEX-ST</t>
  </si>
  <si>
    <t>17134595180</t>
  </si>
  <si>
    <t>F13 KENLEY CUTOUT HH BOOT</t>
  </si>
  <si>
    <t>C2508L1</t>
  </si>
  <si>
    <t>SAM EDELMAN/BROWN SHOE COMPANY</t>
  </si>
  <si>
    <t>17129303448</t>
  </si>
  <si>
    <t>PF13 EDINA SMOKING SHOE</t>
  </si>
  <si>
    <t>B4241LB</t>
  </si>
  <si>
    <t>17119863464</t>
  </si>
  <si>
    <t>F12 EDINAN SMOKING SLPR</t>
  </si>
  <si>
    <t>B4241L2</t>
  </si>
  <si>
    <t>888377131806</t>
  </si>
  <si>
    <t>S14 SHANDY WEDGE</t>
  </si>
  <si>
    <t>SHANDY</t>
  </si>
  <si>
    <t>DOLCE VITA FOOTWEAR INC</t>
  </si>
  <si>
    <t>17129307255</t>
  </si>
  <si>
    <t>PF13 FARLEY WDG</t>
  </si>
  <si>
    <t>C0317L1</t>
  </si>
  <si>
    <t>887203658609</t>
  </si>
  <si>
    <t>GREY LOW TASSEL SLI</t>
  </si>
  <si>
    <t>LAWLESS</t>
  </si>
  <si>
    <t>886452765878</t>
  </si>
  <si>
    <t>F13 OLLIE LACELESS OXFORD</t>
  </si>
  <si>
    <t>OLLIE</t>
  </si>
  <si>
    <t>886452777710</t>
  </si>
  <si>
    <t>F13 COCO SMOKING SLIPPER</t>
  </si>
  <si>
    <t>COCO</t>
  </si>
  <si>
    <t>887856316901</t>
  </si>
  <si>
    <t>SP'14 MARIBELLA STRPPY LH SND</t>
  </si>
  <si>
    <t>40S4MRMS2L</t>
  </si>
  <si>
    <t>8.5</t>
  </si>
  <si>
    <t>887203782830</t>
  </si>
  <si>
    <t>RED MH OPEN SLIDE</t>
  </si>
  <si>
    <t>DRUID</t>
  </si>
  <si>
    <t>RED</t>
  </si>
  <si>
    <t>886452841046</t>
  </si>
  <si>
    <t>SP13 KIMBRA WEDGE SANDAL</t>
  </si>
  <si>
    <t>KIMBRA</t>
  </si>
  <si>
    <t>887203890061</t>
  </si>
  <si>
    <t>BLAC LOW FLTFM SAND</t>
  </si>
  <si>
    <t>MENORCA-3X</t>
  </si>
  <si>
    <t>887203889980</t>
  </si>
  <si>
    <t>887417601675</t>
  </si>
  <si>
    <t>SP'13 TABBI MH DRESS W/CRYSTA</t>
  </si>
  <si>
    <t>ITTABBI</t>
  </si>
  <si>
    <t>LT BEIGE</t>
  </si>
  <si>
    <t>IVANKA TRUMP/MARC FISHER HOLDINGS</t>
  </si>
  <si>
    <t>886896107739</t>
  </si>
  <si>
    <t>F13 ORLANDO OXFORD</t>
  </si>
  <si>
    <t>SPL-ORLANDO</t>
  </si>
  <si>
    <t>SPLENDID/NEW YORK TRANSIT</t>
  </si>
  <si>
    <t>737435854211</t>
  </si>
  <si>
    <t>F13 MIRABEL LH PMP</t>
  </si>
  <si>
    <t>WINE</t>
  </si>
  <si>
    <t>NINE WEST WS</t>
  </si>
  <si>
    <t>BOUTIQUE 9/JAG FTWR &amp; ACCESSORIES</t>
  </si>
  <si>
    <t>887046184815</t>
  </si>
  <si>
    <t>F'12 KAYDEN HH PT PUMP</t>
  </si>
  <si>
    <t>ITKAYDEN</t>
  </si>
  <si>
    <t>887046184839</t>
  </si>
  <si>
    <t>887914188525</t>
  </si>
  <si>
    <t>SP'14 CITTY HH COVERED SNDL</t>
  </si>
  <si>
    <t>CITTY</t>
  </si>
  <si>
    <t>DARK GREEN</t>
  </si>
  <si>
    <t>STEVEN/DIVA ACQUISITION</t>
  </si>
  <si>
    <t>886452954685</t>
  </si>
  <si>
    <t>SP14 FRAY LACEUP SANDAL</t>
  </si>
  <si>
    <t>FRAY</t>
  </si>
  <si>
    <t>888450037605</t>
  </si>
  <si>
    <t>SP14 FOSSEL HH CAGE SNDL</t>
  </si>
  <si>
    <t>VC-FOSSEL</t>
  </si>
  <si>
    <t>VINCE CAMUTO/VCS GROUP LLC</t>
  </si>
  <si>
    <t>886113306075</t>
  </si>
  <si>
    <t>F'11 PINKISH HH PUMP</t>
  </si>
  <si>
    <t>ITPINKISH</t>
  </si>
  <si>
    <t>17123522852</t>
  </si>
  <si>
    <t>GRAP TYRA</t>
  </si>
  <si>
    <t>B6825S1</t>
  </si>
  <si>
    <t>17136481757</t>
  </si>
  <si>
    <t>NUDE BRINA</t>
  </si>
  <si>
    <t>C4873L1</t>
  </si>
  <si>
    <t>BEIGEKHAKI</t>
  </si>
  <si>
    <t>737435239681</t>
  </si>
  <si>
    <t>SP'13 CALL ME HH PT PUMP</t>
  </si>
  <si>
    <t>NATURAL</t>
  </si>
  <si>
    <t>ENZO WS-BLM</t>
  </si>
  <si>
    <t>ENZO/JAG FTWR &amp; ACCESSORIES</t>
  </si>
  <si>
    <t>885110621372</t>
  </si>
  <si>
    <t>BLAC ANIBELL</t>
  </si>
  <si>
    <t>ANIBELL</t>
  </si>
  <si>
    <t>886896120707</t>
  </si>
  <si>
    <t>F13 ISABEL PT FLAT WITH ANKL</t>
  </si>
  <si>
    <t>SPL-ISABEL</t>
  </si>
  <si>
    <t>17136376367</t>
  </si>
  <si>
    <t>NAVY NOAH</t>
  </si>
  <si>
    <t>B8219L9</t>
  </si>
  <si>
    <t>DARK BLUE</t>
  </si>
  <si>
    <t>17134570705</t>
  </si>
  <si>
    <t>F13 DOMINICA BOW FLAT</t>
  </si>
  <si>
    <t>C2558L1</t>
  </si>
  <si>
    <t>887856064581</t>
  </si>
  <si>
    <t>F'13 FULTON BALLET MOC</t>
  </si>
  <si>
    <t>40F3FUFR1M</t>
  </si>
  <si>
    <t>5.5</t>
  </si>
  <si>
    <t>740349243057</t>
  </si>
  <si>
    <t>SP'14 CHRISTAZ 2PC FLAT</t>
  </si>
  <si>
    <t>LT/PASPINK</t>
  </si>
  <si>
    <t>887896567608</t>
  </si>
  <si>
    <t>SP13 JACOBA PFORM PUMP</t>
  </si>
  <si>
    <t>GWJACOBA</t>
  </si>
  <si>
    <t>GUESS SPORT/MARC FISHER LLC</t>
  </si>
  <si>
    <t>17142474026</t>
  </si>
  <si>
    <t>SP14 ANGELA LW STRAPPY SNDL</t>
  </si>
  <si>
    <t>C5979L2</t>
  </si>
  <si>
    <t>886452530612</t>
  </si>
  <si>
    <t>NUDE TABIA</t>
  </si>
  <si>
    <t>TABIA</t>
  </si>
  <si>
    <t>886952640958</t>
  </si>
  <si>
    <t>F13 CTAS STUD HT</t>
  </si>
  <si>
    <t>140010C</t>
  </si>
  <si>
    <t>DARK BROWN</t>
  </si>
  <si>
    <t>8</t>
  </si>
  <si>
    <t>CONVERSE INC</t>
  </si>
  <si>
    <t>886031697309</t>
  </si>
  <si>
    <t>SP13' CLASSIC LAME S</t>
  </si>
  <si>
    <t>S001820</t>
  </si>
  <si>
    <t>SUPERGA/STEVE MADDEN</t>
  </si>
  <si>
    <t>886952738273</t>
  </si>
  <si>
    <t>F13 CTAS COLLAR STUDS HT SNKR</t>
  </si>
  <si>
    <t>540366C</t>
  </si>
  <si>
    <t>10</t>
  </si>
  <si>
    <t>886952738259</t>
  </si>
  <si>
    <t>9</t>
  </si>
  <si>
    <t>886031697316</t>
  </si>
  <si>
    <t>884884933070</t>
  </si>
  <si>
    <t>F13'SANTANA FLAT</t>
  </si>
  <si>
    <t>LK-SANTANA</t>
  </si>
  <si>
    <t>LUCKY BRAND FOOTWEAR/VCS GROUP LLC</t>
  </si>
  <si>
    <t>886857071499</t>
  </si>
  <si>
    <t>2750-COTU CLASSIC</t>
  </si>
  <si>
    <t>S000010</t>
  </si>
  <si>
    <t>GREEN</t>
  </si>
  <si>
    <t>887474106007</t>
  </si>
  <si>
    <t>PINKOVERFL</t>
  </si>
  <si>
    <t>884480217246</t>
  </si>
  <si>
    <t>BLAC ANKLE HIGH RAI</t>
  </si>
  <si>
    <t>VEE</t>
  </si>
  <si>
    <t>737435245392</t>
  </si>
  <si>
    <t>F13 BELLARIA BTIE</t>
  </si>
  <si>
    <t>727714869937</t>
  </si>
  <si>
    <t>PF13 DESIRE5 PFORM PMP</t>
  </si>
  <si>
    <t>885110947779</t>
  </si>
  <si>
    <t>SP'13 PHOENIX LOW HARNESS BTE</t>
  </si>
  <si>
    <t>FB-PHLOW</t>
  </si>
  <si>
    <t>884312194714</t>
  </si>
  <si>
    <t>BLUE BLUE TUX LOGO PLQ P</t>
  </si>
  <si>
    <t>767959895988</t>
  </si>
  <si>
    <t>PF13 BELNORD BLLT</t>
  </si>
  <si>
    <t>AL0180</t>
  </si>
  <si>
    <t>DARKORANGE</t>
  </si>
  <si>
    <t>AERIN/JIMLAR CORPORATION</t>
  </si>
  <si>
    <t>737435601433</t>
  </si>
  <si>
    <t>F'13 PAMLA ANKLE STRAP SHOOTI</t>
  </si>
  <si>
    <t>720629540779</t>
  </si>
  <si>
    <t>F'13 OMANI SMOKING SLPPR</t>
  </si>
  <si>
    <t>5.5 M</t>
  </si>
  <si>
    <t>886113079085</t>
  </si>
  <si>
    <t>GUESS BELLOMA HIGH-HEELED SANDALS INDIGO 7.5</t>
  </si>
  <si>
    <t>GWBELLOMA</t>
  </si>
  <si>
    <t>BLUE</t>
  </si>
  <si>
    <t>886216117981</t>
  </si>
  <si>
    <t>SP12 ELLEN BALLET</t>
  </si>
  <si>
    <t>VC-ELLEN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</si>
</sst>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u/>
      <sz val="9"/>
      <color rgb="FF0000FF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Border="1"/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wrapText="1"/>
    </xf>
    <xf numFmtId="1" fontId="19" fillId="0" borderId="0" xfId="0" applyNumberFormat="1" applyFont="1" applyAlignment="1">
      <alignment wrapText="1"/>
    </xf>
    <xf numFmtId="1" fontId="19" fillId="0" borderId="0" xfId="0" applyNumberFormat="1" applyFont="1" applyAlignment="1">
      <alignment horizontal="center" wrapText="1"/>
    </xf>
    <xf numFmtId="8" fontId="19" fillId="0" borderId="0" xfId="0" applyNumberFormat="1" applyFont="1" applyAlignment="1">
      <alignment wrapText="1"/>
    </xf>
    <xf numFmtId="8" fontId="19" fillId="0" borderId="0" xfId="0" applyNumberFormat="1" applyFont="1" applyAlignment="1">
      <alignment horizontal="center" wrapText="1"/>
    </xf>
    <xf numFmtId="2" fontId="19" fillId="0" borderId="0" xfId="0" applyNumberFormat="1" applyFont="1" applyAlignment="1">
      <alignment horizontal="center" wrapText="1"/>
    </xf>
    <xf numFmtId="49" fontId="19" fillId="0" borderId="0" xfId="0" applyNumberFormat="1" applyFont="1" applyAlignment="1">
      <alignment wrapText="1"/>
    </xf>
    <xf numFmtId="8" fontId="19" fillId="0" borderId="0" xfId="0" applyNumberFormat="1" applyFont="1" applyAlignment="1">
      <alignment horizontal="right" wrapText="1"/>
    </xf>
    <xf numFmtId="49" fontId="19" fillId="0" borderId="0" xfId="0" applyNumberFormat="1" applyFont="1" applyAlignment="1">
      <alignment horizontal="center" wrapText="1"/>
    </xf>
    <xf numFmtId="0" fontId="20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"/>
  <sheetViews>
    <sheetView tabSelected="1" workbookViewId="0"/>
  </sheetViews>
  <sheetFormatPr defaultRowHeight="14.25" x14ac:dyDescent="0.25"/>
  <cols>
    <col min="1" max="1" width="14.28515625" customWidth="1"/>
    <col min="2" max="2" width="40" customWidth="1"/>
    <col min="3" max="3" width="15" customWidth="1"/>
    <col min="4" max="5" width="10.85546875" customWidth="1"/>
    <col min="6" max="7" width="10.28515625" customWidth="1"/>
    <col min="8" max="8" width="17.140625" customWidth="1"/>
    <col min="9" max="10" width="11.42578125" customWidth="1"/>
    <col min="11" max="11" width="10.85546875" customWidth="1"/>
    <col min="12" max="12" width="9.140625" customWidth="1"/>
    <col min="13" max="13" width="6.42578125" customWidth="1"/>
    <col min="14" max="14" width="12.140625" customWidth="1"/>
    <col min="15" max="15" width="36.5703125" bestFit="1" customWidth="1"/>
    <col min="16" max="16" width="64.28515625" customWidth="1"/>
  </cols>
  <sheetData>
    <row r="1" spans="1:16" s="1" customFormat="1" ht="15" x14ac:dyDescent="0.25"/>
    <row r="2" spans="1:16" ht="36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</row>
    <row r="3" spans="1:16" ht="48.75" x14ac:dyDescent="0.25">
      <c r="A3" s="3" t="s">
        <v>12</v>
      </c>
      <c r="B3" s="4">
        <v>7461978</v>
      </c>
      <c r="C3" s="4">
        <v>7461978</v>
      </c>
      <c r="D3" s="3" t="s">
        <v>13</v>
      </c>
      <c r="E3" s="4" t="s">
        <v>14</v>
      </c>
      <c r="F3" s="5">
        <v>1</v>
      </c>
      <c r="G3" s="5">
        <v>1</v>
      </c>
      <c r="H3" s="6">
        <v>8943.65</v>
      </c>
      <c r="I3" s="6">
        <v>20855</v>
      </c>
      <c r="J3" s="3">
        <v>100</v>
      </c>
      <c r="K3" s="7">
        <v>3545.35</v>
      </c>
      <c r="L3" s="7">
        <v>35.450000000000003</v>
      </c>
    </row>
    <row r="4" spans="1:16" ht="15" x14ac:dyDescent="0.25">
      <c r="A4" s="3"/>
      <c r="B4" s="4"/>
      <c r="C4" s="4"/>
      <c r="D4" s="3"/>
      <c r="E4" s="4" t="s">
        <v>15</v>
      </c>
      <c r="F4" s="5">
        <v>1</v>
      </c>
      <c r="G4" s="5">
        <v>1</v>
      </c>
      <c r="H4" s="6">
        <v>8943.65</v>
      </c>
      <c r="I4" s="6">
        <v>20855</v>
      </c>
      <c r="J4" s="3">
        <v>100</v>
      </c>
      <c r="K4" s="7">
        <v>3545.35</v>
      </c>
      <c r="L4" s="7">
        <v>35.450000000000003</v>
      </c>
    </row>
    <row r="5" spans="1:16" s="1" customFormat="1" ht="15" x14ac:dyDescent="0.25"/>
    <row r="6" spans="1:16" ht="24" x14ac:dyDescent="0.25">
      <c r="A6" s="2" t="s">
        <v>16</v>
      </c>
      <c r="B6" s="2" t="s">
        <v>17</v>
      </c>
      <c r="C6" s="2" t="s">
        <v>18</v>
      </c>
      <c r="D6" s="2" t="s">
        <v>19</v>
      </c>
    </row>
    <row r="7" spans="1:16" ht="15" x14ac:dyDescent="0.25">
      <c r="A7" s="8" t="s">
        <v>20</v>
      </c>
      <c r="B7" s="3">
        <v>100</v>
      </c>
      <c r="C7" s="6">
        <v>3545.35</v>
      </c>
      <c r="D7" s="6">
        <v>8943.65</v>
      </c>
    </row>
    <row r="8" spans="1:16" s="1" customFormat="1" ht="15" x14ac:dyDescent="0.25"/>
    <row r="9" spans="1:16" ht="36" x14ac:dyDescent="0.25">
      <c r="A9" s="2" t="s">
        <v>21</v>
      </c>
      <c r="B9" s="2" t="s">
        <v>22</v>
      </c>
      <c r="C9" s="2" t="s">
        <v>23</v>
      </c>
      <c r="D9" s="2" t="s">
        <v>19</v>
      </c>
      <c r="E9" s="2" t="s">
        <v>7</v>
      </c>
      <c r="F9" s="2" t="s">
        <v>24</v>
      </c>
      <c r="G9" s="2" t="s">
        <v>8</v>
      </c>
      <c r="H9" s="2" t="s">
        <v>25</v>
      </c>
      <c r="I9" s="2" t="s">
        <v>26</v>
      </c>
      <c r="J9" s="2" t="s">
        <v>27</v>
      </c>
      <c r="K9" s="2" t="s">
        <v>18</v>
      </c>
      <c r="L9" s="2" t="s">
        <v>10</v>
      </c>
      <c r="M9" s="2" t="s">
        <v>16</v>
      </c>
      <c r="N9" s="2" t="s">
        <v>28</v>
      </c>
      <c r="O9" s="2" t="s">
        <v>29</v>
      </c>
      <c r="P9" s="2" t="s">
        <v>30</v>
      </c>
    </row>
    <row r="10" spans="1:16" ht="24.75" x14ac:dyDescent="0.25">
      <c r="A10" s="9" t="s">
        <v>31</v>
      </c>
      <c r="B10" s="3" t="s">
        <v>32</v>
      </c>
      <c r="C10" s="5">
        <v>1</v>
      </c>
      <c r="D10" s="6">
        <v>219</v>
      </c>
      <c r="E10" s="6">
        <v>219</v>
      </c>
      <c r="F10" s="10">
        <v>498</v>
      </c>
      <c r="G10" s="6">
        <v>498</v>
      </c>
      <c r="H10" s="5" t="s">
        <v>33</v>
      </c>
      <c r="I10" s="3" t="s">
        <v>34</v>
      </c>
      <c r="J10" s="11" t="s">
        <v>35</v>
      </c>
      <c r="K10" s="6">
        <v>84.66</v>
      </c>
      <c r="L10" s="6">
        <v>84.66</v>
      </c>
      <c r="M10" s="3" t="s">
        <v>20</v>
      </c>
      <c r="N10" s="3" t="s">
        <v>36</v>
      </c>
      <c r="O10" s="3" t="s">
        <v>37</v>
      </c>
      <c r="P10" s="12" t="str">
        <f>HYPERLINK("http://images.bloomingdales.com/is/image/BLM/8343518 ")</f>
        <v xml:space="preserve">http://images.bloomingdales.com/is/image/BLM/8343518 </v>
      </c>
    </row>
    <row r="11" spans="1:16" ht="24.75" x14ac:dyDescent="0.25">
      <c r="A11" s="9" t="s">
        <v>38</v>
      </c>
      <c r="B11" s="3" t="s">
        <v>39</v>
      </c>
      <c r="C11" s="5">
        <v>1</v>
      </c>
      <c r="D11" s="6">
        <v>159</v>
      </c>
      <c r="E11" s="6">
        <v>159</v>
      </c>
      <c r="F11" s="10">
        <v>365</v>
      </c>
      <c r="G11" s="6">
        <v>365</v>
      </c>
      <c r="H11" s="5" t="s">
        <v>40</v>
      </c>
      <c r="I11" s="3" t="s">
        <v>41</v>
      </c>
      <c r="J11" s="11" t="s">
        <v>35</v>
      </c>
      <c r="K11" s="6">
        <v>62.05</v>
      </c>
      <c r="L11" s="6">
        <v>62.05</v>
      </c>
      <c r="M11" s="3" t="s">
        <v>20</v>
      </c>
      <c r="N11" s="3" t="s">
        <v>42</v>
      </c>
      <c r="O11" s="3" t="s">
        <v>43</v>
      </c>
      <c r="P11" s="12" t="str">
        <f>HYPERLINK("http://images.bloomingdales.com/is/image/BLM/1143125 ")</f>
        <v xml:space="preserve">http://images.bloomingdales.com/is/image/BLM/1143125 </v>
      </c>
    </row>
    <row r="12" spans="1:16" ht="24.75" x14ac:dyDescent="0.25">
      <c r="A12" s="9" t="s">
        <v>44</v>
      </c>
      <c r="B12" s="3" t="s">
        <v>45</v>
      </c>
      <c r="C12" s="5">
        <v>1</v>
      </c>
      <c r="D12" s="6">
        <v>157.5</v>
      </c>
      <c r="E12" s="6">
        <v>157.5</v>
      </c>
      <c r="F12" s="10">
        <v>358</v>
      </c>
      <c r="G12" s="6">
        <v>358</v>
      </c>
      <c r="H12" s="5" t="s">
        <v>46</v>
      </c>
      <c r="I12" s="3"/>
      <c r="J12" s="11" t="s">
        <v>47</v>
      </c>
      <c r="K12" s="6">
        <v>60.86</v>
      </c>
      <c r="L12" s="6">
        <v>60.86</v>
      </c>
      <c r="M12" s="3" t="s">
        <v>20</v>
      </c>
      <c r="N12" s="3" t="s">
        <v>36</v>
      </c>
      <c r="O12" s="3" t="s">
        <v>37</v>
      </c>
      <c r="P12" s="12" t="str">
        <f>HYPERLINK("http://images.bloomingdales.com/is/image/BLM/8424182 ")</f>
        <v xml:space="preserve">http://images.bloomingdales.com/is/image/BLM/8424182 </v>
      </c>
    </row>
    <row r="13" spans="1:16" ht="24.75" x14ac:dyDescent="0.25">
      <c r="A13" s="9" t="s">
        <v>48</v>
      </c>
      <c r="B13" s="3" t="s">
        <v>45</v>
      </c>
      <c r="C13" s="5">
        <v>1</v>
      </c>
      <c r="D13" s="6">
        <v>157.5</v>
      </c>
      <c r="E13" s="6">
        <v>157.5</v>
      </c>
      <c r="F13" s="10">
        <v>358</v>
      </c>
      <c r="G13" s="6">
        <v>358</v>
      </c>
      <c r="H13" s="5" t="s">
        <v>46</v>
      </c>
      <c r="I13" s="3"/>
      <c r="J13" s="11" t="s">
        <v>35</v>
      </c>
      <c r="K13" s="6">
        <v>60.86</v>
      </c>
      <c r="L13" s="6">
        <v>60.86</v>
      </c>
      <c r="M13" s="3" t="s">
        <v>20</v>
      </c>
      <c r="N13" s="3" t="s">
        <v>36</v>
      </c>
      <c r="O13" s="3" t="s">
        <v>37</v>
      </c>
      <c r="P13" s="12" t="str">
        <f>HYPERLINK("http://images.bloomingdales.com/is/image/BLM/8424182 ")</f>
        <v xml:space="preserve">http://images.bloomingdales.com/is/image/BLM/8424182 </v>
      </c>
    </row>
    <row r="14" spans="1:16" ht="24.75" x14ac:dyDescent="0.25">
      <c r="A14" s="9" t="s">
        <v>49</v>
      </c>
      <c r="B14" s="3" t="s">
        <v>50</v>
      </c>
      <c r="C14" s="5">
        <v>1</v>
      </c>
      <c r="D14" s="6">
        <v>153</v>
      </c>
      <c r="E14" s="6">
        <v>153</v>
      </c>
      <c r="F14" s="10">
        <v>348</v>
      </c>
      <c r="G14" s="6">
        <v>348</v>
      </c>
      <c r="H14" s="5" t="s">
        <v>51</v>
      </c>
      <c r="I14" s="3" t="s">
        <v>41</v>
      </c>
      <c r="J14" s="11" t="s">
        <v>52</v>
      </c>
      <c r="K14" s="6">
        <v>59.16</v>
      </c>
      <c r="L14" s="6">
        <v>59.16</v>
      </c>
      <c r="M14" s="3" t="s">
        <v>20</v>
      </c>
      <c r="N14" s="3" t="s">
        <v>36</v>
      </c>
      <c r="O14" s="3" t="s">
        <v>37</v>
      </c>
      <c r="P14" s="12" t="str">
        <f>HYPERLINK("http://images.bloomingdales.com/is/image/BLM/8255739 ")</f>
        <v xml:space="preserve">http://images.bloomingdales.com/is/image/BLM/8255739 </v>
      </c>
    </row>
    <row r="15" spans="1:16" ht="24.75" x14ac:dyDescent="0.25">
      <c r="A15" s="9" t="s">
        <v>53</v>
      </c>
      <c r="B15" s="3" t="s">
        <v>54</v>
      </c>
      <c r="C15" s="5">
        <v>1</v>
      </c>
      <c r="D15" s="6">
        <v>149.5</v>
      </c>
      <c r="E15" s="6">
        <v>149.5</v>
      </c>
      <c r="F15" s="10">
        <v>345</v>
      </c>
      <c r="G15" s="6">
        <v>345</v>
      </c>
      <c r="H15" s="5" t="s">
        <v>55</v>
      </c>
      <c r="I15" s="3"/>
      <c r="J15" s="11" t="s">
        <v>47</v>
      </c>
      <c r="K15" s="6">
        <v>58.65</v>
      </c>
      <c r="L15" s="6">
        <v>58.65</v>
      </c>
      <c r="M15" s="3" t="s">
        <v>20</v>
      </c>
      <c r="N15" s="3" t="s">
        <v>56</v>
      </c>
      <c r="O15" s="3" t="s">
        <v>57</v>
      </c>
      <c r="P15" s="12" t="str">
        <f>HYPERLINK("http://images.bloomingdales.com/is/image/BLM/8370478 ")</f>
        <v xml:space="preserve">http://images.bloomingdales.com/is/image/BLM/8370478 </v>
      </c>
    </row>
    <row r="16" spans="1:16" ht="24.75" x14ac:dyDescent="0.25">
      <c r="A16" s="9" t="s">
        <v>58</v>
      </c>
      <c r="B16" s="3" t="s">
        <v>59</v>
      </c>
      <c r="C16" s="5">
        <v>1</v>
      </c>
      <c r="D16" s="6">
        <v>144.5</v>
      </c>
      <c r="E16" s="6">
        <v>144.5</v>
      </c>
      <c r="F16" s="10">
        <v>328</v>
      </c>
      <c r="G16" s="6">
        <v>328</v>
      </c>
      <c r="H16" s="5" t="s">
        <v>60</v>
      </c>
      <c r="I16" s="3" t="s">
        <v>41</v>
      </c>
      <c r="J16" s="11" t="s">
        <v>61</v>
      </c>
      <c r="K16" s="6">
        <v>55.76</v>
      </c>
      <c r="L16" s="6">
        <v>55.76</v>
      </c>
      <c r="M16" s="3" t="s">
        <v>20</v>
      </c>
      <c r="N16" s="3" t="s">
        <v>36</v>
      </c>
      <c r="O16" s="3" t="s">
        <v>37</v>
      </c>
      <c r="P16" s="12" t="str">
        <f>HYPERLINK("http://images.bloomingdales.com/is/image/BLM/8486294 ")</f>
        <v xml:space="preserve">http://images.bloomingdales.com/is/image/BLM/8486294 </v>
      </c>
    </row>
    <row r="17" spans="1:16" ht="24.75" x14ac:dyDescent="0.25">
      <c r="A17" s="9" t="s">
        <v>62</v>
      </c>
      <c r="B17" s="3" t="s">
        <v>63</v>
      </c>
      <c r="C17" s="5">
        <v>1</v>
      </c>
      <c r="D17" s="6">
        <v>144.5</v>
      </c>
      <c r="E17" s="6">
        <v>144.5</v>
      </c>
      <c r="F17" s="10">
        <v>328</v>
      </c>
      <c r="G17" s="6">
        <v>328</v>
      </c>
      <c r="H17" s="5" t="s">
        <v>64</v>
      </c>
      <c r="I17" s="3" t="s">
        <v>65</v>
      </c>
      <c r="J17" s="11" t="s">
        <v>35</v>
      </c>
      <c r="K17" s="6">
        <v>55.76</v>
      </c>
      <c r="L17" s="6">
        <v>55.76</v>
      </c>
      <c r="M17" s="3" t="s">
        <v>20</v>
      </c>
      <c r="N17" s="3" t="s">
        <v>36</v>
      </c>
      <c r="O17" s="3" t="s">
        <v>37</v>
      </c>
      <c r="P17" s="12" t="str">
        <f>HYPERLINK("http://images.bloomingdales.com/is/image/BLM/8343549 ")</f>
        <v xml:space="preserve">http://images.bloomingdales.com/is/image/BLM/8343549 </v>
      </c>
    </row>
    <row r="18" spans="1:16" ht="24.75" x14ac:dyDescent="0.25">
      <c r="A18" s="9" t="s">
        <v>66</v>
      </c>
      <c r="B18" s="3" t="s">
        <v>67</v>
      </c>
      <c r="C18" s="5">
        <v>1</v>
      </c>
      <c r="D18" s="6">
        <v>144.5</v>
      </c>
      <c r="E18" s="6">
        <v>144.5</v>
      </c>
      <c r="F18" s="10">
        <v>328</v>
      </c>
      <c r="G18" s="6">
        <v>328</v>
      </c>
      <c r="H18" s="5" t="s">
        <v>68</v>
      </c>
      <c r="I18" s="3" t="s">
        <v>34</v>
      </c>
      <c r="J18" s="11" t="s">
        <v>69</v>
      </c>
      <c r="K18" s="6">
        <v>55.76</v>
      </c>
      <c r="L18" s="6">
        <v>55.76</v>
      </c>
      <c r="M18" s="3" t="s">
        <v>20</v>
      </c>
      <c r="N18" s="3" t="s">
        <v>36</v>
      </c>
      <c r="O18" s="3" t="s">
        <v>37</v>
      </c>
      <c r="P18" s="12" t="str">
        <f>HYPERLINK("http://images.bloomingdales.com/is/image/BLM/8142785 ")</f>
        <v xml:space="preserve">http://images.bloomingdales.com/is/image/BLM/8142785 </v>
      </c>
    </row>
    <row r="19" spans="1:16" ht="24.75" x14ac:dyDescent="0.25">
      <c r="A19" s="9" t="s">
        <v>70</v>
      </c>
      <c r="B19" s="3" t="s">
        <v>71</v>
      </c>
      <c r="C19" s="5">
        <v>1</v>
      </c>
      <c r="D19" s="6">
        <v>144.5</v>
      </c>
      <c r="E19" s="6">
        <v>144.5</v>
      </c>
      <c r="F19" s="10">
        <v>328</v>
      </c>
      <c r="G19" s="6">
        <v>328</v>
      </c>
      <c r="H19" s="5" t="s">
        <v>72</v>
      </c>
      <c r="I19" s="3" t="s">
        <v>73</v>
      </c>
      <c r="J19" s="11" t="s">
        <v>74</v>
      </c>
      <c r="K19" s="6">
        <v>55.76</v>
      </c>
      <c r="L19" s="6">
        <v>55.76</v>
      </c>
      <c r="M19" s="3" t="s">
        <v>20</v>
      </c>
      <c r="N19" s="3" t="s">
        <v>36</v>
      </c>
      <c r="O19" s="3" t="s">
        <v>37</v>
      </c>
      <c r="P19" s="12" t="str">
        <f>HYPERLINK("http://images.bloomingdales.com/is/image/BLM/8343566 ")</f>
        <v xml:space="preserve">http://images.bloomingdales.com/is/image/BLM/8343566 </v>
      </c>
    </row>
    <row r="20" spans="1:16" ht="24.75" x14ac:dyDescent="0.25">
      <c r="A20" s="9" t="s">
        <v>75</v>
      </c>
      <c r="B20" s="3" t="s">
        <v>76</v>
      </c>
      <c r="C20" s="5">
        <v>1</v>
      </c>
      <c r="D20" s="6">
        <v>144.5</v>
      </c>
      <c r="E20" s="6">
        <v>144.5</v>
      </c>
      <c r="F20" s="10">
        <v>328</v>
      </c>
      <c r="G20" s="6">
        <v>328</v>
      </c>
      <c r="H20" s="5" t="s">
        <v>77</v>
      </c>
      <c r="I20" s="3" t="s">
        <v>78</v>
      </c>
      <c r="J20" s="11" t="s">
        <v>74</v>
      </c>
      <c r="K20" s="6">
        <v>55.76</v>
      </c>
      <c r="L20" s="6">
        <v>55.76</v>
      </c>
      <c r="M20" s="3" t="s">
        <v>20</v>
      </c>
      <c r="N20" s="3" t="s">
        <v>36</v>
      </c>
      <c r="O20" s="3" t="s">
        <v>37</v>
      </c>
      <c r="P20" s="12" t="str">
        <f>HYPERLINK("http://images.bloomingdales.com/is/image/BLM/8343546 ")</f>
        <v xml:space="preserve">http://images.bloomingdales.com/is/image/BLM/8343546 </v>
      </c>
    </row>
    <row r="21" spans="1:16" ht="24.75" x14ac:dyDescent="0.25">
      <c r="A21" s="9" t="s">
        <v>79</v>
      </c>
      <c r="B21" s="3" t="s">
        <v>71</v>
      </c>
      <c r="C21" s="5">
        <v>1</v>
      </c>
      <c r="D21" s="6">
        <v>144.5</v>
      </c>
      <c r="E21" s="6">
        <v>144.5</v>
      </c>
      <c r="F21" s="10">
        <v>328</v>
      </c>
      <c r="G21" s="6">
        <v>328</v>
      </c>
      <c r="H21" s="5" t="s">
        <v>72</v>
      </c>
      <c r="I21" s="3" t="s">
        <v>73</v>
      </c>
      <c r="J21" s="11" t="s">
        <v>80</v>
      </c>
      <c r="K21" s="6">
        <v>55.76</v>
      </c>
      <c r="L21" s="6">
        <v>55.76</v>
      </c>
      <c r="M21" s="3" t="s">
        <v>20</v>
      </c>
      <c r="N21" s="3" t="s">
        <v>36</v>
      </c>
      <c r="O21" s="3" t="s">
        <v>37</v>
      </c>
      <c r="P21" s="12" t="str">
        <f>HYPERLINK("http://images.bloomingdales.com/is/image/BLM/8343566 ")</f>
        <v xml:space="preserve">http://images.bloomingdales.com/is/image/BLM/8343566 </v>
      </c>
    </row>
    <row r="22" spans="1:16" ht="24.75" x14ac:dyDescent="0.25">
      <c r="A22" s="9" t="s">
        <v>81</v>
      </c>
      <c r="B22" s="3" t="s">
        <v>71</v>
      </c>
      <c r="C22" s="5">
        <v>1</v>
      </c>
      <c r="D22" s="6">
        <v>144.5</v>
      </c>
      <c r="E22" s="6">
        <v>144.5</v>
      </c>
      <c r="F22" s="10">
        <v>328</v>
      </c>
      <c r="G22" s="6">
        <v>328</v>
      </c>
      <c r="H22" s="5" t="s">
        <v>72</v>
      </c>
      <c r="I22" s="3" t="s">
        <v>73</v>
      </c>
      <c r="J22" s="11" t="s">
        <v>52</v>
      </c>
      <c r="K22" s="6">
        <v>55.76</v>
      </c>
      <c r="L22" s="6">
        <v>55.76</v>
      </c>
      <c r="M22" s="3" t="s">
        <v>20</v>
      </c>
      <c r="N22" s="3" t="s">
        <v>36</v>
      </c>
      <c r="O22" s="3" t="s">
        <v>37</v>
      </c>
      <c r="P22" s="12" t="str">
        <f>HYPERLINK("http://images.bloomingdales.com/is/image/BLM/8343566 ")</f>
        <v xml:space="preserve">http://images.bloomingdales.com/is/image/BLM/8343566 </v>
      </c>
    </row>
    <row r="23" spans="1:16" ht="24.75" x14ac:dyDescent="0.25">
      <c r="A23" s="9" t="s">
        <v>82</v>
      </c>
      <c r="B23" s="3" t="s">
        <v>83</v>
      </c>
      <c r="C23" s="5">
        <v>1</v>
      </c>
      <c r="D23" s="6">
        <v>136</v>
      </c>
      <c r="E23" s="6">
        <v>136</v>
      </c>
      <c r="F23" s="10">
        <v>325</v>
      </c>
      <c r="G23" s="6">
        <v>325</v>
      </c>
      <c r="H23" s="5" t="s">
        <v>84</v>
      </c>
      <c r="I23" s="3" t="s">
        <v>85</v>
      </c>
      <c r="J23" s="11"/>
      <c r="K23" s="6">
        <v>55.25</v>
      </c>
      <c r="L23" s="6">
        <v>55.25</v>
      </c>
      <c r="M23" s="3" t="s">
        <v>20</v>
      </c>
      <c r="N23" s="3" t="s">
        <v>86</v>
      </c>
      <c r="O23" s="3" t="s">
        <v>87</v>
      </c>
      <c r="P23" s="12" t="str">
        <f>HYPERLINK("http://images.bloomingdales.com/is/image/BLM/8394903 ")</f>
        <v xml:space="preserve">http://images.bloomingdales.com/is/image/BLM/8394903 </v>
      </c>
    </row>
    <row r="24" spans="1:16" ht="24.75" x14ac:dyDescent="0.25">
      <c r="A24" s="9" t="s">
        <v>88</v>
      </c>
      <c r="B24" s="3" t="s">
        <v>89</v>
      </c>
      <c r="C24" s="5">
        <v>1</v>
      </c>
      <c r="D24" s="6">
        <v>143</v>
      </c>
      <c r="E24" s="6">
        <v>143</v>
      </c>
      <c r="F24" s="10">
        <v>325</v>
      </c>
      <c r="G24" s="6">
        <v>325</v>
      </c>
      <c r="H24" s="5" t="s">
        <v>90</v>
      </c>
      <c r="I24" s="3" t="s">
        <v>91</v>
      </c>
      <c r="J24" s="11" t="s">
        <v>92</v>
      </c>
      <c r="K24" s="6">
        <v>55.25</v>
      </c>
      <c r="L24" s="6">
        <v>55.25</v>
      </c>
      <c r="M24" s="3" t="s">
        <v>20</v>
      </c>
      <c r="N24" s="3" t="s">
        <v>36</v>
      </c>
      <c r="O24" s="3" t="s">
        <v>37</v>
      </c>
      <c r="P24" s="12" t="str">
        <f>HYPERLINK("http://images.bloomingdales.com/is/image/BLM/8399954 ")</f>
        <v xml:space="preserve">http://images.bloomingdales.com/is/image/BLM/8399954 </v>
      </c>
    </row>
    <row r="25" spans="1:16" ht="24.75" x14ac:dyDescent="0.25">
      <c r="A25" s="9" t="s">
        <v>93</v>
      </c>
      <c r="B25" s="3" t="s">
        <v>89</v>
      </c>
      <c r="C25" s="5">
        <v>1</v>
      </c>
      <c r="D25" s="6">
        <v>143</v>
      </c>
      <c r="E25" s="6">
        <v>143</v>
      </c>
      <c r="F25" s="10">
        <v>325</v>
      </c>
      <c r="G25" s="6">
        <v>325</v>
      </c>
      <c r="H25" s="5" t="s">
        <v>90</v>
      </c>
      <c r="I25" s="3" t="s">
        <v>91</v>
      </c>
      <c r="J25" s="11" t="s">
        <v>35</v>
      </c>
      <c r="K25" s="6">
        <v>55.25</v>
      </c>
      <c r="L25" s="6">
        <v>55.25</v>
      </c>
      <c r="M25" s="3" t="s">
        <v>20</v>
      </c>
      <c r="N25" s="3" t="s">
        <v>36</v>
      </c>
      <c r="O25" s="3" t="s">
        <v>37</v>
      </c>
      <c r="P25" s="12" t="str">
        <f>HYPERLINK("http://images.bloomingdales.com/is/image/BLM/8399954 ")</f>
        <v xml:space="preserve">http://images.bloomingdales.com/is/image/BLM/8399954 </v>
      </c>
    </row>
    <row r="26" spans="1:16" ht="24.75" x14ac:dyDescent="0.25">
      <c r="A26" s="9" t="s">
        <v>94</v>
      </c>
      <c r="B26" s="3" t="s">
        <v>95</v>
      </c>
      <c r="C26" s="5">
        <v>1</v>
      </c>
      <c r="D26" s="6">
        <v>138</v>
      </c>
      <c r="E26" s="6">
        <v>138</v>
      </c>
      <c r="F26" s="10">
        <v>315</v>
      </c>
      <c r="G26" s="6">
        <v>315</v>
      </c>
      <c r="H26" s="5" t="s">
        <v>96</v>
      </c>
      <c r="I26" s="3" t="s">
        <v>97</v>
      </c>
      <c r="J26" s="11"/>
      <c r="K26" s="6">
        <v>53.55</v>
      </c>
      <c r="L26" s="6">
        <v>53.55</v>
      </c>
      <c r="M26" s="3" t="s">
        <v>20</v>
      </c>
      <c r="N26" s="3" t="s">
        <v>56</v>
      </c>
      <c r="O26" s="3" t="s">
        <v>98</v>
      </c>
      <c r="P26" s="12" t="str">
        <f>HYPERLINK("http://images.bloomingdales.com/is/image/BLM/8446717 ")</f>
        <v xml:space="preserve">http://images.bloomingdales.com/is/image/BLM/8446717 </v>
      </c>
    </row>
    <row r="27" spans="1:16" ht="24.75" x14ac:dyDescent="0.25">
      <c r="A27" s="9" t="s">
        <v>99</v>
      </c>
      <c r="B27" s="3" t="s">
        <v>100</v>
      </c>
      <c r="C27" s="5">
        <v>1</v>
      </c>
      <c r="D27" s="6">
        <v>130</v>
      </c>
      <c r="E27" s="6">
        <v>130</v>
      </c>
      <c r="F27" s="10">
        <v>310</v>
      </c>
      <c r="G27" s="6">
        <v>310</v>
      </c>
      <c r="H27" s="5" t="s">
        <v>101</v>
      </c>
      <c r="I27" s="3" t="s">
        <v>41</v>
      </c>
      <c r="J27" s="11"/>
      <c r="K27" s="6">
        <v>52.7</v>
      </c>
      <c r="L27" s="6">
        <v>52.7</v>
      </c>
      <c r="M27" s="3" t="s">
        <v>20</v>
      </c>
      <c r="N27" s="3" t="s">
        <v>86</v>
      </c>
      <c r="O27" s="3" t="s">
        <v>87</v>
      </c>
      <c r="P27" s="12" t="str">
        <f>HYPERLINK("http://images.bloomingdales.com/is/image/BLM/8389537 ")</f>
        <v xml:space="preserve">http://images.bloomingdales.com/is/image/BLM/8389537 </v>
      </c>
    </row>
    <row r="28" spans="1:16" ht="24.75" x14ac:dyDescent="0.25">
      <c r="A28" s="9" t="s">
        <v>102</v>
      </c>
      <c r="B28" s="3" t="s">
        <v>103</v>
      </c>
      <c r="C28" s="5">
        <v>1</v>
      </c>
      <c r="D28" s="6">
        <v>128</v>
      </c>
      <c r="E28" s="6">
        <v>128</v>
      </c>
      <c r="F28" s="10">
        <v>298</v>
      </c>
      <c r="G28" s="6">
        <v>298</v>
      </c>
      <c r="H28" s="5" t="s">
        <v>104</v>
      </c>
      <c r="I28" s="3" t="s">
        <v>78</v>
      </c>
      <c r="J28" s="11" t="s">
        <v>35</v>
      </c>
      <c r="K28" s="6">
        <v>50.66</v>
      </c>
      <c r="L28" s="6">
        <v>50.66</v>
      </c>
      <c r="M28" s="3" t="s">
        <v>20</v>
      </c>
      <c r="N28" s="3" t="s">
        <v>36</v>
      </c>
      <c r="O28" s="3" t="s">
        <v>105</v>
      </c>
      <c r="P28" s="12" t="str">
        <f>HYPERLINK("http://images.bloomingdales.com/is/image/BLM/8320435 ")</f>
        <v xml:space="preserve">http://images.bloomingdales.com/is/image/BLM/8320435 </v>
      </c>
    </row>
    <row r="29" spans="1:16" ht="24.75" x14ac:dyDescent="0.25">
      <c r="A29" s="9" t="s">
        <v>106</v>
      </c>
      <c r="B29" s="3" t="s">
        <v>107</v>
      </c>
      <c r="C29" s="5">
        <v>1</v>
      </c>
      <c r="D29" s="6">
        <v>131</v>
      </c>
      <c r="E29" s="6">
        <v>131</v>
      </c>
      <c r="F29" s="10">
        <v>298</v>
      </c>
      <c r="G29" s="6">
        <v>298</v>
      </c>
      <c r="H29" s="5" t="s">
        <v>108</v>
      </c>
      <c r="I29" s="3" t="s">
        <v>109</v>
      </c>
      <c r="J29" s="11"/>
      <c r="K29" s="6">
        <v>50.66</v>
      </c>
      <c r="L29" s="6">
        <v>50.66</v>
      </c>
      <c r="M29" s="3" t="s">
        <v>20</v>
      </c>
      <c r="N29" s="3" t="s">
        <v>36</v>
      </c>
      <c r="O29" s="3" t="s">
        <v>37</v>
      </c>
      <c r="P29" s="12" t="str">
        <f>HYPERLINK("http://images.bloomingdales.com/is/image/BLM/8151498 ")</f>
        <v xml:space="preserve">http://images.bloomingdales.com/is/image/BLM/8151498 </v>
      </c>
    </row>
    <row r="30" spans="1:16" ht="24.75" x14ac:dyDescent="0.25">
      <c r="A30" s="9" t="s">
        <v>110</v>
      </c>
      <c r="B30" s="3" t="s">
        <v>111</v>
      </c>
      <c r="C30" s="5">
        <v>1</v>
      </c>
      <c r="D30" s="6">
        <v>123</v>
      </c>
      <c r="E30" s="6">
        <v>123</v>
      </c>
      <c r="F30" s="10">
        <v>295</v>
      </c>
      <c r="G30" s="6">
        <v>295</v>
      </c>
      <c r="H30" s="5" t="s">
        <v>112</v>
      </c>
      <c r="I30" s="3" t="s">
        <v>97</v>
      </c>
      <c r="J30" s="11"/>
      <c r="K30" s="6">
        <v>50.15</v>
      </c>
      <c r="L30" s="6">
        <v>50.15</v>
      </c>
      <c r="M30" s="3" t="s">
        <v>20</v>
      </c>
      <c r="N30" s="3" t="s">
        <v>86</v>
      </c>
      <c r="O30" s="3" t="s">
        <v>87</v>
      </c>
      <c r="P30" s="12" t="str">
        <f>HYPERLINK("http://images.bloomingdales.com/is/image/BLM/8346444 ")</f>
        <v xml:space="preserve">http://images.bloomingdales.com/is/image/BLM/8346444 </v>
      </c>
    </row>
    <row r="31" spans="1:16" ht="24.75" x14ac:dyDescent="0.25">
      <c r="A31" s="9" t="s">
        <v>113</v>
      </c>
      <c r="B31" s="3" t="s">
        <v>114</v>
      </c>
      <c r="C31" s="5">
        <v>1</v>
      </c>
      <c r="D31" s="6">
        <v>123</v>
      </c>
      <c r="E31" s="6">
        <v>123</v>
      </c>
      <c r="F31" s="10">
        <v>295</v>
      </c>
      <c r="G31" s="6">
        <v>295</v>
      </c>
      <c r="H31" s="5" t="s">
        <v>115</v>
      </c>
      <c r="I31" s="3" t="s">
        <v>34</v>
      </c>
      <c r="J31" s="11"/>
      <c r="K31" s="6">
        <v>50.15</v>
      </c>
      <c r="L31" s="6">
        <v>50.15</v>
      </c>
      <c r="M31" s="3" t="s">
        <v>20</v>
      </c>
      <c r="N31" s="3" t="s">
        <v>86</v>
      </c>
      <c r="O31" s="3" t="s">
        <v>87</v>
      </c>
      <c r="P31" s="12" t="str">
        <f>HYPERLINK("http://images.bloomingdales.com/is/image/BLM/8433530 ")</f>
        <v xml:space="preserve">http://images.bloomingdales.com/is/image/BLM/8433530 </v>
      </c>
    </row>
    <row r="32" spans="1:16" ht="24.75" x14ac:dyDescent="0.25">
      <c r="A32" s="9" t="s">
        <v>116</v>
      </c>
      <c r="B32" s="3" t="s">
        <v>117</v>
      </c>
      <c r="C32" s="5">
        <v>1</v>
      </c>
      <c r="D32" s="6">
        <v>120</v>
      </c>
      <c r="E32" s="6">
        <v>120</v>
      </c>
      <c r="F32" s="10">
        <v>280</v>
      </c>
      <c r="G32" s="6">
        <v>280</v>
      </c>
      <c r="H32" s="5" t="s">
        <v>118</v>
      </c>
      <c r="I32" s="3" t="s">
        <v>73</v>
      </c>
      <c r="J32" s="11" t="s">
        <v>74</v>
      </c>
      <c r="K32" s="6">
        <v>47.6</v>
      </c>
      <c r="L32" s="6">
        <v>47.6</v>
      </c>
      <c r="M32" s="3" t="s">
        <v>20</v>
      </c>
      <c r="N32" s="3" t="s">
        <v>56</v>
      </c>
      <c r="O32" s="3" t="s">
        <v>57</v>
      </c>
      <c r="P32" s="12" t="str">
        <f>HYPERLINK("http://images.bloomingdales.com/is/image/BLM/8423825 ")</f>
        <v xml:space="preserve">http://images.bloomingdales.com/is/image/BLM/8423825 </v>
      </c>
    </row>
    <row r="33" spans="1:16" ht="24.75" x14ac:dyDescent="0.25">
      <c r="A33" s="9" t="s">
        <v>119</v>
      </c>
      <c r="B33" s="3" t="s">
        <v>120</v>
      </c>
      <c r="C33" s="5">
        <v>1</v>
      </c>
      <c r="D33" s="6">
        <v>122.5</v>
      </c>
      <c r="E33" s="6">
        <v>122.5</v>
      </c>
      <c r="F33" s="10">
        <v>278</v>
      </c>
      <c r="G33" s="6">
        <v>278</v>
      </c>
      <c r="H33" s="5" t="s">
        <v>121</v>
      </c>
      <c r="I33" s="3" t="s">
        <v>122</v>
      </c>
      <c r="J33" s="11" t="s">
        <v>123</v>
      </c>
      <c r="K33" s="6">
        <v>47.26</v>
      </c>
      <c r="L33" s="6">
        <v>47.26</v>
      </c>
      <c r="M33" s="3" t="s">
        <v>20</v>
      </c>
      <c r="N33" s="3" t="s">
        <v>124</v>
      </c>
      <c r="O33" s="3" t="s">
        <v>125</v>
      </c>
      <c r="P33" s="12" t="str">
        <f>HYPERLINK("http://images.bloomingdales.com/is/image/BLM/8373230 ")</f>
        <v xml:space="preserve">http://images.bloomingdales.com/is/image/BLM/8373230 </v>
      </c>
    </row>
    <row r="34" spans="1:16" ht="24.75" x14ac:dyDescent="0.25">
      <c r="A34" s="9" t="s">
        <v>126</v>
      </c>
      <c r="B34" s="3" t="s">
        <v>120</v>
      </c>
      <c r="C34" s="5">
        <v>1</v>
      </c>
      <c r="D34" s="6">
        <v>122.5</v>
      </c>
      <c r="E34" s="6">
        <v>122.5</v>
      </c>
      <c r="F34" s="10">
        <v>278</v>
      </c>
      <c r="G34" s="6">
        <v>278</v>
      </c>
      <c r="H34" s="5" t="s">
        <v>121</v>
      </c>
      <c r="I34" s="3" t="s">
        <v>122</v>
      </c>
      <c r="J34" s="11" t="s">
        <v>127</v>
      </c>
      <c r="K34" s="6">
        <v>47.26</v>
      </c>
      <c r="L34" s="6">
        <v>47.26</v>
      </c>
      <c r="M34" s="3" t="s">
        <v>20</v>
      </c>
      <c r="N34" s="3" t="s">
        <v>124</v>
      </c>
      <c r="O34" s="3" t="s">
        <v>125</v>
      </c>
      <c r="P34" s="12" t="str">
        <f>HYPERLINK("http://images.bloomingdales.com/is/image/BLM/8373230 ")</f>
        <v xml:space="preserve">http://images.bloomingdales.com/is/image/BLM/8373230 </v>
      </c>
    </row>
    <row r="35" spans="1:16" ht="24.75" x14ac:dyDescent="0.25">
      <c r="A35" s="9" t="s">
        <v>128</v>
      </c>
      <c r="B35" s="3" t="s">
        <v>129</v>
      </c>
      <c r="C35" s="5">
        <v>1</v>
      </c>
      <c r="D35" s="6">
        <v>115.5</v>
      </c>
      <c r="E35" s="6">
        <v>115.5</v>
      </c>
      <c r="F35" s="10">
        <v>275</v>
      </c>
      <c r="G35" s="6">
        <v>275</v>
      </c>
      <c r="H35" s="5">
        <v>60188884</v>
      </c>
      <c r="I35" s="3" t="s">
        <v>130</v>
      </c>
      <c r="J35" s="11" t="s">
        <v>74</v>
      </c>
      <c r="K35" s="6">
        <v>46.75</v>
      </c>
      <c r="L35" s="6">
        <v>46.75</v>
      </c>
      <c r="M35" s="3" t="s">
        <v>20</v>
      </c>
      <c r="N35" s="3" t="s">
        <v>36</v>
      </c>
      <c r="O35" s="3" t="s">
        <v>131</v>
      </c>
      <c r="P35" s="12" t="str">
        <f>HYPERLINK("http://images.bloomingdales.com/is/image/BLM/8134339 ")</f>
        <v xml:space="preserve">http://images.bloomingdales.com/is/image/BLM/8134339 </v>
      </c>
    </row>
    <row r="36" spans="1:16" ht="24.75" x14ac:dyDescent="0.25">
      <c r="A36" s="9" t="s">
        <v>132</v>
      </c>
      <c r="B36" s="3" t="s">
        <v>133</v>
      </c>
      <c r="C36" s="5">
        <v>1</v>
      </c>
      <c r="D36" s="6">
        <v>115</v>
      </c>
      <c r="E36" s="6">
        <v>115</v>
      </c>
      <c r="F36" s="10">
        <v>275</v>
      </c>
      <c r="G36" s="6">
        <v>275</v>
      </c>
      <c r="H36" s="5" t="s">
        <v>134</v>
      </c>
      <c r="I36" s="3" t="s">
        <v>34</v>
      </c>
      <c r="J36" s="11"/>
      <c r="K36" s="6">
        <v>46.75</v>
      </c>
      <c r="L36" s="6">
        <v>46.75</v>
      </c>
      <c r="M36" s="3" t="s">
        <v>20</v>
      </c>
      <c r="N36" s="3" t="s">
        <v>86</v>
      </c>
      <c r="O36" s="3" t="s">
        <v>87</v>
      </c>
      <c r="P36" s="12" t="str">
        <f>HYPERLINK("http://images.bloomingdales.com/is/image/BLM/8328119 ")</f>
        <v xml:space="preserve">http://images.bloomingdales.com/is/image/BLM/8328119 </v>
      </c>
    </row>
    <row r="37" spans="1:16" ht="24.75" x14ac:dyDescent="0.25">
      <c r="A37" s="9" t="s">
        <v>135</v>
      </c>
      <c r="B37" s="3" t="s">
        <v>136</v>
      </c>
      <c r="C37" s="5">
        <v>1</v>
      </c>
      <c r="D37" s="6">
        <v>120</v>
      </c>
      <c r="E37" s="6">
        <v>120</v>
      </c>
      <c r="F37" s="10">
        <v>269</v>
      </c>
      <c r="G37" s="6">
        <v>269</v>
      </c>
      <c r="H37" s="5">
        <v>6968</v>
      </c>
      <c r="I37" s="3" t="s">
        <v>65</v>
      </c>
      <c r="J37" s="11" t="s">
        <v>52</v>
      </c>
      <c r="K37" s="6">
        <v>45.73</v>
      </c>
      <c r="L37" s="6">
        <v>45.73</v>
      </c>
      <c r="M37" s="3" t="s">
        <v>20</v>
      </c>
      <c r="N37" s="3" t="s">
        <v>36</v>
      </c>
      <c r="O37" s="3" t="s">
        <v>137</v>
      </c>
      <c r="P37" s="12" t="str">
        <f>HYPERLINK("http://images.bloomingdales.com/is/image/BLM/8320503 ")</f>
        <v xml:space="preserve">http://images.bloomingdales.com/is/image/BLM/8320503 </v>
      </c>
    </row>
    <row r="38" spans="1:16" ht="24.75" x14ac:dyDescent="0.25">
      <c r="A38" s="9" t="s">
        <v>138</v>
      </c>
      <c r="B38" s="3" t="s">
        <v>139</v>
      </c>
      <c r="C38" s="5">
        <v>1</v>
      </c>
      <c r="D38" s="6">
        <v>110</v>
      </c>
      <c r="E38" s="6">
        <v>110</v>
      </c>
      <c r="F38" s="10">
        <v>265</v>
      </c>
      <c r="G38" s="6">
        <v>265</v>
      </c>
      <c r="H38" s="5">
        <v>340025</v>
      </c>
      <c r="I38" s="3" t="s">
        <v>34</v>
      </c>
      <c r="J38" s="11"/>
      <c r="K38" s="6">
        <v>45.05</v>
      </c>
      <c r="L38" s="6">
        <v>45.05</v>
      </c>
      <c r="M38" s="3" t="s">
        <v>20</v>
      </c>
      <c r="N38" s="3" t="s">
        <v>56</v>
      </c>
      <c r="O38" s="3" t="s">
        <v>140</v>
      </c>
      <c r="P38" s="12" t="str">
        <f>HYPERLINK("http://images.bloomingdales.com/is/image/BLM/8433443 ")</f>
        <v xml:space="preserve">http://images.bloomingdales.com/is/image/BLM/8433443 </v>
      </c>
    </row>
    <row r="39" spans="1:16" ht="24.75" x14ac:dyDescent="0.25">
      <c r="A39" s="9" t="s">
        <v>141</v>
      </c>
      <c r="B39" s="3" t="s">
        <v>142</v>
      </c>
      <c r="C39" s="5">
        <v>1</v>
      </c>
      <c r="D39" s="6">
        <v>115</v>
      </c>
      <c r="E39" s="6">
        <v>115</v>
      </c>
      <c r="F39" s="10">
        <v>265</v>
      </c>
      <c r="G39" s="6">
        <v>265</v>
      </c>
      <c r="H39" s="5" t="s">
        <v>143</v>
      </c>
      <c r="I39" s="3" t="s">
        <v>41</v>
      </c>
      <c r="J39" s="11" t="s">
        <v>69</v>
      </c>
      <c r="K39" s="6">
        <v>45.05</v>
      </c>
      <c r="L39" s="6">
        <v>45.05</v>
      </c>
      <c r="M39" s="3" t="s">
        <v>20</v>
      </c>
      <c r="N39" s="3" t="s">
        <v>56</v>
      </c>
      <c r="O39" s="3" t="s">
        <v>57</v>
      </c>
      <c r="P39" s="12" t="str">
        <f>HYPERLINK("http://images.bloomingdales.com/is/image/BLM/8416851 ")</f>
        <v xml:space="preserve">http://images.bloomingdales.com/is/image/BLM/8416851 </v>
      </c>
    </row>
    <row r="40" spans="1:16" ht="24.75" x14ac:dyDescent="0.25">
      <c r="A40" s="9" t="s">
        <v>144</v>
      </c>
      <c r="B40" s="3" t="s">
        <v>142</v>
      </c>
      <c r="C40" s="5">
        <v>1</v>
      </c>
      <c r="D40" s="6">
        <v>115</v>
      </c>
      <c r="E40" s="6">
        <v>115</v>
      </c>
      <c r="F40" s="10">
        <v>265</v>
      </c>
      <c r="G40" s="6">
        <v>265</v>
      </c>
      <c r="H40" s="5" t="s">
        <v>143</v>
      </c>
      <c r="I40" s="3" t="s">
        <v>41</v>
      </c>
      <c r="J40" s="11" t="s">
        <v>145</v>
      </c>
      <c r="K40" s="6">
        <v>45.05</v>
      </c>
      <c r="L40" s="6">
        <v>45.05</v>
      </c>
      <c r="M40" s="3" t="s">
        <v>20</v>
      </c>
      <c r="N40" s="3" t="s">
        <v>56</v>
      </c>
      <c r="O40" s="3" t="s">
        <v>57</v>
      </c>
      <c r="P40" s="12" t="str">
        <f>HYPERLINK("http://images.bloomingdales.com/is/image/BLM/8416851 ")</f>
        <v xml:space="preserve">http://images.bloomingdales.com/is/image/BLM/8416851 </v>
      </c>
    </row>
    <row r="41" spans="1:16" ht="24.75" x14ac:dyDescent="0.25">
      <c r="A41" s="9" t="s">
        <v>146</v>
      </c>
      <c r="B41" s="3" t="s">
        <v>147</v>
      </c>
      <c r="C41" s="5">
        <v>1</v>
      </c>
      <c r="D41" s="6">
        <v>108</v>
      </c>
      <c r="E41" s="6">
        <v>108</v>
      </c>
      <c r="F41" s="10">
        <v>249</v>
      </c>
      <c r="G41" s="6">
        <v>249</v>
      </c>
      <c r="H41" s="5" t="s">
        <v>148</v>
      </c>
      <c r="I41" s="3" t="s">
        <v>34</v>
      </c>
      <c r="J41" s="11" t="s">
        <v>52</v>
      </c>
      <c r="K41" s="6">
        <v>42.33</v>
      </c>
      <c r="L41" s="6">
        <v>42.33</v>
      </c>
      <c r="M41" s="3" t="s">
        <v>20</v>
      </c>
      <c r="N41" s="3" t="s">
        <v>124</v>
      </c>
      <c r="O41" s="3" t="s">
        <v>149</v>
      </c>
      <c r="P41" s="12" t="str">
        <f>HYPERLINK("http://images.bloomingdales.com/is/image/BLM/8423865 ")</f>
        <v xml:space="preserve">http://images.bloomingdales.com/is/image/BLM/8423865 </v>
      </c>
    </row>
    <row r="42" spans="1:16" ht="24.75" x14ac:dyDescent="0.25">
      <c r="A42" s="9" t="s">
        <v>150</v>
      </c>
      <c r="B42" s="3" t="s">
        <v>151</v>
      </c>
      <c r="C42" s="5">
        <v>1</v>
      </c>
      <c r="D42" s="6">
        <v>105</v>
      </c>
      <c r="E42" s="6">
        <v>105</v>
      </c>
      <c r="F42" s="10">
        <v>245</v>
      </c>
      <c r="G42" s="6">
        <v>245</v>
      </c>
      <c r="H42" s="5" t="s">
        <v>152</v>
      </c>
      <c r="I42" s="3" t="s">
        <v>153</v>
      </c>
      <c r="J42" s="11" t="s">
        <v>35</v>
      </c>
      <c r="K42" s="6">
        <v>41.65</v>
      </c>
      <c r="L42" s="6">
        <v>41.65</v>
      </c>
      <c r="M42" s="3" t="s">
        <v>20</v>
      </c>
      <c r="N42" s="3" t="s">
        <v>36</v>
      </c>
      <c r="O42" s="3" t="s">
        <v>154</v>
      </c>
      <c r="P42" s="12" t="str">
        <f>HYPERLINK("http://slimages.macys.com/is/image/MCY/1672296 ")</f>
        <v xml:space="preserve">http://slimages.macys.com/is/image/MCY/1672296 </v>
      </c>
    </row>
    <row r="43" spans="1:16" ht="24.75" x14ac:dyDescent="0.25">
      <c r="A43" s="9" t="s">
        <v>155</v>
      </c>
      <c r="B43" s="3" t="s">
        <v>156</v>
      </c>
      <c r="C43" s="5">
        <v>1</v>
      </c>
      <c r="D43" s="6">
        <v>105</v>
      </c>
      <c r="E43" s="6">
        <v>105</v>
      </c>
      <c r="F43" s="10">
        <v>238</v>
      </c>
      <c r="G43" s="6">
        <v>238</v>
      </c>
      <c r="H43" s="5" t="s">
        <v>157</v>
      </c>
      <c r="I43" s="3" t="s">
        <v>34</v>
      </c>
      <c r="J43" s="11" t="s">
        <v>74</v>
      </c>
      <c r="K43" s="6">
        <v>40.46</v>
      </c>
      <c r="L43" s="6">
        <v>40.46</v>
      </c>
      <c r="M43" s="3" t="s">
        <v>20</v>
      </c>
      <c r="N43" s="3" t="s">
        <v>36</v>
      </c>
      <c r="O43" s="3" t="s">
        <v>37</v>
      </c>
      <c r="P43" s="12" t="str">
        <f>HYPERLINK("http://images.bloomingdales.com/is/image/BLM/8421323 ")</f>
        <v xml:space="preserve">http://images.bloomingdales.com/is/image/BLM/8421323 </v>
      </c>
    </row>
    <row r="44" spans="1:16" ht="24.75" x14ac:dyDescent="0.25">
      <c r="A44" s="9" t="s">
        <v>158</v>
      </c>
      <c r="B44" s="3" t="s">
        <v>159</v>
      </c>
      <c r="C44" s="5">
        <v>1</v>
      </c>
      <c r="D44" s="6">
        <v>105</v>
      </c>
      <c r="E44" s="6">
        <v>105</v>
      </c>
      <c r="F44" s="10">
        <v>238</v>
      </c>
      <c r="G44" s="6">
        <v>238</v>
      </c>
      <c r="H44" s="5" t="s">
        <v>160</v>
      </c>
      <c r="I44" s="3" t="s">
        <v>130</v>
      </c>
      <c r="J44" s="11" t="s">
        <v>35</v>
      </c>
      <c r="K44" s="6">
        <v>40.46</v>
      </c>
      <c r="L44" s="6">
        <v>40.46</v>
      </c>
      <c r="M44" s="3" t="s">
        <v>20</v>
      </c>
      <c r="N44" s="3" t="s">
        <v>36</v>
      </c>
      <c r="O44" s="3" t="s">
        <v>37</v>
      </c>
      <c r="P44" s="12" t="str">
        <f>HYPERLINK("http://images.bloomingdales.com/is/image/BLM/8421324 ")</f>
        <v xml:space="preserve">http://images.bloomingdales.com/is/image/BLM/8421324 </v>
      </c>
    </row>
    <row r="45" spans="1:16" ht="24.75" x14ac:dyDescent="0.25">
      <c r="A45" s="9" t="s">
        <v>161</v>
      </c>
      <c r="B45" s="3" t="s">
        <v>156</v>
      </c>
      <c r="C45" s="5">
        <v>1</v>
      </c>
      <c r="D45" s="6">
        <v>105</v>
      </c>
      <c r="E45" s="6">
        <v>105</v>
      </c>
      <c r="F45" s="10">
        <v>238</v>
      </c>
      <c r="G45" s="6">
        <v>238</v>
      </c>
      <c r="H45" s="5" t="s">
        <v>157</v>
      </c>
      <c r="I45" s="3" t="s">
        <v>34</v>
      </c>
      <c r="J45" s="11"/>
      <c r="K45" s="6">
        <v>40.46</v>
      </c>
      <c r="L45" s="6">
        <v>40.46</v>
      </c>
      <c r="M45" s="3" t="s">
        <v>20</v>
      </c>
      <c r="N45" s="3" t="s">
        <v>36</v>
      </c>
      <c r="O45" s="3" t="s">
        <v>37</v>
      </c>
      <c r="P45" s="12" t="str">
        <f>HYPERLINK("http://images.bloomingdales.com/is/image/BLM/8421323 ")</f>
        <v xml:space="preserve">http://images.bloomingdales.com/is/image/BLM/8421323 </v>
      </c>
    </row>
    <row r="46" spans="1:16" ht="24.75" x14ac:dyDescent="0.25">
      <c r="A46" s="9" t="s">
        <v>162</v>
      </c>
      <c r="B46" s="3" t="s">
        <v>163</v>
      </c>
      <c r="C46" s="5">
        <v>1</v>
      </c>
      <c r="D46" s="6">
        <v>103.5</v>
      </c>
      <c r="E46" s="6">
        <v>103.5</v>
      </c>
      <c r="F46" s="10">
        <v>235</v>
      </c>
      <c r="G46" s="6">
        <v>235</v>
      </c>
      <c r="H46" s="5" t="s">
        <v>164</v>
      </c>
      <c r="I46" s="3" t="s">
        <v>34</v>
      </c>
      <c r="J46" s="11" t="s">
        <v>80</v>
      </c>
      <c r="K46" s="6">
        <v>39.950000000000003</v>
      </c>
      <c r="L46" s="6">
        <v>39.950000000000003</v>
      </c>
      <c r="M46" s="3" t="s">
        <v>20</v>
      </c>
      <c r="N46" s="3" t="s">
        <v>36</v>
      </c>
      <c r="O46" s="3" t="s">
        <v>165</v>
      </c>
      <c r="P46" s="12" t="str">
        <f>HYPERLINK("http://images.bloomingdales.com/is/image/BLM/8131065 ")</f>
        <v xml:space="preserve">http://images.bloomingdales.com/is/image/BLM/8131065 </v>
      </c>
    </row>
    <row r="47" spans="1:16" ht="24.75" x14ac:dyDescent="0.25">
      <c r="A47" s="9" t="s">
        <v>166</v>
      </c>
      <c r="B47" s="3" t="s">
        <v>167</v>
      </c>
      <c r="C47" s="5">
        <v>1</v>
      </c>
      <c r="D47" s="6">
        <v>97</v>
      </c>
      <c r="E47" s="6">
        <v>97</v>
      </c>
      <c r="F47" s="10">
        <v>225</v>
      </c>
      <c r="G47" s="6">
        <v>225</v>
      </c>
      <c r="H47" s="5" t="s">
        <v>168</v>
      </c>
      <c r="I47" s="3" t="s">
        <v>169</v>
      </c>
      <c r="J47" s="11" t="s">
        <v>170</v>
      </c>
      <c r="K47" s="6">
        <v>38.25</v>
      </c>
      <c r="L47" s="6">
        <v>38.25</v>
      </c>
      <c r="M47" s="3" t="s">
        <v>20</v>
      </c>
      <c r="N47" s="3" t="s">
        <v>124</v>
      </c>
      <c r="O47" s="3" t="s">
        <v>171</v>
      </c>
      <c r="P47" s="12" t="str">
        <f>HYPERLINK("http://slimages.macys.com/is/image/MCY/1848733 ")</f>
        <v xml:space="preserve">http://slimages.macys.com/is/image/MCY/1848733 </v>
      </c>
    </row>
    <row r="48" spans="1:16" ht="24.75" x14ac:dyDescent="0.25">
      <c r="A48" s="9" t="s">
        <v>172</v>
      </c>
      <c r="B48" s="3" t="s">
        <v>173</v>
      </c>
      <c r="C48" s="5">
        <v>1</v>
      </c>
      <c r="D48" s="6">
        <v>96</v>
      </c>
      <c r="E48" s="6">
        <v>96</v>
      </c>
      <c r="F48" s="10">
        <v>225</v>
      </c>
      <c r="G48" s="6">
        <v>225</v>
      </c>
      <c r="H48" s="5" t="s">
        <v>174</v>
      </c>
      <c r="I48" s="3" t="s">
        <v>175</v>
      </c>
      <c r="J48" s="11" t="s">
        <v>47</v>
      </c>
      <c r="K48" s="6">
        <v>38.25</v>
      </c>
      <c r="L48" s="6">
        <v>38.25</v>
      </c>
      <c r="M48" s="3" t="s">
        <v>20</v>
      </c>
      <c r="N48" s="3" t="s">
        <v>36</v>
      </c>
      <c r="O48" s="3" t="s">
        <v>154</v>
      </c>
      <c r="P48" s="12" t="str">
        <f>HYPERLINK("http://slimages.macys.com/is/image/MCY/1672296 ")</f>
        <v xml:space="preserve">http://slimages.macys.com/is/image/MCY/1672296 </v>
      </c>
    </row>
    <row r="49" spans="1:16" ht="24.75" x14ac:dyDescent="0.25">
      <c r="A49" s="9" t="s">
        <v>176</v>
      </c>
      <c r="B49" s="3" t="s">
        <v>177</v>
      </c>
      <c r="C49" s="5">
        <v>1</v>
      </c>
      <c r="D49" s="6">
        <v>74.25</v>
      </c>
      <c r="E49" s="6">
        <v>74.25</v>
      </c>
      <c r="F49" s="10">
        <v>225</v>
      </c>
      <c r="G49" s="6">
        <v>225</v>
      </c>
      <c r="H49" s="5" t="s">
        <v>178</v>
      </c>
      <c r="I49" s="3" t="s">
        <v>34</v>
      </c>
      <c r="J49" s="11" t="s">
        <v>74</v>
      </c>
      <c r="K49" s="6">
        <v>38.25</v>
      </c>
      <c r="L49" s="6">
        <v>38.25</v>
      </c>
      <c r="M49" s="3" t="s">
        <v>20</v>
      </c>
      <c r="N49" s="3" t="s">
        <v>179</v>
      </c>
      <c r="O49" s="3" t="s">
        <v>180</v>
      </c>
      <c r="P49" s="12" t="str">
        <f>HYPERLINK("http://images.bloomingdales.com/is/image/BLM/8389562 ")</f>
        <v xml:space="preserve">http://images.bloomingdales.com/is/image/BLM/8389562 </v>
      </c>
    </row>
    <row r="50" spans="1:16" ht="24.75" x14ac:dyDescent="0.25">
      <c r="A50" s="9" t="s">
        <v>181</v>
      </c>
      <c r="B50" s="3" t="s">
        <v>182</v>
      </c>
      <c r="C50" s="5">
        <v>1</v>
      </c>
      <c r="D50" s="6">
        <v>96</v>
      </c>
      <c r="E50" s="6">
        <v>96</v>
      </c>
      <c r="F50" s="10">
        <v>225</v>
      </c>
      <c r="G50" s="6">
        <v>225</v>
      </c>
      <c r="H50" s="5" t="s">
        <v>183</v>
      </c>
      <c r="I50" s="3" t="s">
        <v>184</v>
      </c>
      <c r="J50" s="11" t="s">
        <v>47</v>
      </c>
      <c r="K50" s="6">
        <v>38.25</v>
      </c>
      <c r="L50" s="6">
        <v>38.25</v>
      </c>
      <c r="M50" s="3" t="s">
        <v>20</v>
      </c>
      <c r="N50" s="3" t="s">
        <v>36</v>
      </c>
      <c r="O50" s="3" t="s">
        <v>154</v>
      </c>
      <c r="P50" s="12" t="str">
        <f>HYPERLINK("http://images.bloomingdales.com/is/image/BLM/8250788 ")</f>
        <v xml:space="preserve">http://images.bloomingdales.com/is/image/BLM/8250788 </v>
      </c>
    </row>
    <row r="51" spans="1:16" ht="24.75" x14ac:dyDescent="0.25">
      <c r="A51" s="9" t="s">
        <v>185</v>
      </c>
      <c r="B51" s="3" t="s">
        <v>186</v>
      </c>
      <c r="C51" s="5">
        <v>1</v>
      </c>
      <c r="D51" s="6">
        <v>100</v>
      </c>
      <c r="E51" s="6">
        <v>100</v>
      </c>
      <c r="F51" s="10">
        <v>225</v>
      </c>
      <c r="G51" s="6">
        <v>225</v>
      </c>
      <c r="H51" s="5" t="s">
        <v>187</v>
      </c>
      <c r="I51" s="3" t="s">
        <v>188</v>
      </c>
      <c r="J51" s="11" t="s">
        <v>52</v>
      </c>
      <c r="K51" s="6">
        <v>38.25</v>
      </c>
      <c r="L51" s="6">
        <v>38.25</v>
      </c>
      <c r="M51" s="3" t="s">
        <v>20</v>
      </c>
      <c r="N51" s="3" t="s">
        <v>124</v>
      </c>
      <c r="O51" s="3" t="s">
        <v>189</v>
      </c>
      <c r="P51" s="12" t="str">
        <f>HYPERLINK("http://images.bloomingdales.com/is/image/BLM/8350725 ")</f>
        <v xml:space="preserve">http://images.bloomingdales.com/is/image/BLM/8350725 </v>
      </c>
    </row>
    <row r="52" spans="1:16" ht="24.75" x14ac:dyDescent="0.25">
      <c r="A52" s="9" t="s">
        <v>190</v>
      </c>
      <c r="B52" s="3" t="s">
        <v>191</v>
      </c>
      <c r="C52" s="5">
        <v>1</v>
      </c>
      <c r="D52" s="6">
        <v>86.5</v>
      </c>
      <c r="E52" s="6">
        <v>86.5</v>
      </c>
      <c r="F52" s="10">
        <v>200</v>
      </c>
      <c r="G52" s="6">
        <v>200</v>
      </c>
      <c r="H52" s="5" t="s">
        <v>192</v>
      </c>
      <c r="I52" s="3" t="s">
        <v>97</v>
      </c>
      <c r="J52" s="11"/>
      <c r="K52" s="6">
        <v>34</v>
      </c>
      <c r="L52" s="6">
        <v>34</v>
      </c>
      <c r="M52" s="3" t="s">
        <v>20</v>
      </c>
      <c r="N52" s="3" t="s">
        <v>56</v>
      </c>
      <c r="O52" s="3" t="s">
        <v>57</v>
      </c>
      <c r="P52" s="12" t="str">
        <f>HYPERLINK("http://images.bloomingdales.com/is/image/BLM/8449258 ")</f>
        <v xml:space="preserve">http://images.bloomingdales.com/is/image/BLM/8449258 </v>
      </c>
    </row>
    <row r="53" spans="1:16" ht="24.75" x14ac:dyDescent="0.25">
      <c r="A53" s="9" t="s">
        <v>193</v>
      </c>
      <c r="B53" s="3" t="s">
        <v>194</v>
      </c>
      <c r="C53" s="5">
        <v>1</v>
      </c>
      <c r="D53" s="6">
        <v>90</v>
      </c>
      <c r="E53" s="6">
        <v>90</v>
      </c>
      <c r="F53" s="10">
        <v>200</v>
      </c>
      <c r="G53" s="6">
        <v>200</v>
      </c>
      <c r="H53" s="5" t="s">
        <v>195</v>
      </c>
      <c r="I53" s="3" t="s">
        <v>65</v>
      </c>
      <c r="J53" s="11" t="s">
        <v>80</v>
      </c>
      <c r="K53" s="6">
        <v>34</v>
      </c>
      <c r="L53" s="6">
        <v>34</v>
      </c>
      <c r="M53" s="3" t="s">
        <v>20</v>
      </c>
      <c r="N53" s="3" t="s">
        <v>56</v>
      </c>
      <c r="O53" s="3" t="s">
        <v>196</v>
      </c>
      <c r="P53" s="12" t="str">
        <f>HYPERLINK("http://images.bloomingdales.com/is/image/BLM/8443222 ")</f>
        <v xml:space="preserve">http://images.bloomingdales.com/is/image/BLM/8443222 </v>
      </c>
    </row>
    <row r="54" spans="1:16" ht="24.75" x14ac:dyDescent="0.25">
      <c r="A54" s="9" t="s">
        <v>197</v>
      </c>
      <c r="B54" s="3" t="s">
        <v>198</v>
      </c>
      <c r="C54" s="5">
        <v>1</v>
      </c>
      <c r="D54" s="6">
        <v>85</v>
      </c>
      <c r="E54" s="6">
        <v>85</v>
      </c>
      <c r="F54" s="10">
        <v>198</v>
      </c>
      <c r="G54" s="6">
        <v>198</v>
      </c>
      <c r="H54" s="5">
        <v>636048</v>
      </c>
      <c r="I54" s="3" t="s">
        <v>34</v>
      </c>
      <c r="J54" s="11"/>
      <c r="K54" s="6">
        <v>33.659999999999997</v>
      </c>
      <c r="L54" s="6">
        <v>33.659999999999997</v>
      </c>
      <c r="M54" s="3" t="s">
        <v>20</v>
      </c>
      <c r="N54" s="3" t="s">
        <v>56</v>
      </c>
      <c r="O54" s="3" t="s">
        <v>199</v>
      </c>
      <c r="P54" s="12" t="str">
        <f>HYPERLINK("http://images.bloomingdales.com/is/image/BLM/8320491 ")</f>
        <v xml:space="preserve">http://images.bloomingdales.com/is/image/BLM/8320491 </v>
      </c>
    </row>
    <row r="55" spans="1:16" ht="24.75" x14ac:dyDescent="0.25">
      <c r="A55" s="9" t="s">
        <v>200</v>
      </c>
      <c r="B55" s="3" t="s">
        <v>198</v>
      </c>
      <c r="C55" s="5">
        <v>1</v>
      </c>
      <c r="D55" s="6">
        <v>85</v>
      </c>
      <c r="E55" s="6">
        <v>85</v>
      </c>
      <c r="F55" s="10">
        <v>198</v>
      </c>
      <c r="G55" s="6">
        <v>198</v>
      </c>
      <c r="H55" s="5">
        <v>636048</v>
      </c>
      <c r="I55" s="3" t="s">
        <v>34</v>
      </c>
      <c r="J55" s="11"/>
      <c r="K55" s="6">
        <v>33.659999999999997</v>
      </c>
      <c r="L55" s="6">
        <v>33.659999999999997</v>
      </c>
      <c r="M55" s="3" t="s">
        <v>20</v>
      </c>
      <c r="N55" s="3" t="s">
        <v>56</v>
      </c>
      <c r="O55" s="3" t="s">
        <v>199</v>
      </c>
      <c r="P55" s="12" t="str">
        <f>HYPERLINK("http://images.bloomingdales.com/is/image/BLM/8320491 ")</f>
        <v xml:space="preserve">http://images.bloomingdales.com/is/image/BLM/8320491 </v>
      </c>
    </row>
    <row r="56" spans="1:16" ht="24.75" x14ac:dyDescent="0.25">
      <c r="A56" s="9" t="s">
        <v>201</v>
      </c>
      <c r="B56" s="3" t="s">
        <v>202</v>
      </c>
      <c r="C56" s="5">
        <v>1</v>
      </c>
      <c r="D56" s="6">
        <v>82</v>
      </c>
      <c r="E56" s="6">
        <v>82</v>
      </c>
      <c r="F56" s="10">
        <v>195</v>
      </c>
      <c r="G56" s="6">
        <v>195</v>
      </c>
      <c r="H56" s="5" t="s">
        <v>203</v>
      </c>
      <c r="I56" s="3" t="s">
        <v>204</v>
      </c>
      <c r="J56" s="11"/>
      <c r="K56" s="6">
        <v>33.15</v>
      </c>
      <c r="L56" s="6">
        <v>33.15</v>
      </c>
      <c r="M56" s="3" t="s">
        <v>20</v>
      </c>
      <c r="N56" s="3" t="s">
        <v>86</v>
      </c>
      <c r="O56" s="3" t="s">
        <v>87</v>
      </c>
      <c r="P56" s="12" t="str">
        <f>HYPERLINK("http://images.bloomingdales.com/is/image/BLM/8264322 ")</f>
        <v xml:space="preserve">http://images.bloomingdales.com/is/image/BLM/8264322 </v>
      </c>
    </row>
    <row r="57" spans="1:16" ht="24.75" x14ac:dyDescent="0.25">
      <c r="A57" s="9" t="s">
        <v>205</v>
      </c>
      <c r="B57" s="3" t="s">
        <v>206</v>
      </c>
      <c r="C57" s="5">
        <v>1</v>
      </c>
      <c r="D57" s="6">
        <v>86</v>
      </c>
      <c r="E57" s="6">
        <v>86</v>
      </c>
      <c r="F57" s="10">
        <v>195</v>
      </c>
      <c r="G57" s="6">
        <v>195</v>
      </c>
      <c r="H57" s="5" t="s">
        <v>207</v>
      </c>
      <c r="I57" s="3" t="s">
        <v>97</v>
      </c>
      <c r="J57" s="11" t="s">
        <v>35</v>
      </c>
      <c r="K57" s="6">
        <v>33.15</v>
      </c>
      <c r="L57" s="6">
        <v>33.15</v>
      </c>
      <c r="M57" s="3" t="s">
        <v>20</v>
      </c>
      <c r="N57" s="3" t="s">
        <v>36</v>
      </c>
      <c r="O57" s="3" t="s">
        <v>165</v>
      </c>
      <c r="P57" s="12" t="str">
        <f>HYPERLINK("http://images.bloomingdales.com/is/image/BLM/8508973 ")</f>
        <v xml:space="preserve">http://images.bloomingdales.com/is/image/BLM/8508973 </v>
      </c>
    </row>
    <row r="58" spans="1:16" ht="24.75" x14ac:dyDescent="0.25">
      <c r="A58" s="9" t="s">
        <v>208</v>
      </c>
      <c r="B58" s="3" t="s">
        <v>209</v>
      </c>
      <c r="C58" s="5">
        <v>1</v>
      </c>
      <c r="D58" s="6">
        <v>81</v>
      </c>
      <c r="E58" s="6">
        <v>81</v>
      </c>
      <c r="F58" s="10">
        <v>185</v>
      </c>
      <c r="G58" s="6">
        <v>185</v>
      </c>
      <c r="H58" s="5" t="s">
        <v>210</v>
      </c>
      <c r="I58" s="3" t="s">
        <v>34</v>
      </c>
      <c r="J58" s="11" t="s">
        <v>92</v>
      </c>
      <c r="K58" s="6">
        <v>31.45</v>
      </c>
      <c r="L58" s="6">
        <v>31.45</v>
      </c>
      <c r="M58" s="3" t="s">
        <v>20</v>
      </c>
      <c r="N58" s="3" t="s">
        <v>56</v>
      </c>
      <c r="O58" s="3" t="s">
        <v>211</v>
      </c>
      <c r="P58" s="12" t="str">
        <f>HYPERLINK("http://images.bloomingdales.com/is/image/BLM/8401449 ")</f>
        <v xml:space="preserve">http://images.bloomingdales.com/is/image/BLM/8401449 </v>
      </c>
    </row>
    <row r="59" spans="1:16" ht="24.75" x14ac:dyDescent="0.25">
      <c r="A59" s="9" t="s">
        <v>212</v>
      </c>
      <c r="B59" s="3" t="s">
        <v>213</v>
      </c>
      <c r="C59" s="5">
        <v>1</v>
      </c>
      <c r="D59" s="6">
        <v>81</v>
      </c>
      <c r="E59" s="6">
        <v>81</v>
      </c>
      <c r="F59" s="10">
        <v>185</v>
      </c>
      <c r="G59" s="6">
        <v>185</v>
      </c>
      <c r="H59" s="5" t="s">
        <v>214</v>
      </c>
      <c r="I59" s="3" t="s">
        <v>153</v>
      </c>
      <c r="J59" s="11" t="s">
        <v>35</v>
      </c>
      <c r="K59" s="6">
        <v>31.45</v>
      </c>
      <c r="L59" s="6">
        <v>31.45</v>
      </c>
      <c r="M59" s="3" t="s">
        <v>20</v>
      </c>
      <c r="N59" s="3" t="s">
        <v>179</v>
      </c>
      <c r="O59" s="3" t="s">
        <v>180</v>
      </c>
      <c r="P59" s="12" t="str">
        <f>HYPERLINK("http://images.bloomingdales.com/is/image/BLM/8334421 ")</f>
        <v xml:space="preserve">http://images.bloomingdales.com/is/image/BLM/8334421 </v>
      </c>
    </row>
    <row r="60" spans="1:16" ht="24.75" x14ac:dyDescent="0.25">
      <c r="A60" s="9" t="s">
        <v>215</v>
      </c>
      <c r="B60" s="3" t="s">
        <v>216</v>
      </c>
      <c r="C60" s="5">
        <v>1</v>
      </c>
      <c r="D60" s="6">
        <v>58.5</v>
      </c>
      <c r="E60" s="6">
        <v>58.5</v>
      </c>
      <c r="F60" s="10">
        <v>185</v>
      </c>
      <c r="G60" s="6">
        <v>185</v>
      </c>
      <c r="H60" s="5" t="s">
        <v>217</v>
      </c>
      <c r="I60" s="3" t="s">
        <v>34</v>
      </c>
      <c r="J60" s="11" t="s">
        <v>35</v>
      </c>
      <c r="K60" s="6">
        <v>31.45</v>
      </c>
      <c r="L60" s="6">
        <v>31.45</v>
      </c>
      <c r="M60" s="3" t="s">
        <v>20</v>
      </c>
      <c r="N60" s="3" t="s">
        <v>179</v>
      </c>
      <c r="O60" s="3" t="s">
        <v>180</v>
      </c>
      <c r="P60" s="12" t="str">
        <f>HYPERLINK("http://images.bloomingdales.com/is/image/BLM/8033693 ")</f>
        <v xml:space="preserve">http://images.bloomingdales.com/is/image/BLM/8033693 </v>
      </c>
    </row>
    <row r="61" spans="1:16" ht="24.75" x14ac:dyDescent="0.25">
      <c r="A61" s="9" t="s">
        <v>218</v>
      </c>
      <c r="B61" s="3" t="s">
        <v>219</v>
      </c>
      <c r="C61" s="5">
        <v>1</v>
      </c>
      <c r="D61" s="6">
        <v>58.5</v>
      </c>
      <c r="E61" s="6">
        <v>58.5</v>
      </c>
      <c r="F61" s="10">
        <v>179</v>
      </c>
      <c r="G61" s="6">
        <v>179</v>
      </c>
      <c r="H61" s="5" t="s">
        <v>220</v>
      </c>
      <c r="I61" s="3" t="s">
        <v>34</v>
      </c>
      <c r="J61" s="11" t="s">
        <v>61</v>
      </c>
      <c r="K61" s="6">
        <v>30.43</v>
      </c>
      <c r="L61" s="6">
        <v>30.43</v>
      </c>
      <c r="M61" s="3" t="s">
        <v>20</v>
      </c>
      <c r="N61" s="3" t="s">
        <v>56</v>
      </c>
      <c r="O61" s="3" t="s">
        <v>221</v>
      </c>
      <c r="P61" s="12" t="str">
        <f>HYPERLINK("http://images.bloomingdales.com/is/image/BLM/8530640 ")</f>
        <v xml:space="preserve">http://images.bloomingdales.com/is/image/BLM/8530640 </v>
      </c>
    </row>
    <row r="62" spans="1:16" ht="24.75" x14ac:dyDescent="0.25">
      <c r="A62" s="9" t="s">
        <v>222</v>
      </c>
      <c r="B62" s="3" t="s">
        <v>223</v>
      </c>
      <c r="C62" s="5">
        <v>1</v>
      </c>
      <c r="D62" s="6">
        <v>77</v>
      </c>
      <c r="E62" s="6">
        <v>77</v>
      </c>
      <c r="F62" s="10">
        <v>175</v>
      </c>
      <c r="G62" s="6">
        <v>175</v>
      </c>
      <c r="H62" s="5" t="s">
        <v>224</v>
      </c>
      <c r="I62" s="3" t="s">
        <v>34</v>
      </c>
      <c r="J62" s="11" t="s">
        <v>74</v>
      </c>
      <c r="K62" s="6">
        <v>29.75</v>
      </c>
      <c r="L62" s="6">
        <v>29.75</v>
      </c>
      <c r="M62" s="3" t="s">
        <v>20</v>
      </c>
      <c r="N62" s="3" t="s">
        <v>179</v>
      </c>
      <c r="O62" s="3" t="s">
        <v>180</v>
      </c>
      <c r="P62" s="12" t="str">
        <f>HYPERLINK("http://images.bloomingdales.com/is/image/BLM/8341045 ")</f>
        <v xml:space="preserve">http://images.bloomingdales.com/is/image/BLM/8341045 </v>
      </c>
    </row>
    <row r="63" spans="1:16" ht="24.75" x14ac:dyDescent="0.25">
      <c r="A63" s="9" t="s">
        <v>225</v>
      </c>
      <c r="B63" s="3" t="s">
        <v>226</v>
      </c>
      <c r="C63" s="5">
        <v>1</v>
      </c>
      <c r="D63" s="6">
        <v>72.5</v>
      </c>
      <c r="E63" s="6">
        <v>72.5</v>
      </c>
      <c r="F63" s="10">
        <v>170</v>
      </c>
      <c r="G63" s="6">
        <v>170</v>
      </c>
      <c r="H63" s="5" t="s">
        <v>227</v>
      </c>
      <c r="I63" s="3" t="s">
        <v>97</v>
      </c>
      <c r="J63" s="11" t="s">
        <v>61</v>
      </c>
      <c r="K63" s="6">
        <v>28.9</v>
      </c>
      <c r="L63" s="6">
        <v>28.9</v>
      </c>
      <c r="M63" s="3" t="s">
        <v>20</v>
      </c>
      <c r="N63" s="3" t="s">
        <v>56</v>
      </c>
      <c r="O63" s="3" t="s">
        <v>57</v>
      </c>
      <c r="P63" s="12" t="str">
        <f>HYPERLINK("http://images.bloomingdales.com/is/image/BLM/8423810 ")</f>
        <v xml:space="preserve">http://images.bloomingdales.com/is/image/BLM/8423810 </v>
      </c>
    </row>
    <row r="64" spans="1:16" ht="24.75" x14ac:dyDescent="0.25">
      <c r="A64" s="9" t="s">
        <v>228</v>
      </c>
      <c r="B64" s="3" t="s">
        <v>229</v>
      </c>
      <c r="C64" s="5">
        <v>1</v>
      </c>
      <c r="D64" s="6">
        <v>75</v>
      </c>
      <c r="E64" s="6">
        <v>75</v>
      </c>
      <c r="F64" s="10">
        <v>169</v>
      </c>
      <c r="G64" s="6">
        <v>169</v>
      </c>
      <c r="H64" s="5" t="s">
        <v>230</v>
      </c>
      <c r="I64" s="3" t="s">
        <v>34</v>
      </c>
      <c r="J64" s="11" t="s">
        <v>74</v>
      </c>
      <c r="K64" s="6">
        <v>28.73</v>
      </c>
      <c r="L64" s="6">
        <v>28.73</v>
      </c>
      <c r="M64" s="3" t="s">
        <v>20</v>
      </c>
      <c r="N64" s="3" t="s">
        <v>56</v>
      </c>
      <c r="O64" s="3" t="s">
        <v>221</v>
      </c>
      <c r="P64" s="12" t="str">
        <f>HYPERLINK("http://images.bloomingdales.com/is/image/BLM/8434903 ")</f>
        <v xml:space="preserve">http://images.bloomingdales.com/is/image/BLM/8434903 </v>
      </c>
    </row>
    <row r="65" spans="1:16" ht="24.75" x14ac:dyDescent="0.25">
      <c r="A65" s="9" t="s">
        <v>231</v>
      </c>
      <c r="B65" s="3" t="s">
        <v>232</v>
      </c>
      <c r="C65" s="5">
        <v>1</v>
      </c>
      <c r="D65" s="6">
        <v>75</v>
      </c>
      <c r="E65" s="6">
        <v>75</v>
      </c>
      <c r="F65" s="10">
        <v>169</v>
      </c>
      <c r="G65" s="6">
        <v>169</v>
      </c>
      <c r="H65" s="5" t="s">
        <v>233</v>
      </c>
      <c r="I65" s="3" t="s">
        <v>41</v>
      </c>
      <c r="J65" s="11" t="s">
        <v>74</v>
      </c>
      <c r="K65" s="6">
        <v>28.73</v>
      </c>
      <c r="L65" s="6">
        <v>28.73</v>
      </c>
      <c r="M65" s="3" t="s">
        <v>20</v>
      </c>
      <c r="N65" s="3" t="s">
        <v>56</v>
      </c>
      <c r="O65" s="3" t="s">
        <v>221</v>
      </c>
      <c r="P65" s="12" t="str">
        <f>HYPERLINK("http://images.bloomingdales.com/is/image/BLM/8405956 ")</f>
        <v xml:space="preserve">http://images.bloomingdales.com/is/image/BLM/8405956 </v>
      </c>
    </row>
    <row r="66" spans="1:16" ht="24.75" x14ac:dyDescent="0.25">
      <c r="A66" s="9" t="s">
        <v>234</v>
      </c>
      <c r="B66" s="3" t="s">
        <v>235</v>
      </c>
      <c r="C66" s="5">
        <v>1</v>
      </c>
      <c r="D66" s="6">
        <v>71</v>
      </c>
      <c r="E66" s="6">
        <v>71</v>
      </c>
      <c r="F66" s="10">
        <v>165</v>
      </c>
      <c r="G66" s="6">
        <v>165</v>
      </c>
      <c r="H66" s="5" t="s">
        <v>236</v>
      </c>
      <c r="I66" s="3" t="s">
        <v>34</v>
      </c>
      <c r="J66" s="11" t="s">
        <v>237</v>
      </c>
      <c r="K66" s="6">
        <v>28.05</v>
      </c>
      <c r="L66" s="6">
        <v>28.05</v>
      </c>
      <c r="M66" s="3" t="s">
        <v>20</v>
      </c>
      <c r="N66" s="3" t="s">
        <v>124</v>
      </c>
      <c r="O66" s="3" t="s">
        <v>171</v>
      </c>
      <c r="P66" s="12" t="str">
        <f>HYPERLINK("http://images.bloomingdales.com/is/image/BLM/8527814 ")</f>
        <v xml:space="preserve">http://images.bloomingdales.com/is/image/BLM/8527814 </v>
      </c>
    </row>
    <row r="67" spans="1:16" ht="24.75" x14ac:dyDescent="0.25">
      <c r="A67" s="9" t="s">
        <v>238</v>
      </c>
      <c r="B67" s="3" t="s">
        <v>239</v>
      </c>
      <c r="C67" s="5">
        <v>1</v>
      </c>
      <c r="D67" s="6">
        <v>66.5</v>
      </c>
      <c r="E67" s="6">
        <v>66.5</v>
      </c>
      <c r="F67" s="10">
        <v>150</v>
      </c>
      <c r="G67" s="6">
        <v>150</v>
      </c>
      <c r="H67" s="5" t="s">
        <v>240</v>
      </c>
      <c r="I67" s="3" t="s">
        <v>241</v>
      </c>
      <c r="J67" s="11" t="s">
        <v>35</v>
      </c>
      <c r="K67" s="6">
        <v>25.5</v>
      </c>
      <c r="L67" s="6">
        <v>25.5</v>
      </c>
      <c r="M67" s="3" t="s">
        <v>20</v>
      </c>
      <c r="N67" s="3" t="s">
        <v>56</v>
      </c>
      <c r="O67" s="3" t="s">
        <v>57</v>
      </c>
      <c r="P67" s="12" t="str">
        <f>HYPERLINK("http://images.bloomingdales.com/is/image/BLM/8457218 ")</f>
        <v xml:space="preserve">http://images.bloomingdales.com/is/image/BLM/8457218 </v>
      </c>
    </row>
    <row r="68" spans="1:16" ht="24.75" x14ac:dyDescent="0.25">
      <c r="A68" s="9" t="s">
        <v>242</v>
      </c>
      <c r="B68" s="3" t="s">
        <v>243</v>
      </c>
      <c r="C68" s="5">
        <v>1</v>
      </c>
      <c r="D68" s="6">
        <v>65</v>
      </c>
      <c r="E68" s="6">
        <v>65</v>
      </c>
      <c r="F68" s="10">
        <v>149</v>
      </c>
      <c r="G68" s="6">
        <v>149</v>
      </c>
      <c r="H68" s="5" t="s">
        <v>244</v>
      </c>
      <c r="I68" s="3" t="s">
        <v>34</v>
      </c>
      <c r="J68" s="11" t="s">
        <v>35</v>
      </c>
      <c r="K68" s="6">
        <v>25.33</v>
      </c>
      <c r="L68" s="6">
        <v>25.33</v>
      </c>
      <c r="M68" s="3" t="s">
        <v>20</v>
      </c>
      <c r="N68" s="3" t="s">
        <v>56</v>
      </c>
      <c r="O68" s="3" t="s">
        <v>221</v>
      </c>
      <c r="P68" s="12" t="str">
        <f>HYPERLINK("http://images.bloomingdales.com/is/image/BLM/8454211 ")</f>
        <v xml:space="preserve">http://images.bloomingdales.com/is/image/BLM/8454211 </v>
      </c>
    </row>
    <row r="69" spans="1:16" ht="24.75" x14ac:dyDescent="0.25">
      <c r="A69" s="9" t="s">
        <v>245</v>
      </c>
      <c r="B69" s="3" t="s">
        <v>246</v>
      </c>
      <c r="C69" s="5">
        <v>1</v>
      </c>
      <c r="D69" s="6">
        <v>62.5</v>
      </c>
      <c r="E69" s="6">
        <v>62.5</v>
      </c>
      <c r="F69" s="10">
        <v>145</v>
      </c>
      <c r="G69" s="6">
        <v>145</v>
      </c>
      <c r="H69" s="5" t="s">
        <v>247</v>
      </c>
      <c r="I69" s="3" t="s">
        <v>153</v>
      </c>
      <c r="J69" s="11" t="s">
        <v>52</v>
      </c>
      <c r="K69" s="6">
        <v>24.65</v>
      </c>
      <c r="L69" s="6">
        <v>24.65</v>
      </c>
      <c r="M69" s="3" t="s">
        <v>20</v>
      </c>
      <c r="N69" s="3" t="s">
        <v>56</v>
      </c>
      <c r="O69" s="3" t="s">
        <v>57</v>
      </c>
      <c r="P69" s="12" t="str">
        <f>HYPERLINK("http://images.bloomingdales.com/is/image/BLM/8491901 ")</f>
        <v xml:space="preserve">http://images.bloomingdales.com/is/image/BLM/8491901 </v>
      </c>
    </row>
    <row r="70" spans="1:16" ht="24.75" x14ac:dyDescent="0.25">
      <c r="A70" s="9" t="s">
        <v>248</v>
      </c>
      <c r="B70" s="3" t="s">
        <v>246</v>
      </c>
      <c r="C70" s="5">
        <v>1</v>
      </c>
      <c r="D70" s="6">
        <v>62.5</v>
      </c>
      <c r="E70" s="6">
        <v>62.5</v>
      </c>
      <c r="F70" s="10">
        <v>145</v>
      </c>
      <c r="G70" s="6">
        <v>145</v>
      </c>
      <c r="H70" s="5" t="s">
        <v>247</v>
      </c>
      <c r="I70" s="3"/>
      <c r="J70" s="11" t="s">
        <v>92</v>
      </c>
      <c r="K70" s="6">
        <v>24.65</v>
      </c>
      <c r="L70" s="6">
        <v>24.65</v>
      </c>
      <c r="M70" s="3" t="s">
        <v>20</v>
      </c>
      <c r="N70" s="3" t="s">
        <v>56</v>
      </c>
      <c r="O70" s="3" t="s">
        <v>57</v>
      </c>
      <c r="P70" s="12" t="str">
        <f>HYPERLINK("http://images.bloomingdales.com/is/image/BLM/8491901 ")</f>
        <v xml:space="preserve">http://images.bloomingdales.com/is/image/BLM/8491901 </v>
      </c>
    </row>
    <row r="71" spans="1:16" ht="24.75" x14ac:dyDescent="0.25">
      <c r="A71" s="9" t="s">
        <v>249</v>
      </c>
      <c r="B71" s="3" t="s">
        <v>250</v>
      </c>
      <c r="C71" s="5">
        <v>1</v>
      </c>
      <c r="D71" s="6">
        <v>61.5</v>
      </c>
      <c r="E71" s="6">
        <v>61.5</v>
      </c>
      <c r="F71" s="10">
        <v>140</v>
      </c>
      <c r="G71" s="6">
        <v>140</v>
      </c>
      <c r="H71" s="5" t="s">
        <v>251</v>
      </c>
      <c r="I71" s="3" t="s">
        <v>252</v>
      </c>
      <c r="J71" s="11" t="s">
        <v>69</v>
      </c>
      <c r="K71" s="6">
        <v>23.8</v>
      </c>
      <c r="L71" s="6">
        <v>23.8</v>
      </c>
      <c r="M71" s="3" t="s">
        <v>20</v>
      </c>
      <c r="N71" s="3" t="s">
        <v>124</v>
      </c>
      <c r="O71" s="3" t="s">
        <v>253</v>
      </c>
      <c r="P71" s="12" t="str">
        <f>HYPERLINK("http://slimages.macys.com/is/image/MCY/1631786 ")</f>
        <v xml:space="preserve">http://slimages.macys.com/is/image/MCY/1631786 </v>
      </c>
    </row>
    <row r="72" spans="1:16" ht="24.75" x14ac:dyDescent="0.25">
      <c r="A72" s="9" t="s">
        <v>254</v>
      </c>
      <c r="B72" s="3" t="s">
        <v>255</v>
      </c>
      <c r="C72" s="5">
        <v>1</v>
      </c>
      <c r="D72" s="6">
        <v>60</v>
      </c>
      <c r="E72" s="6">
        <v>60</v>
      </c>
      <c r="F72" s="10">
        <v>138</v>
      </c>
      <c r="G72" s="6">
        <v>138</v>
      </c>
      <c r="H72" s="5" t="s">
        <v>256</v>
      </c>
      <c r="I72" s="3"/>
      <c r="J72" s="11" t="s">
        <v>74</v>
      </c>
      <c r="K72" s="6">
        <v>23.46</v>
      </c>
      <c r="L72" s="6">
        <v>23.46</v>
      </c>
      <c r="M72" s="3" t="s">
        <v>20</v>
      </c>
      <c r="N72" s="3" t="s">
        <v>56</v>
      </c>
      <c r="O72" s="3" t="s">
        <v>257</v>
      </c>
      <c r="P72" s="12" t="str">
        <f>HYPERLINK("http://images.bloomingdales.com/is/image/BLM/8370551 ")</f>
        <v xml:space="preserve">http://images.bloomingdales.com/is/image/BLM/8370551 </v>
      </c>
    </row>
    <row r="73" spans="1:16" ht="24.75" x14ac:dyDescent="0.25">
      <c r="A73" s="9" t="s">
        <v>258</v>
      </c>
      <c r="B73" s="3" t="s">
        <v>259</v>
      </c>
      <c r="C73" s="5">
        <v>1</v>
      </c>
      <c r="D73" s="6">
        <v>58.5</v>
      </c>
      <c r="E73" s="6">
        <v>58.5</v>
      </c>
      <c r="F73" s="10">
        <v>130</v>
      </c>
      <c r="G73" s="6">
        <v>130</v>
      </c>
      <c r="H73" s="5">
        <v>60277519</v>
      </c>
      <c r="I73" s="3" t="s">
        <v>260</v>
      </c>
      <c r="J73" s="11" t="s">
        <v>80</v>
      </c>
      <c r="K73" s="6">
        <v>22.1</v>
      </c>
      <c r="L73" s="6">
        <v>22.1</v>
      </c>
      <c r="M73" s="3" t="s">
        <v>20</v>
      </c>
      <c r="N73" s="3" t="s">
        <v>261</v>
      </c>
      <c r="O73" s="3" t="s">
        <v>262</v>
      </c>
      <c r="P73" s="12" t="str">
        <f>HYPERLINK("http://images.bloomingdales.com/is/image/BLM/8395021 ")</f>
        <v xml:space="preserve">http://images.bloomingdales.com/is/image/BLM/8395021 </v>
      </c>
    </row>
    <row r="74" spans="1:16" ht="24.75" x14ac:dyDescent="0.25">
      <c r="A74" s="9" t="s">
        <v>263</v>
      </c>
      <c r="B74" s="3" t="s">
        <v>264</v>
      </c>
      <c r="C74" s="5">
        <v>1</v>
      </c>
      <c r="D74" s="6">
        <v>48.45</v>
      </c>
      <c r="E74" s="6">
        <v>48.45</v>
      </c>
      <c r="F74" s="10">
        <v>130</v>
      </c>
      <c r="G74" s="6">
        <v>130</v>
      </c>
      <c r="H74" s="5" t="s">
        <v>265</v>
      </c>
      <c r="I74" s="3"/>
      <c r="J74" s="11" t="s">
        <v>74</v>
      </c>
      <c r="K74" s="6">
        <v>22.1</v>
      </c>
      <c r="L74" s="6">
        <v>22.1</v>
      </c>
      <c r="M74" s="3" t="s">
        <v>20</v>
      </c>
      <c r="N74" s="3" t="s">
        <v>124</v>
      </c>
      <c r="O74" s="3" t="s">
        <v>253</v>
      </c>
      <c r="P74" s="12" t="str">
        <f>HYPERLINK("http://slimages.macys.com/is/image/MCY/1361962 ")</f>
        <v xml:space="preserve">http://slimages.macys.com/is/image/MCY/1361962 </v>
      </c>
    </row>
    <row r="75" spans="1:16" ht="24.75" x14ac:dyDescent="0.25">
      <c r="A75" s="9" t="s">
        <v>266</v>
      </c>
      <c r="B75" s="3" t="s">
        <v>264</v>
      </c>
      <c r="C75" s="5">
        <v>1</v>
      </c>
      <c r="D75" s="6">
        <v>48.45</v>
      </c>
      <c r="E75" s="6">
        <v>48.45</v>
      </c>
      <c r="F75" s="10">
        <v>130</v>
      </c>
      <c r="G75" s="6">
        <v>130</v>
      </c>
      <c r="H75" s="5" t="s">
        <v>265</v>
      </c>
      <c r="I75" s="3"/>
      <c r="J75" s="11"/>
      <c r="K75" s="6">
        <v>22.1</v>
      </c>
      <c r="L75" s="6">
        <v>22.1</v>
      </c>
      <c r="M75" s="3" t="s">
        <v>20</v>
      </c>
      <c r="N75" s="3" t="s">
        <v>124</v>
      </c>
      <c r="O75" s="3" t="s">
        <v>253</v>
      </c>
      <c r="P75" s="12" t="str">
        <f>HYPERLINK("http://slimages.macys.com/is/image/MCY/1361962 ")</f>
        <v xml:space="preserve">http://slimages.macys.com/is/image/MCY/1361962 </v>
      </c>
    </row>
    <row r="76" spans="1:16" ht="24.75" x14ac:dyDescent="0.25">
      <c r="A76" s="9" t="s">
        <v>267</v>
      </c>
      <c r="B76" s="3" t="s">
        <v>268</v>
      </c>
      <c r="C76" s="5">
        <v>1</v>
      </c>
      <c r="D76" s="6">
        <v>51.6</v>
      </c>
      <c r="E76" s="6">
        <v>51.6</v>
      </c>
      <c r="F76" s="10">
        <v>129</v>
      </c>
      <c r="G76" s="6">
        <v>129</v>
      </c>
      <c r="H76" s="5" t="s">
        <v>269</v>
      </c>
      <c r="I76" s="3" t="s">
        <v>270</v>
      </c>
      <c r="J76" s="11" t="s">
        <v>35</v>
      </c>
      <c r="K76" s="6">
        <v>21.93</v>
      </c>
      <c r="L76" s="6">
        <v>21.93</v>
      </c>
      <c r="M76" s="3" t="s">
        <v>20</v>
      </c>
      <c r="N76" s="3" t="s">
        <v>124</v>
      </c>
      <c r="O76" s="3" t="s">
        <v>271</v>
      </c>
      <c r="P76" s="12" t="str">
        <f>HYPERLINK("http://slimages.macys.com/is/image/MCY/1979037 ")</f>
        <v xml:space="preserve">http://slimages.macys.com/is/image/MCY/1979037 </v>
      </c>
    </row>
    <row r="77" spans="1:16" ht="24.75" x14ac:dyDescent="0.25">
      <c r="A77" s="9" t="s">
        <v>272</v>
      </c>
      <c r="B77" s="3" t="s">
        <v>273</v>
      </c>
      <c r="C77" s="5">
        <v>1</v>
      </c>
      <c r="D77" s="6">
        <v>42</v>
      </c>
      <c r="E77" s="6">
        <v>42</v>
      </c>
      <c r="F77" s="10">
        <v>129</v>
      </c>
      <c r="G77" s="6">
        <v>129</v>
      </c>
      <c r="H77" s="5" t="s">
        <v>274</v>
      </c>
      <c r="I77" s="3" t="s">
        <v>65</v>
      </c>
      <c r="J77" s="11"/>
      <c r="K77" s="6">
        <v>21.93</v>
      </c>
      <c r="L77" s="6">
        <v>21.93</v>
      </c>
      <c r="M77" s="3" t="s">
        <v>20</v>
      </c>
      <c r="N77" s="3" t="s">
        <v>56</v>
      </c>
      <c r="O77" s="3" t="s">
        <v>221</v>
      </c>
      <c r="P77" s="12" t="str">
        <f>HYPERLINK("http://images.bloomingdales.com/is/image/BLM/8470151 ")</f>
        <v xml:space="preserve">http://images.bloomingdales.com/is/image/BLM/8470151 </v>
      </c>
    </row>
    <row r="78" spans="1:16" ht="24.75" x14ac:dyDescent="0.25">
      <c r="A78" s="9" t="s">
        <v>275</v>
      </c>
      <c r="B78" s="3" t="s">
        <v>276</v>
      </c>
      <c r="C78" s="5">
        <v>1</v>
      </c>
      <c r="D78" s="6">
        <v>58</v>
      </c>
      <c r="E78" s="6">
        <v>58</v>
      </c>
      <c r="F78" s="10">
        <v>129</v>
      </c>
      <c r="G78" s="6">
        <v>129</v>
      </c>
      <c r="H78" s="5" t="s">
        <v>277</v>
      </c>
      <c r="I78" s="3" t="s">
        <v>34</v>
      </c>
      <c r="J78" s="11" t="s">
        <v>47</v>
      </c>
      <c r="K78" s="6">
        <v>21.93</v>
      </c>
      <c r="L78" s="6">
        <v>21.93</v>
      </c>
      <c r="M78" s="3" t="s">
        <v>20</v>
      </c>
      <c r="N78" s="3" t="s">
        <v>124</v>
      </c>
      <c r="O78" s="3" t="s">
        <v>278</v>
      </c>
      <c r="P78" s="12" t="str">
        <f>HYPERLINK("http://slimages.macys.com/is/image/MCY/2101201 ")</f>
        <v xml:space="preserve">http://slimages.macys.com/is/image/MCY/2101201 </v>
      </c>
    </row>
    <row r="79" spans="1:16" ht="24.75" x14ac:dyDescent="0.25">
      <c r="A79" s="9" t="s">
        <v>279</v>
      </c>
      <c r="B79" s="3" t="s">
        <v>280</v>
      </c>
      <c r="C79" s="5">
        <v>1</v>
      </c>
      <c r="D79" s="6">
        <v>55</v>
      </c>
      <c r="E79" s="6">
        <v>55</v>
      </c>
      <c r="F79" s="10">
        <v>125</v>
      </c>
      <c r="G79" s="6">
        <v>125</v>
      </c>
      <c r="H79" s="5" t="s">
        <v>281</v>
      </c>
      <c r="I79" s="3"/>
      <c r="J79" s="11" t="s">
        <v>92</v>
      </c>
      <c r="K79" s="6">
        <v>21.25</v>
      </c>
      <c r="L79" s="6">
        <v>21.25</v>
      </c>
      <c r="M79" s="3" t="s">
        <v>20</v>
      </c>
      <c r="N79" s="3" t="s">
        <v>124</v>
      </c>
      <c r="O79" s="3" t="s">
        <v>253</v>
      </c>
      <c r="P79" s="12" t="str">
        <f>HYPERLINK("http://slimages.macys.com/is/image/MCY/1193237 ")</f>
        <v xml:space="preserve">http://slimages.macys.com/is/image/MCY/1193237 </v>
      </c>
    </row>
    <row r="80" spans="1:16" ht="24.75" x14ac:dyDescent="0.25">
      <c r="A80" s="9" t="s">
        <v>282</v>
      </c>
      <c r="B80" s="3" t="s">
        <v>283</v>
      </c>
      <c r="C80" s="5">
        <v>1</v>
      </c>
      <c r="D80" s="6">
        <v>50</v>
      </c>
      <c r="E80" s="6">
        <v>50</v>
      </c>
      <c r="F80" s="10">
        <v>120</v>
      </c>
      <c r="G80" s="6">
        <v>120</v>
      </c>
      <c r="H80" s="5" t="s">
        <v>284</v>
      </c>
      <c r="I80" s="3" t="s">
        <v>97</v>
      </c>
      <c r="J80" s="11" t="s">
        <v>92</v>
      </c>
      <c r="K80" s="6">
        <v>20.399999999999999</v>
      </c>
      <c r="L80" s="6">
        <v>20.399999999999999</v>
      </c>
      <c r="M80" s="3" t="s">
        <v>20</v>
      </c>
      <c r="N80" s="3" t="s">
        <v>56</v>
      </c>
      <c r="O80" s="3" t="s">
        <v>211</v>
      </c>
      <c r="P80" s="12" t="str">
        <f>HYPERLINK("http://images.bloomingdales.com/is/image/BLM/8281140 ")</f>
        <v xml:space="preserve">http://images.bloomingdales.com/is/image/BLM/8281140 </v>
      </c>
    </row>
    <row r="81" spans="1:16" ht="24.75" x14ac:dyDescent="0.25">
      <c r="A81" s="9" t="s">
        <v>285</v>
      </c>
      <c r="B81" s="3" t="s">
        <v>286</v>
      </c>
      <c r="C81" s="5">
        <v>1</v>
      </c>
      <c r="D81" s="6">
        <v>46</v>
      </c>
      <c r="E81" s="6">
        <v>46</v>
      </c>
      <c r="F81" s="10">
        <v>110</v>
      </c>
      <c r="G81" s="6">
        <v>110</v>
      </c>
      <c r="H81" s="5" t="s">
        <v>287</v>
      </c>
      <c r="I81" s="3" t="s">
        <v>288</v>
      </c>
      <c r="J81" s="11"/>
      <c r="K81" s="6">
        <v>18.7</v>
      </c>
      <c r="L81" s="6">
        <v>18.7</v>
      </c>
      <c r="M81" s="3" t="s">
        <v>20</v>
      </c>
      <c r="N81" s="3" t="s">
        <v>56</v>
      </c>
      <c r="O81" s="3" t="s">
        <v>211</v>
      </c>
      <c r="P81" s="12" t="str">
        <f>HYPERLINK("http://images.bloomingdales.com/is/image/BLM/8468490 ")</f>
        <v xml:space="preserve">http://images.bloomingdales.com/is/image/BLM/8468490 </v>
      </c>
    </row>
    <row r="82" spans="1:16" ht="24.75" x14ac:dyDescent="0.25">
      <c r="A82" s="9" t="s">
        <v>289</v>
      </c>
      <c r="B82" s="3" t="s">
        <v>290</v>
      </c>
      <c r="C82" s="5">
        <v>1</v>
      </c>
      <c r="D82" s="6">
        <v>49.5</v>
      </c>
      <c r="E82" s="6">
        <v>49.5</v>
      </c>
      <c r="F82" s="10">
        <v>110</v>
      </c>
      <c r="G82" s="6">
        <v>110</v>
      </c>
      <c r="H82" s="5">
        <v>60250095</v>
      </c>
      <c r="I82" s="3" t="s">
        <v>291</v>
      </c>
      <c r="J82" s="11"/>
      <c r="K82" s="6">
        <v>18.7</v>
      </c>
      <c r="L82" s="6">
        <v>18.7</v>
      </c>
      <c r="M82" s="3" t="s">
        <v>20</v>
      </c>
      <c r="N82" s="3" t="s">
        <v>292</v>
      </c>
      <c r="O82" s="3" t="s">
        <v>293</v>
      </c>
      <c r="P82" s="12" t="str">
        <f>HYPERLINK("http://images.bloomingdales.com/is/image/BLM/8370460 ")</f>
        <v xml:space="preserve">http://images.bloomingdales.com/is/image/BLM/8370460 </v>
      </c>
    </row>
    <row r="83" spans="1:16" ht="24.75" x14ac:dyDescent="0.25">
      <c r="A83" s="9" t="s">
        <v>294</v>
      </c>
      <c r="B83" s="3" t="s">
        <v>295</v>
      </c>
      <c r="C83" s="5">
        <v>1</v>
      </c>
      <c r="D83" s="6">
        <v>50</v>
      </c>
      <c r="E83" s="6">
        <v>50</v>
      </c>
      <c r="F83" s="10">
        <v>109</v>
      </c>
      <c r="G83" s="6">
        <v>109</v>
      </c>
      <c r="H83" s="5" t="s">
        <v>296</v>
      </c>
      <c r="I83" s="3" t="s">
        <v>91</v>
      </c>
      <c r="J83" s="11" t="s">
        <v>74</v>
      </c>
      <c r="K83" s="6">
        <v>18.53</v>
      </c>
      <c r="L83" s="6">
        <v>18.53</v>
      </c>
      <c r="M83" s="3" t="s">
        <v>20</v>
      </c>
      <c r="N83" s="3" t="s">
        <v>124</v>
      </c>
      <c r="O83" s="3" t="s">
        <v>271</v>
      </c>
      <c r="P83" s="12" t="str">
        <f>HYPERLINK("http://slimages.macys.com/is/image/MCY/2045875 ")</f>
        <v xml:space="preserve">http://slimages.macys.com/is/image/MCY/2045875 </v>
      </c>
    </row>
    <row r="84" spans="1:16" ht="24.75" x14ac:dyDescent="0.25">
      <c r="A84" s="9" t="s">
        <v>297</v>
      </c>
      <c r="B84" s="3" t="s">
        <v>298</v>
      </c>
      <c r="C84" s="5">
        <v>1</v>
      </c>
      <c r="D84" s="6">
        <v>47.5</v>
      </c>
      <c r="E84" s="6">
        <v>47.5</v>
      </c>
      <c r="F84" s="10">
        <v>108</v>
      </c>
      <c r="G84" s="6">
        <v>108</v>
      </c>
      <c r="H84" s="5" t="s">
        <v>299</v>
      </c>
      <c r="I84" s="3"/>
      <c r="J84" s="11" t="s">
        <v>52</v>
      </c>
      <c r="K84" s="6">
        <v>18.36</v>
      </c>
      <c r="L84" s="6">
        <v>18.36</v>
      </c>
      <c r="M84" s="3" t="s">
        <v>20</v>
      </c>
      <c r="N84" s="3" t="s">
        <v>56</v>
      </c>
      <c r="O84" s="3" t="s">
        <v>257</v>
      </c>
      <c r="P84" s="12" t="str">
        <f>HYPERLINK("http://images.bloomingdales.com/is/image/BLM/8433476 ")</f>
        <v xml:space="preserve">http://images.bloomingdales.com/is/image/BLM/8433476 </v>
      </c>
    </row>
    <row r="85" spans="1:16" ht="24.75" x14ac:dyDescent="0.25">
      <c r="A85" s="9" t="s">
        <v>300</v>
      </c>
      <c r="B85" s="3" t="s">
        <v>301</v>
      </c>
      <c r="C85" s="5">
        <v>1</v>
      </c>
      <c r="D85" s="6">
        <v>42</v>
      </c>
      <c r="E85" s="6">
        <v>42</v>
      </c>
      <c r="F85" s="10">
        <v>100</v>
      </c>
      <c r="G85" s="6">
        <v>100</v>
      </c>
      <c r="H85" s="5" t="s">
        <v>302</v>
      </c>
      <c r="I85" s="3" t="s">
        <v>303</v>
      </c>
      <c r="J85" s="11" t="s">
        <v>92</v>
      </c>
      <c r="K85" s="6">
        <v>17</v>
      </c>
      <c r="L85" s="6">
        <v>17</v>
      </c>
      <c r="M85" s="3" t="s">
        <v>20</v>
      </c>
      <c r="N85" s="3" t="s">
        <v>56</v>
      </c>
      <c r="O85" s="3" t="s">
        <v>211</v>
      </c>
      <c r="P85" s="12" t="str">
        <f>HYPERLINK("http://images.bloomingdales.com/is/image/BLM/8488084 ")</f>
        <v xml:space="preserve">http://images.bloomingdales.com/is/image/BLM/8488084 </v>
      </c>
    </row>
    <row r="86" spans="1:16" ht="24.75" x14ac:dyDescent="0.25">
      <c r="A86" s="9" t="s">
        <v>304</v>
      </c>
      <c r="B86" s="3" t="s">
        <v>305</v>
      </c>
      <c r="C86" s="5">
        <v>1</v>
      </c>
      <c r="D86" s="6">
        <v>42</v>
      </c>
      <c r="E86" s="6">
        <v>42</v>
      </c>
      <c r="F86" s="10">
        <v>100</v>
      </c>
      <c r="G86" s="6">
        <v>100</v>
      </c>
      <c r="H86" s="5" t="s">
        <v>306</v>
      </c>
      <c r="I86" s="3" t="s">
        <v>122</v>
      </c>
      <c r="J86" s="11" t="s">
        <v>80</v>
      </c>
      <c r="K86" s="6">
        <v>17</v>
      </c>
      <c r="L86" s="6">
        <v>17</v>
      </c>
      <c r="M86" s="3" t="s">
        <v>20</v>
      </c>
      <c r="N86" s="3" t="s">
        <v>56</v>
      </c>
      <c r="O86" s="3" t="s">
        <v>211</v>
      </c>
      <c r="P86" s="12" t="str">
        <f>HYPERLINK("http://images.bloomingdales.com/is/image/BLM/8388166 ")</f>
        <v xml:space="preserve">http://images.bloomingdales.com/is/image/BLM/8388166 </v>
      </c>
    </row>
    <row r="87" spans="1:16" ht="24.75" x14ac:dyDescent="0.25">
      <c r="A87" s="9" t="s">
        <v>307</v>
      </c>
      <c r="B87" s="3" t="s">
        <v>308</v>
      </c>
      <c r="C87" s="5">
        <v>1</v>
      </c>
      <c r="D87" s="6">
        <v>42.5</v>
      </c>
      <c r="E87" s="6">
        <v>42.5</v>
      </c>
      <c r="F87" s="10">
        <v>99</v>
      </c>
      <c r="G87" s="6">
        <v>99</v>
      </c>
      <c r="H87" s="5" t="s">
        <v>309</v>
      </c>
      <c r="I87" s="3" t="s">
        <v>204</v>
      </c>
      <c r="J87" s="11" t="s">
        <v>310</v>
      </c>
      <c r="K87" s="6">
        <v>16.829999999999998</v>
      </c>
      <c r="L87" s="6">
        <v>16.829999999999998</v>
      </c>
      <c r="M87" s="3" t="s">
        <v>20</v>
      </c>
      <c r="N87" s="3" t="s">
        <v>124</v>
      </c>
      <c r="O87" s="3" t="s">
        <v>171</v>
      </c>
      <c r="P87" s="12" t="str">
        <f>HYPERLINK("http://slimages.macys.com/is/image/MCY/1771603 ")</f>
        <v xml:space="preserve">http://slimages.macys.com/is/image/MCY/1771603 </v>
      </c>
    </row>
    <row r="88" spans="1:16" ht="24.75" x14ac:dyDescent="0.25">
      <c r="A88" s="9" t="s">
        <v>311</v>
      </c>
      <c r="B88" s="3" t="s">
        <v>312</v>
      </c>
      <c r="C88" s="5">
        <v>1</v>
      </c>
      <c r="D88" s="6">
        <v>44.5</v>
      </c>
      <c r="E88" s="6">
        <v>44.5</v>
      </c>
      <c r="F88" s="10">
        <v>99</v>
      </c>
      <c r="G88" s="6">
        <v>99</v>
      </c>
      <c r="H88" s="5">
        <v>25000485</v>
      </c>
      <c r="I88" s="3" t="s">
        <v>313</v>
      </c>
      <c r="J88" s="11" t="s">
        <v>52</v>
      </c>
      <c r="K88" s="6">
        <v>16.829999999999998</v>
      </c>
      <c r="L88" s="6">
        <v>16.829999999999998</v>
      </c>
      <c r="M88" s="3" t="s">
        <v>20</v>
      </c>
      <c r="N88" s="3" t="s">
        <v>292</v>
      </c>
      <c r="O88" s="3" t="s">
        <v>293</v>
      </c>
      <c r="P88" s="12" t="str">
        <f>HYPERLINK("http://images.bloomingdales.com/is/image/BLM/8485354 ")</f>
        <v xml:space="preserve">http://images.bloomingdales.com/is/image/BLM/8485354 </v>
      </c>
    </row>
    <row r="89" spans="1:16" ht="24.75" x14ac:dyDescent="0.25">
      <c r="A89" s="9" t="s">
        <v>314</v>
      </c>
      <c r="B89" s="3" t="s">
        <v>315</v>
      </c>
      <c r="C89" s="5">
        <v>1</v>
      </c>
      <c r="D89" s="6">
        <v>43</v>
      </c>
      <c r="E89" s="6">
        <v>43</v>
      </c>
      <c r="F89" s="10">
        <v>99</v>
      </c>
      <c r="G89" s="6">
        <v>99</v>
      </c>
      <c r="H89" s="5" t="s">
        <v>316</v>
      </c>
      <c r="I89" s="3" t="s">
        <v>41</v>
      </c>
      <c r="J89" s="11" t="s">
        <v>52</v>
      </c>
      <c r="K89" s="6">
        <v>16.829999999999998</v>
      </c>
      <c r="L89" s="6">
        <v>16.829999999999998</v>
      </c>
      <c r="M89" s="3" t="s">
        <v>20</v>
      </c>
      <c r="N89" s="3" t="s">
        <v>56</v>
      </c>
      <c r="O89" s="3" t="s">
        <v>317</v>
      </c>
      <c r="P89" s="12" t="str">
        <f>HYPERLINK("http://slimages.macys.com/is/image/MCY/1934401 ")</f>
        <v xml:space="preserve">http://slimages.macys.com/is/image/MCY/1934401 </v>
      </c>
    </row>
    <row r="90" spans="1:16" ht="24.75" x14ac:dyDescent="0.25">
      <c r="A90" s="9" t="s">
        <v>318</v>
      </c>
      <c r="B90" s="3" t="s">
        <v>319</v>
      </c>
      <c r="C90" s="5">
        <v>1</v>
      </c>
      <c r="D90" s="6">
        <v>38</v>
      </c>
      <c r="E90" s="6">
        <v>38</v>
      </c>
      <c r="F90" s="10">
        <v>90</v>
      </c>
      <c r="G90" s="6">
        <v>90</v>
      </c>
      <c r="H90" s="5" t="s">
        <v>320</v>
      </c>
      <c r="I90" s="3" t="s">
        <v>34</v>
      </c>
      <c r="J90" s="11" t="s">
        <v>35</v>
      </c>
      <c r="K90" s="6">
        <v>15.3</v>
      </c>
      <c r="L90" s="6">
        <v>15.3</v>
      </c>
      <c r="M90" s="3" t="s">
        <v>20</v>
      </c>
      <c r="N90" s="3" t="s">
        <v>56</v>
      </c>
      <c r="O90" s="3" t="s">
        <v>211</v>
      </c>
      <c r="P90" s="12" t="str">
        <f>HYPERLINK("http://images.bloomingdales.com/is/image/BLM/8488090 ")</f>
        <v xml:space="preserve">http://images.bloomingdales.com/is/image/BLM/8488090 </v>
      </c>
    </row>
    <row r="91" spans="1:16" ht="24.75" x14ac:dyDescent="0.25">
      <c r="A91" s="9" t="s">
        <v>321</v>
      </c>
      <c r="B91" s="3" t="s">
        <v>322</v>
      </c>
      <c r="C91" s="5">
        <v>1</v>
      </c>
      <c r="D91" s="6">
        <v>38</v>
      </c>
      <c r="E91" s="6">
        <v>38</v>
      </c>
      <c r="F91" s="10">
        <v>89</v>
      </c>
      <c r="G91" s="6">
        <v>89</v>
      </c>
      <c r="H91" s="5" t="s">
        <v>323</v>
      </c>
      <c r="I91" s="3" t="s">
        <v>288</v>
      </c>
      <c r="J91" s="11" t="s">
        <v>92</v>
      </c>
      <c r="K91" s="6">
        <v>15.13</v>
      </c>
      <c r="L91" s="6">
        <v>15.13</v>
      </c>
      <c r="M91" s="3" t="s">
        <v>20</v>
      </c>
      <c r="N91" s="3" t="s">
        <v>56</v>
      </c>
      <c r="O91" s="3" t="s">
        <v>221</v>
      </c>
      <c r="P91" s="12" t="str">
        <f>HYPERLINK("http://images.bloomingdales.com/is/image/BLM/8312652 ")</f>
        <v xml:space="preserve">http://images.bloomingdales.com/is/image/BLM/8312652 </v>
      </c>
    </row>
    <row r="92" spans="1:16" ht="24.75" x14ac:dyDescent="0.25">
      <c r="A92" s="9" t="s">
        <v>324</v>
      </c>
      <c r="B92" s="3" t="s">
        <v>325</v>
      </c>
      <c r="C92" s="5">
        <v>1</v>
      </c>
      <c r="D92" s="6">
        <v>40</v>
      </c>
      <c r="E92" s="6">
        <v>40</v>
      </c>
      <c r="F92" s="10">
        <v>80</v>
      </c>
      <c r="G92" s="6">
        <v>80</v>
      </c>
      <c r="H92" s="5" t="s">
        <v>326</v>
      </c>
      <c r="I92" s="3" t="s">
        <v>327</v>
      </c>
      <c r="J92" s="11" t="s">
        <v>328</v>
      </c>
      <c r="K92" s="6">
        <v>13.6</v>
      </c>
      <c r="L92" s="6">
        <v>13.6</v>
      </c>
      <c r="M92" s="3" t="s">
        <v>20</v>
      </c>
      <c r="N92" s="3" t="s">
        <v>56</v>
      </c>
      <c r="O92" s="3" t="s">
        <v>329</v>
      </c>
      <c r="P92" s="12" t="str">
        <f>HYPERLINK("http://slimages.macys.com/is/image/MCY/1869812 ")</f>
        <v xml:space="preserve">http://slimages.macys.com/is/image/MCY/1869812 </v>
      </c>
    </row>
    <row r="93" spans="1:16" ht="24.75" x14ac:dyDescent="0.25">
      <c r="A93" s="9" t="s">
        <v>330</v>
      </c>
      <c r="B93" s="3" t="s">
        <v>331</v>
      </c>
      <c r="C93" s="5">
        <v>1</v>
      </c>
      <c r="D93" s="6">
        <v>37.5</v>
      </c>
      <c r="E93" s="6">
        <v>37.5</v>
      </c>
      <c r="F93" s="10">
        <v>75</v>
      </c>
      <c r="G93" s="6">
        <v>75</v>
      </c>
      <c r="H93" s="5" t="s">
        <v>332</v>
      </c>
      <c r="I93" s="3" t="s">
        <v>204</v>
      </c>
      <c r="J93" s="11"/>
      <c r="K93" s="6">
        <v>12.75</v>
      </c>
      <c r="L93" s="6">
        <v>12.75</v>
      </c>
      <c r="M93" s="3" t="s">
        <v>20</v>
      </c>
      <c r="N93" s="3" t="s">
        <v>56</v>
      </c>
      <c r="O93" s="3" t="s">
        <v>333</v>
      </c>
      <c r="P93" s="12" t="str">
        <f>HYPERLINK("http://images.bloomingdales.com/is/image/BLM/8067266 ")</f>
        <v xml:space="preserve">http://images.bloomingdales.com/is/image/BLM/8067266 </v>
      </c>
    </row>
    <row r="94" spans="1:16" ht="24.75" x14ac:dyDescent="0.25">
      <c r="A94" s="9" t="s">
        <v>334</v>
      </c>
      <c r="B94" s="3" t="s">
        <v>335</v>
      </c>
      <c r="C94" s="5">
        <v>1</v>
      </c>
      <c r="D94" s="6">
        <v>33</v>
      </c>
      <c r="E94" s="6">
        <v>33</v>
      </c>
      <c r="F94" s="10">
        <v>75</v>
      </c>
      <c r="G94" s="6">
        <v>75</v>
      </c>
      <c r="H94" s="5" t="s">
        <v>336</v>
      </c>
      <c r="I94" s="3" t="s">
        <v>34</v>
      </c>
      <c r="J94" s="11" t="s">
        <v>337</v>
      </c>
      <c r="K94" s="6">
        <v>12.75</v>
      </c>
      <c r="L94" s="6">
        <v>12.75</v>
      </c>
      <c r="M94" s="3" t="s">
        <v>20</v>
      </c>
      <c r="N94" s="3" t="s">
        <v>56</v>
      </c>
      <c r="O94" s="3" t="s">
        <v>329</v>
      </c>
      <c r="P94" s="12" t="str">
        <f>HYPERLINK("http://slimages.macys.com/is/image/MCY/1769998 ")</f>
        <v xml:space="preserve">http://slimages.macys.com/is/image/MCY/1769998 </v>
      </c>
    </row>
    <row r="95" spans="1:16" ht="24.75" x14ac:dyDescent="0.25">
      <c r="A95" s="9" t="s">
        <v>338</v>
      </c>
      <c r="B95" s="3" t="s">
        <v>335</v>
      </c>
      <c r="C95" s="5">
        <v>1</v>
      </c>
      <c r="D95" s="6">
        <v>33</v>
      </c>
      <c r="E95" s="6">
        <v>33</v>
      </c>
      <c r="F95" s="10">
        <v>75</v>
      </c>
      <c r="G95" s="6">
        <v>75</v>
      </c>
      <c r="H95" s="5" t="s">
        <v>336</v>
      </c>
      <c r="I95" s="3" t="s">
        <v>34</v>
      </c>
      <c r="J95" s="11" t="s">
        <v>339</v>
      </c>
      <c r="K95" s="6">
        <v>12.75</v>
      </c>
      <c r="L95" s="6">
        <v>12.75</v>
      </c>
      <c r="M95" s="3" t="s">
        <v>20</v>
      </c>
      <c r="N95" s="3" t="s">
        <v>56</v>
      </c>
      <c r="O95" s="3" t="s">
        <v>329</v>
      </c>
      <c r="P95" s="12" t="str">
        <f>HYPERLINK("http://slimages.macys.com/is/image/MCY/1769998 ")</f>
        <v xml:space="preserve">http://slimages.macys.com/is/image/MCY/1769998 </v>
      </c>
    </row>
    <row r="96" spans="1:16" ht="24.75" x14ac:dyDescent="0.25">
      <c r="A96" s="9" t="s">
        <v>340</v>
      </c>
      <c r="B96" s="3" t="s">
        <v>331</v>
      </c>
      <c r="C96" s="5">
        <v>1</v>
      </c>
      <c r="D96" s="6">
        <v>37.5</v>
      </c>
      <c r="E96" s="6">
        <v>37.5</v>
      </c>
      <c r="F96" s="10">
        <v>75</v>
      </c>
      <c r="G96" s="6">
        <v>75</v>
      </c>
      <c r="H96" s="5" t="s">
        <v>332</v>
      </c>
      <c r="I96" s="3" t="s">
        <v>204</v>
      </c>
      <c r="J96" s="11"/>
      <c r="K96" s="6">
        <v>12.75</v>
      </c>
      <c r="L96" s="6">
        <v>12.75</v>
      </c>
      <c r="M96" s="3" t="s">
        <v>20</v>
      </c>
      <c r="N96" s="3" t="s">
        <v>56</v>
      </c>
      <c r="O96" s="3" t="s">
        <v>333</v>
      </c>
      <c r="P96" s="12" t="str">
        <f>HYPERLINK("http://images.bloomingdales.com/is/image/BLM/8067266 ")</f>
        <v xml:space="preserve">http://images.bloomingdales.com/is/image/BLM/8067266 </v>
      </c>
    </row>
    <row r="97" spans="1:16" ht="24.75" x14ac:dyDescent="0.25">
      <c r="A97" s="9" t="s">
        <v>341</v>
      </c>
      <c r="B97" s="3" t="s">
        <v>342</v>
      </c>
      <c r="C97" s="5">
        <v>1</v>
      </c>
      <c r="D97" s="6">
        <v>31</v>
      </c>
      <c r="E97" s="6">
        <v>31</v>
      </c>
      <c r="F97" s="10">
        <v>69</v>
      </c>
      <c r="G97" s="6">
        <v>69</v>
      </c>
      <c r="H97" s="5" t="s">
        <v>343</v>
      </c>
      <c r="I97" s="3" t="s">
        <v>34</v>
      </c>
      <c r="J97" s="11" t="s">
        <v>74</v>
      </c>
      <c r="K97" s="6">
        <v>11.73</v>
      </c>
      <c r="L97" s="6">
        <v>11.73</v>
      </c>
      <c r="M97" s="3" t="s">
        <v>20</v>
      </c>
      <c r="N97" s="3" t="s">
        <v>56</v>
      </c>
      <c r="O97" s="3" t="s">
        <v>344</v>
      </c>
      <c r="P97" s="12" t="str">
        <f>HYPERLINK("http://slimages.macys.com/is/image/MCY/1516794 ")</f>
        <v xml:space="preserve">http://slimages.macys.com/is/image/MCY/1516794 </v>
      </c>
    </row>
    <row r="98" spans="1:16" ht="24.75" x14ac:dyDescent="0.25">
      <c r="A98" s="9" t="s">
        <v>345</v>
      </c>
      <c r="B98" s="3" t="s">
        <v>346</v>
      </c>
      <c r="C98" s="5">
        <v>1</v>
      </c>
      <c r="D98" s="6">
        <v>32.5</v>
      </c>
      <c r="E98" s="6">
        <v>32.5</v>
      </c>
      <c r="F98" s="10">
        <v>65</v>
      </c>
      <c r="G98" s="6">
        <v>65</v>
      </c>
      <c r="H98" s="5" t="s">
        <v>347</v>
      </c>
      <c r="I98" s="3" t="s">
        <v>348</v>
      </c>
      <c r="J98" s="11"/>
      <c r="K98" s="6">
        <v>11.05</v>
      </c>
      <c r="L98" s="6">
        <v>11.05</v>
      </c>
      <c r="M98" s="3" t="s">
        <v>20</v>
      </c>
      <c r="N98" s="3" t="s">
        <v>56</v>
      </c>
      <c r="O98" s="3" t="s">
        <v>333</v>
      </c>
      <c r="P98" s="12" t="str">
        <f>HYPERLINK("http://images.bloomingdales.com/is/image/BLM/8081928 ")</f>
        <v xml:space="preserve">http://images.bloomingdales.com/is/image/BLM/8081928 </v>
      </c>
    </row>
    <row r="99" spans="1:16" ht="24.75" x14ac:dyDescent="0.25">
      <c r="A99" s="9" t="s">
        <v>349</v>
      </c>
      <c r="B99" s="3" t="s">
        <v>346</v>
      </c>
      <c r="C99" s="5">
        <v>1</v>
      </c>
      <c r="D99" s="6">
        <v>32.5</v>
      </c>
      <c r="E99" s="6">
        <v>32.5</v>
      </c>
      <c r="F99" s="10">
        <v>65</v>
      </c>
      <c r="G99" s="6">
        <v>65</v>
      </c>
      <c r="H99" s="5" t="s">
        <v>347</v>
      </c>
      <c r="I99" s="3" t="s">
        <v>350</v>
      </c>
      <c r="J99" s="11"/>
      <c r="K99" s="6">
        <v>11.05</v>
      </c>
      <c r="L99" s="6">
        <v>11.05</v>
      </c>
      <c r="M99" s="3" t="s">
        <v>20</v>
      </c>
      <c r="N99" s="3" t="s">
        <v>56</v>
      </c>
      <c r="O99" s="3" t="s">
        <v>333</v>
      </c>
      <c r="P99" s="12" t="str">
        <f>HYPERLINK("http://images.bloomingdales.com/is/image/BLM/8081928 ")</f>
        <v xml:space="preserve">http://images.bloomingdales.com/is/image/BLM/8081928 </v>
      </c>
    </row>
    <row r="100" spans="1:16" ht="24.75" x14ac:dyDescent="0.25">
      <c r="A100" s="9" t="s">
        <v>351</v>
      </c>
      <c r="B100" s="3" t="s">
        <v>352</v>
      </c>
      <c r="C100" s="5">
        <v>1</v>
      </c>
      <c r="D100" s="6">
        <v>25.5</v>
      </c>
      <c r="E100" s="6">
        <v>25.5</v>
      </c>
      <c r="F100" s="10">
        <v>60</v>
      </c>
      <c r="G100" s="6">
        <v>60</v>
      </c>
      <c r="H100" s="5" t="s">
        <v>353</v>
      </c>
      <c r="I100" s="3"/>
      <c r="J100" s="11" t="s">
        <v>69</v>
      </c>
      <c r="K100" s="6">
        <v>10.199999999999999</v>
      </c>
      <c r="L100" s="6">
        <v>10.199999999999999</v>
      </c>
      <c r="M100" s="3" t="s">
        <v>20</v>
      </c>
      <c r="N100" s="3" t="s">
        <v>56</v>
      </c>
      <c r="O100" s="3" t="s">
        <v>57</v>
      </c>
      <c r="P100" s="12" t="str">
        <f>HYPERLINK("http://images.bloomingdales.com/is/image/BLM/8491905 ")</f>
        <v xml:space="preserve">http://images.bloomingdales.com/is/image/BLM/8491905 </v>
      </c>
    </row>
    <row r="101" spans="1:16" ht="24.75" x14ac:dyDescent="0.25">
      <c r="A101" s="9" t="s">
        <v>354</v>
      </c>
      <c r="B101" s="3" t="s">
        <v>355</v>
      </c>
      <c r="C101" s="5">
        <v>1</v>
      </c>
      <c r="D101" s="6">
        <v>208</v>
      </c>
      <c r="E101" s="6">
        <v>208</v>
      </c>
      <c r="F101" s="10">
        <v>495</v>
      </c>
      <c r="G101" s="6">
        <v>495</v>
      </c>
      <c r="H101" s="5">
        <v>60277839</v>
      </c>
      <c r="I101" s="3" t="s">
        <v>260</v>
      </c>
      <c r="J101" s="11"/>
      <c r="K101" s="6">
        <v>84.15</v>
      </c>
      <c r="L101" s="6">
        <v>84.15</v>
      </c>
      <c r="M101" s="3" t="s">
        <v>20</v>
      </c>
      <c r="N101" s="3" t="s">
        <v>36</v>
      </c>
      <c r="O101" s="3" t="s">
        <v>131</v>
      </c>
      <c r="P101" s="12"/>
    </row>
    <row r="102" spans="1:16" ht="24.75" x14ac:dyDescent="0.25">
      <c r="A102" s="9" t="s">
        <v>356</v>
      </c>
      <c r="B102" s="3" t="s">
        <v>357</v>
      </c>
      <c r="C102" s="5">
        <v>1</v>
      </c>
      <c r="D102" s="6">
        <v>102.9</v>
      </c>
      <c r="E102" s="6">
        <v>102.9</v>
      </c>
      <c r="F102" s="10">
        <v>350</v>
      </c>
      <c r="G102" s="6">
        <v>350</v>
      </c>
      <c r="H102" s="5">
        <v>60260970</v>
      </c>
      <c r="I102" s="3" t="s">
        <v>241</v>
      </c>
      <c r="J102" s="11" t="s">
        <v>74</v>
      </c>
      <c r="K102" s="6">
        <v>59.5</v>
      </c>
      <c r="L102" s="6">
        <v>59.5</v>
      </c>
      <c r="M102" s="3" t="s">
        <v>20</v>
      </c>
      <c r="N102" s="3" t="s">
        <v>36</v>
      </c>
      <c r="O102" s="3" t="s">
        <v>131</v>
      </c>
      <c r="P102" s="12"/>
    </row>
    <row r="103" spans="1:16" ht="24.75" x14ac:dyDescent="0.25">
      <c r="A103" s="9" t="s">
        <v>358</v>
      </c>
      <c r="B103" s="3" t="s">
        <v>359</v>
      </c>
      <c r="C103" s="5">
        <v>1</v>
      </c>
      <c r="D103" s="6">
        <v>125</v>
      </c>
      <c r="E103" s="6">
        <v>125</v>
      </c>
      <c r="F103" s="10">
        <v>285</v>
      </c>
      <c r="G103" s="6">
        <v>285</v>
      </c>
      <c r="H103" s="5" t="s">
        <v>360</v>
      </c>
      <c r="I103" s="3" t="s">
        <v>97</v>
      </c>
      <c r="J103" s="11" t="s">
        <v>92</v>
      </c>
      <c r="K103" s="6">
        <v>48.45</v>
      </c>
      <c r="L103" s="6">
        <v>48.45</v>
      </c>
      <c r="M103" s="3" t="s">
        <v>20</v>
      </c>
      <c r="N103" s="3" t="s">
        <v>124</v>
      </c>
      <c r="O103" s="3" t="s">
        <v>189</v>
      </c>
      <c r="P103" s="12"/>
    </row>
    <row r="104" spans="1:16" ht="24.75" x14ac:dyDescent="0.25">
      <c r="A104" s="9" t="s">
        <v>361</v>
      </c>
      <c r="B104" s="3" t="s">
        <v>362</v>
      </c>
      <c r="C104" s="5">
        <v>1</v>
      </c>
      <c r="D104" s="6">
        <v>115</v>
      </c>
      <c r="E104" s="6">
        <v>115</v>
      </c>
      <c r="F104" s="10">
        <v>268</v>
      </c>
      <c r="G104" s="6">
        <v>268</v>
      </c>
      <c r="H104" s="5">
        <v>636121</v>
      </c>
      <c r="I104" s="3" t="s">
        <v>34</v>
      </c>
      <c r="J104" s="11"/>
      <c r="K104" s="6">
        <v>45.56</v>
      </c>
      <c r="L104" s="6">
        <v>45.56</v>
      </c>
      <c r="M104" s="3" t="s">
        <v>20</v>
      </c>
      <c r="N104" s="3" t="s">
        <v>56</v>
      </c>
      <c r="O104" s="3" t="s">
        <v>199</v>
      </c>
      <c r="P104" s="12"/>
    </row>
    <row r="105" spans="1:16" ht="24.75" x14ac:dyDescent="0.25">
      <c r="A105" s="9" t="s">
        <v>363</v>
      </c>
      <c r="B105" s="3" t="s">
        <v>364</v>
      </c>
      <c r="C105" s="5">
        <v>1</v>
      </c>
      <c r="D105" s="6">
        <v>114</v>
      </c>
      <c r="E105" s="6">
        <v>114</v>
      </c>
      <c r="F105" s="10">
        <v>258</v>
      </c>
      <c r="G105" s="6">
        <v>258</v>
      </c>
      <c r="H105" s="5" t="s">
        <v>365</v>
      </c>
      <c r="I105" s="3" t="s">
        <v>366</v>
      </c>
      <c r="J105" s="11" t="s">
        <v>92</v>
      </c>
      <c r="K105" s="6">
        <v>43.86</v>
      </c>
      <c r="L105" s="6">
        <v>43.86</v>
      </c>
      <c r="M105" s="3" t="s">
        <v>20</v>
      </c>
      <c r="N105" s="3" t="s">
        <v>36</v>
      </c>
      <c r="O105" s="3" t="s">
        <v>367</v>
      </c>
      <c r="P105" s="12"/>
    </row>
    <row r="106" spans="1:16" ht="24.75" x14ac:dyDescent="0.25">
      <c r="A106" s="9" t="s">
        <v>368</v>
      </c>
      <c r="B106" s="3" t="s">
        <v>369</v>
      </c>
      <c r="C106" s="5">
        <v>1</v>
      </c>
      <c r="D106" s="6">
        <v>67.5</v>
      </c>
      <c r="E106" s="6">
        <v>67.5</v>
      </c>
      <c r="F106" s="10">
        <v>130</v>
      </c>
      <c r="G106" s="6">
        <v>130</v>
      </c>
      <c r="H106" s="5">
        <v>25000149</v>
      </c>
      <c r="I106" s="3" t="s">
        <v>122</v>
      </c>
      <c r="J106" s="11" t="s">
        <v>69</v>
      </c>
      <c r="K106" s="6">
        <v>22.1</v>
      </c>
      <c r="L106" s="6">
        <v>22.1</v>
      </c>
      <c r="M106" s="3" t="s">
        <v>20</v>
      </c>
      <c r="N106" s="3" t="s">
        <v>292</v>
      </c>
      <c r="O106" s="3" t="s">
        <v>293</v>
      </c>
      <c r="P106" s="12"/>
    </row>
    <row r="107" spans="1:16" ht="24.75" x14ac:dyDescent="0.25">
      <c r="A107" s="9" t="s">
        <v>370</v>
      </c>
      <c r="B107" s="3" t="s">
        <v>371</v>
      </c>
      <c r="C107" s="5">
        <v>1</v>
      </c>
      <c r="D107" s="6">
        <v>49.5</v>
      </c>
      <c r="E107" s="6">
        <v>49.5</v>
      </c>
      <c r="F107" s="10">
        <v>110</v>
      </c>
      <c r="G107" s="6">
        <v>110</v>
      </c>
      <c r="H107" s="5">
        <v>60260200</v>
      </c>
      <c r="I107" s="3" t="s">
        <v>34</v>
      </c>
      <c r="J107" s="11" t="s">
        <v>372</v>
      </c>
      <c r="K107" s="6">
        <v>18.7</v>
      </c>
      <c r="L107" s="6">
        <v>18.7</v>
      </c>
      <c r="M107" s="3" t="s">
        <v>20</v>
      </c>
      <c r="N107" s="3" t="s">
        <v>292</v>
      </c>
      <c r="O107" s="3" t="s">
        <v>293</v>
      </c>
      <c r="P107" s="12"/>
    </row>
    <row r="108" spans="1:16" ht="24.75" x14ac:dyDescent="0.25">
      <c r="A108" s="9" t="s">
        <v>373</v>
      </c>
      <c r="B108" s="3" t="s">
        <v>374</v>
      </c>
      <c r="C108" s="5">
        <v>1</v>
      </c>
      <c r="D108" s="6">
        <v>43</v>
      </c>
      <c r="E108" s="6">
        <v>43</v>
      </c>
      <c r="F108" s="10">
        <v>99</v>
      </c>
      <c r="G108" s="6">
        <v>99</v>
      </c>
      <c r="H108" s="5" t="s">
        <v>375</v>
      </c>
      <c r="I108" s="3" t="s">
        <v>376</v>
      </c>
      <c r="J108" s="11" t="s">
        <v>35</v>
      </c>
      <c r="K108" s="6">
        <v>16.829999999999998</v>
      </c>
      <c r="L108" s="6">
        <v>16.829999999999998</v>
      </c>
      <c r="M108" s="3" t="s">
        <v>20</v>
      </c>
      <c r="N108" s="3" t="s">
        <v>56</v>
      </c>
      <c r="O108" s="3" t="s">
        <v>317</v>
      </c>
      <c r="P108" s="12"/>
    </row>
    <row r="109" spans="1:16" ht="24.75" x14ac:dyDescent="0.25">
      <c r="A109" s="9" t="s">
        <v>377</v>
      </c>
      <c r="B109" s="3" t="s">
        <v>378</v>
      </c>
      <c r="C109" s="5">
        <v>1</v>
      </c>
      <c r="D109" s="6">
        <v>27</v>
      </c>
      <c r="E109" s="6">
        <v>27</v>
      </c>
      <c r="F109" s="10">
        <v>79</v>
      </c>
      <c r="G109" s="6">
        <v>79</v>
      </c>
      <c r="H109" s="5" t="s">
        <v>379</v>
      </c>
      <c r="I109" s="3" t="s">
        <v>34</v>
      </c>
      <c r="J109" s="11" t="s">
        <v>69</v>
      </c>
      <c r="K109" s="6">
        <v>13.43</v>
      </c>
      <c r="L109" s="6">
        <v>13.43</v>
      </c>
      <c r="M109" s="3" t="s">
        <v>20</v>
      </c>
      <c r="N109" s="3" t="s">
        <v>124</v>
      </c>
      <c r="O109" s="3" t="s">
        <v>278</v>
      </c>
      <c r="P109" s="12"/>
    </row>
  </sheetData>
  <pageMargins left="0.5" right="0.5" top="0.25" bottom="0.25" header="0.3" footer="0.3"/>
  <pageSetup scale="65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BOLDetails1.xls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</cp:lastModifiedBy>
  <dcterms:created xsi:type="dcterms:W3CDTF">2014-11-21T04:39:36Z</dcterms:created>
  <dcterms:modified xsi:type="dcterms:W3CDTF">2014-11-21T04:39:36Z</dcterms:modified>
</cp:coreProperties>
</file>