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82a5c33ed11441/Documents/Challenges/"/>
    </mc:Choice>
  </mc:AlternateContent>
  <xr:revisionPtr revIDLastSave="1044" documentId="8_{74BB9BB2-EECD-4339-A77A-F1CB49896C4D}" xr6:coauthVersionLast="47" xr6:coauthVersionMax="47" xr10:uidLastSave="{61D039F5-0D22-4C81-9322-5D67768B65DB}"/>
  <bookViews>
    <workbookView xWindow="-120" yWindow="-120" windowWidth="29040" windowHeight="15840" activeTab="5" xr2:uid="{00000000-000D-0000-FFFF-FFFF00000000}"/>
  </bookViews>
  <sheets>
    <sheet name="Crowdfunding" sheetId="1" r:id="rId1"/>
    <sheet name="Sub-Cat Table" sheetId="4" r:id="rId2"/>
    <sheet name="Parent Cat Table" sheetId="3" r:id="rId3"/>
    <sheet name="Date Created Table" sheetId="5" r:id="rId4"/>
    <sheet name="Goal Analysis" sheetId="6" r:id="rId5"/>
    <sheet name="Statistical Analysis" sheetId="11" r:id="rId6"/>
  </sheets>
  <definedNames>
    <definedName name="_xlnm._FilterDatabase" localSheetId="0" hidden="1">Crowdfunding!$G$1:$G$1001</definedName>
    <definedName name="GoaL">Crowdfunding!$D:$D</definedName>
    <definedName name="Pledged">Crowdfunding!$E:$E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" i="11" l="1"/>
  <c r="K7" i="11"/>
  <c r="K6" i="11"/>
  <c r="K5" i="11"/>
  <c r="K4" i="11" a="1"/>
  <c r="K4" i="11" s="1"/>
  <c r="K3" i="11"/>
  <c r="K2" i="11"/>
  <c r="H9" i="11"/>
  <c r="H8" i="11"/>
  <c r="H7" i="11"/>
  <c r="H6" i="11"/>
  <c r="H4" i="11" a="1"/>
  <c r="H4" i="11" s="1"/>
  <c r="H3" i="11"/>
  <c r="H2" i="11"/>
  <c r="H13" i="6"/>
  <c r="H10" i="6"/>
  <c r="H4" i="6"/>
  <c r="H3" i="6"/>
  <c r="H2" i="6"/>
  <c r="F2" i="6"/>
  <c r="F3" i="6"/>
  <c r="F4" i="6"/>
  <c r="F5" i="6"/>
  <c r="F6" i="6"/>
  <c r="F7" i="6"/>
  <c r="F8" i="6"/>
  <c r="F9" i="6"/>
  <c r="F10" i="6"/>
  <c r="F11" i="6"/>
  <c r="F12" i="6"/>
  <c r="F13" i="6"/>
  <c r="G13" i="6"/>
  <c r="G12" i="6"/>
  <c r="G11" i="6"/>
  <c r="G10" i="6"/>
  <c r="G8" i="6"/>
  <c r="G5" i="6"/>
  <c r="G4" i="6"/>
  <c r="G3" i="6"/>
  <c r="G2" i="6"/>
  <c r="D13" i="6"/>
  <c r="D12" i="6"/>
  <c r="D11" i="6"/>
  <c r="D10" i="6"/>
  <c r="D9" i="6"/>
  <c r="D8" i="6"/>
  <c r="D7" i="6"/>
  <c r="D6" i="6"/>
  <c r="D5" i="6"/>
  <c r="D4" i="6"/>
  <c r="D3" i="6"/>
  <c r="C2" i="6"/>
  <c r="B2" i="6"/>
  <c r="D2" i="6"/>
  <c r="C13" i="6"/>
  <c r="C12" i="6"/>
  <c r="C11" i="6"/>
  <c r="C10" i="6"/>
  <c r="C9" i="6"/>
  <c r="C8" i="6"/>
  <c r="C7" i="6"/>
  <c r="C6" i="6"/>
  <c r="C5" i="6"/>
  <c r="C4" i="6"/>
  <c r="C3" i="6"/>
  <c r="B13" i="6"/>
  <c r="E13" i="6" s="1"/>
  <c r="B12" i="6"/>
  <c r="B11" i="6"/>
  <c r="E11" i="6" s="1"/>
  <c r="B10" i="6"/>
  <c r="B9" i="6"/>
  <c r="E9" i="6" s="1"/>
  <c r="B8" i="6"/>
  <c r="B7" i="6"/>
  <c r="E7" i="6" s="1"/>
  <c r="B6" i="6"/>
  <c r="B5" i="6"/>
  <c r="E5" i="6" s="1"/>
  <c r="B4" i="6"/>
  <c r="B3" i="6"/>
  <c r="E3" i="6" s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4" i="1"/>
  <c r="F5" i="1"/>
  <c r="F6" i="1"/>
  <c r="F7" i="1"/>
  <c r="F2" i="1"/>
  <c r="I2" i="1" s="1"/>
  <c r="E4" i="6" l="1"/>
  <c r="E6" i="6"/>
  <c r="E8" i="6"/>
  <c r="E10" i="6"/>
  <c r="E12" i="6"/>
  <c r="E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<sst xmlns="http://schemas.openxmlformats.org/spreadsheetml/2006/main" count="9070" uniqueCount="2118">
  <si>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</si>
  <si>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</si>
  <si>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</si>
  <si>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</si>
  <si>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</si>
  <si>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</si>
  <si>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</si>
  <si>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</si>
  <si>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</si>
  <si>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</si>
  <si>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</si>
  <si>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</si>
  <si>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</si>
  <si>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</si>
  <si>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</si>
  <si>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</si>
  <si>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</si>
  <si>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</si>
  <si>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</si>
  <si>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</si>
  <si>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</si>
  <si>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</si>
  <si>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</si>
  <si>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</si>
  <si>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</si>
  <si>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</si>
  <si>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</si>
  <si>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</si>
  <si>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</si>
  <si>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</si>
  <si>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</si>
  <si>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</si>
  <si>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</si>
  <si>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</si>
  <si>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</si>
  <si>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</si>
  <si>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</si>
  <si>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</si>
  <si>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</si>
  <si>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</si>
  <si>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</si>
  <si>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</si>
  <si>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</si>
  <si>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</si>
  <si>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</si>
  <si>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</si>
  <si>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</si>
  <si>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</si>
  <si>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</si>
  <si>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</si>
  <si>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</si>
  <si>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</si>
  <si>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</si>
  <si>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</si>
  <si>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</si>
  <si>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</si>
  <si>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</si>
  <si>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</si>
  <si>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</si>
  <si>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</si>
  <si>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</si>
  <si>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</si>
  <si>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</si>
  <si>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</si>
  <si>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</si>
  <si>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</si>
  <si>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</si>
  <si>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</si>
  <si>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</si>
  <si>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</si>
  <si>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</si>
  <si>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</si>
  <si>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</si>
  <si>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</si>
  <si>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</si>
  <si>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</si>
  <si>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</si>
  <si>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</si>
  <si>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</si>
  <si>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</si>
  <si>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</si>
  <si>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</si>
  <si>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</si>
  <si>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</si>
  <si>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</si>
  <si>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</si>
  <si>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</si>
  <si>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</si>
  <si>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</si>
  <si>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</si>
  <si>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</si>
  <si>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</si>
  <si>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</si>
  <si>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</si>
  <si>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</si>
  <si>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</si>
  <si>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</si>
  <si>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</si>
  <si>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</si>
  <si>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</si>
  <si>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</si>
  <si>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</si>
  <si>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</si>
  <si>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</si>
  <si>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</si>
  <si>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</si>
  <si>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</si>
  <si>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</si>
  <si>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</si>
  <si>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</si>
  <si>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</si>
  <si>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</si>
  <si>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</si>
  <si>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</si>
  <si>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</si>
  <si>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</si>
  <si>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</si>
  <si>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</si>
  <si>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</si>
  <si>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</si>
  <si>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</si>
  <si>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</si>
  <si>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</si>
  <si>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</si>
  <si>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</si>
  <si>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</si>
  <si>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</si>
  <si>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</si>
  <si>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</si>
  <si>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</si>
  <si>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</si>
  <si>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</si>
  <si>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</si>
  <si>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</si>
  <si>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</si>
  <si>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</si>
  <si>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</si>
  <si>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</si>
  <si>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</si>
  <si>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</si>
  <si>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</si>
  <si>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</si>
  <si>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</si>
  <si>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</si>
  <si>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</si>
  <si>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</si>
  <si>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</si>
  <si>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</si>
  <si>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</si>
  <si>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</si>
  <si>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</si>
  <si>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</si>
  <si>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</si>
  <si>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</si>
  <si>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</si>
  <si>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</si>
  <si>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</si>
  <si>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</si>
  <si>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</si>
  <si>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</si>
  <si>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</si>
  <si>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</si>
  <si>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</si>
  <si>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</si>
  <si>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</si>
  <si>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</si>
  <si>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</si>
  <si>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</si>
  <si>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</si>
  <si>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</si>
  <si>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</si>
  <si>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</si>
  <si>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</si>
  <si>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</si>
  <si>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</si>
  <si>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</si>
  <si>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</si>
  <si>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</si>
  <si>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</si>
  <si>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</si>
  <si>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</si>
  <si>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</si>
  <si>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</si>
  <si>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</si>
  <si>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</si>
  <si>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</si>
  <si>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</si>
  <si>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</si>
  <si>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</si>
  <si>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</si>
  <si>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</si>
  <si>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</si>
  <si>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</si>
  <si>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</si>
  <si>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</si>
  <si>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</si>
  <si>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</si>
  <si>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</si>
  <si>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</si>
  <si>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</si>
  <si>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</si>
  <si>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</si>
  <si>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</si>
  <si>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</si>
  <si>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</si>
  <si>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</si>
  <si>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</si>
  <si>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</si>
  <si>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</si>
  <si>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</si>
  <si>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</si>
  <si>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</si>
  <si>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</si>
  <si>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</si>
  <si>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</si>
  <si>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</si>
  <si>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</si>
  <si>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</si>
  <si>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</si>
  <si>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</si>
  <si>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</si>
  <si>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</si>
  <si>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</si>
  <si>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</si>
  <si>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</si>
  <si>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</si>
  <si>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</si>
  <si>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</si>
  <si>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</si>
  <si>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</si>
  <si>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</si>
  <si>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</si>
  <si>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</si>
  <si>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</si>
  <si>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</si>
  <si>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</si>
  <si>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</si>
  <si>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</si>
  <si>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</si>
  <si>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</si>
  <si>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</si>
  <si>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</si>
  <si>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</si>
  <si>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</si>
  <si>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</si>
  <si>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</si>
  <si>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</si>
  <si>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</si>
  <si>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</si>
  <si>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</si>
  <si>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</si>
  <si>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</si>
  <si>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</si>
  <si>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</si>
  <si>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</si>
  <si>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</si>
  <si>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</si>
  <si>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</si>
  <si>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</si>
  <si>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</si>
  <si>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</si>
  <si>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</si>
  <si>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</si>
  <si>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</si>
  <si>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</si>
  <si>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</si>
  <si>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</si>
  <si>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</si>
  <si>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</si>
  <si>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</si>
  <si>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</si>
  <si>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</si>
  <si>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</si>
  <si>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</si>
  <si>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</si>
  <si>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</si>
  <si>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</si>
  <si>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</si>
  <si>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</si>
  <si>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</si>
  <si>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</si>
  <si>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</si>
  <si>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</si>
  <si>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</si>
  <si>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</si>
  <si>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</si>
  <si>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</si>
  <si>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</si>
  <si>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</si>
  <si>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</si>
  <si>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</si>
  <si>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</si>
  <si>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</si>
  <si>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</si>
  <si>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</si>
  <si>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</si>
  <si>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</si>
  <si>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</si>
  <si>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</si>
  <si>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</si>
  <si>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</si>
  <si>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</si>
  <si>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</si>
  <si>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</si>
  <si>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</si>
  <si>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</si>
  <si>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</si>
  <si>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</si>
  <si>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</si>
  <si>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</si>
  <si>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</si>
  <si>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</si>
  <si>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</si>
  <si>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</si>
  <si>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</si>
  <si>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</si>
  <si>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</si>
  <si>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</si>
  <si>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</si>
  <si>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</si>
  <si>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</si>
  <si>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</si>
  <si>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</si>
  <si>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</si>
  <si>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</si>
  <si>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</si>
  <si>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</si>
  <si>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</si>
  <si>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</si>
  <si>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</si>
  <si>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</si>
  <si>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</si>
  <si>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</si>
  <si>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</si>
  <si>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</si>
  <si>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</si>
  <si>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</si>
  <si>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</si>
  <si>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</si>
  <si>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</si>
  <si>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</si>
  <si>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</si>
  <si>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</si>
  <si>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</si>
  <si>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</si>
  <si>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</si>
  <si>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</si>
  <si>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</si>
  <si>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</si>
  <si>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</si>
  <si>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</si>
  <si>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</si>
  <si>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</si>
  <si>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</si>
  <si>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</si>
  <si>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</si>
  <si>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</si>
  <si>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</si>
  <si>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</si>
  <si>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</si>
  <si>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</si>
  <si>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</si>
  <si>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</si>
  <si>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</si>
  <si>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</si>
  <si>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</si>
  <si>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</si>
  <si>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</si>
  <si>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</si>
  <si>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</si>
  <si>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</si>
  <si>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</si>
  <si>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</si>
  <si>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</si>
  <si>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</si>
  <si>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</si>
  <si>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</si>
  <si>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</si>
  <si>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</si>
  <si>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</si>
  <si>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</si>
  <si>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</si>
  <si>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</si>
  <si>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</si>
  <si>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</si>
  <si>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</si>
  <si>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</si>
  <si>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</si>
  <si>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</si>
  <si>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</si>
  <si>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</si>
  <si>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</si>
  <si>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</si>
  <si>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</si>
  <si>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</si>
  <si>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</si>
  <si>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</si>
  <si>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</si>
  <si>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</si>
  <si>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</si>
  <si>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</si>
  <si>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</si>
  <si>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</si>
  <si>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</si>
  <si>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</si>
  <si>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</si>
  <si>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</si>
  <si>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</si>
  <si>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</si>
  <si>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</si>
  <si>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</si>
  <si>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</si>
  <si>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</si>
  <si>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</si>
  <si>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</si>
  <si>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</si>
  <si>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</si>
  <si>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</si>
  <si>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</si>
  <si>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</si>
  <si>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</si>
  <si>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</si>
  <si>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</si>
  <si>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</si>
  <si>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</si>
  <si>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</si>
  <si>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</si>
  <si>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</si>
  <si>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</si>
  <si>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</si>
  <si>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</si>
  <si>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</si>
  <si>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</si>
  <si>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</si>
  <si>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</si>
  <si>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</si>
  <si>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</si>
  <si>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</si>
  <si>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</si>
  <si>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</si>
  <si>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</si>
  <si>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</si>
  <si>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</si>
  <si>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</si>
  <si>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</si>
  <si>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</si>
  <si>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</si>
  <si>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</si>
  <si>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</si>
  <si>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</si>
  <si>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</si>
  <si>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</si>
  <si>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</si>
  <si>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</si>
  <si>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</si>
  <si>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</si>
  <si>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</si>
  <si>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</si>
  <si>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</si>
  <si>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</si>
  <si>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</si>
  <si>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</si>
  <si>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</si>
  <si>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</si>
  <si>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</si>
  <si>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</si>
  <si>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</si>
  <si>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</si>
  <si>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</si>
  <si>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</si>
  <si>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</si>
  <si>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</si>
  <si>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</si>
  <si>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</si>
  <si>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</si>
  <si>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</si>
  <si>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</si>
  <si>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</si>
  <si>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</si>
  <si>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</si>
  <si>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</si>
  <si>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</si>
  <si>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</si>
  <si>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</si>
  <si>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</si>
  <si>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</si>
  <si>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</si>
  <si>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</si>
  <si>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</si>
  <si>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</si>
  <si>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</si>
  <si>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</si>
  <si>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</si>
  <si>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</si>
  <si>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</si>
  <si>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</si>
  <si>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</si>
  <si>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</si>
  <si>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</si>
  <si>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</si>
  <si>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</si>
  <si>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</si>
  <si>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</si>
  <si>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</si>
  <si>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</si>
  <si>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</si>
  <si>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</si>
  <si>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</si>
  <si>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</si>
  <si>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</si>
  <si>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</si>
  <si>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</si>
  <si>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</si>
  <si>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</si>
  <si>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</si>
  <si>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</si>
  <si>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</si>
  <si>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</si>
  <si>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</si>
  <si>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</si>
  <si>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</si>
  <si>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</si>
  <si>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</si>
  <si>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</si>
  <si>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</si>
  <si>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</si>
  <si>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</si>
  <si>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</si>
  <si>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</si>
  <si>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</si>
  <si>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</si>
  <si>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</si>
  <si>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</si>
  <si>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</si>
  <si>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</si>
  <si>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</si>
  <si>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</si>
  <si>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</si>
  <si>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</si>
  <si>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</si>
  <si>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</si>
  <si>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</si>
  <si>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</si>
  <si>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</si>
  <si>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</si>
  <si>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</si>
  <si>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</si>
  <si>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</si>
  <si>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</si>
  <si>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</si>
  <si>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</si>
  <si>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</si>
  <si>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</si>
  <si>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</si>
  <si>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</si>
  <si>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</si>
  <si>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</si>
  <si>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</si>
  <si>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</si>
  <si>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</si>
  <si>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</si>
  <si>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</si>
  <si>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</si>
  <si>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</si>
  <si>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</si>
  <si>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</si>
  <si>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</si>
  <si>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</si>
  <si>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</si>
  <si>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</si>
  <si>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</si>
  <si>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</si>
  <si>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</si>
  <si>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</si>
  <si>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</si>
  <si>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</si>
  <si>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</si>
  <si>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</si>
  <si>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</si>
  <si>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</si>
  <si>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</si>
  <si>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</si>
  <si>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</si>
  <si>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</si>
  <si>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</si>
  <si>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</si>
  <si>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</si>
  <si>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</si>
  <si>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</si>
  <si>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</si>
  <si>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</si>
  <si>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</si>
  <si>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</si>
  <si>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</si>
  <si>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</si>
  <si>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</si>
  <si>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</si>
  <si>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</si>
  <si>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</si>
  <si>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</si>
  <si>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</si>
  <si>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</si>
  <si>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</si>
  <si>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</si>
  <si>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</si>
  <si>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</si>
  <si>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</si>
  <si>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</si>
  <si>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</si>
  <si>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</si>
  <si>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</si>
  <si>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</si>
  <si>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</si>
  <si>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</si>
  <si>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</si>
  <si>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</si>
  <si>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</si>
  <si>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</si>
  <si>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</si>
  <si>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</si>
  <si>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</si>
  <si>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</si>
  <si>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</si>
  <si>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</si>
  <si>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</si>
  <si>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</si>
  <si>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</si>
  <si>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</si>
  <si>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</si>
  <si>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</si>
  <si>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</si>
  <si>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</si>
  <si>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</si>
  <si>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</si>
  <si>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</si>
  <si>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</si>
  <si>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</si>
  <si>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</si>
  <si>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</si>
  <si>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</si>
  <si>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</si>
  <si>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</si>
  <si>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</si>
  <si>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</si>
  <si>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</si>
  <si>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</si>
  <si>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</si>
  <si>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</si>
  <si>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</si>
  <si>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</si>
  <si>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</si>
  <si>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</si>
  <si>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</si>
  <si>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</si>
  <si>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</si>
  <si>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</si>
  <si>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</si>
  <si>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</si>
  <si>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</si>
  <si>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</si>
  <si>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</si>
  <si>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</si>
  <si>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</si>
  <si>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</si>
  <si>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</si>
  <si>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</si>
  <si>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</si>
  <si>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</si>
  <si>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</si>
  <si>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</si>
  <si>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</si>
  <si>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</si>
  <si>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</si>
  <si>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</si>
  <si>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</si>
  <si>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</si>
  <si>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</si>
  <si>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</si>
  <si>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</si>
  <si>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</si>
  <si>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</si>
  <si>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</si>
  <si>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</si>
  <si>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</si>
  <si>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</si>
  <si>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</si>
  <si>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</si>
  <si>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</si>
  <si>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</si>
  <si>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</si>
  <si>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</si>
  <si>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</si>
  <si>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</si>
  <si>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</si>
  <si>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</si>
  <si>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</si>
  <si>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</si>
  <si>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</si>
  <si>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</si>
  <si>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</si>
  <si>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</si>
  <si>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</si>
  <si>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</si>
  <si>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</si>
  <si>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</si>
  <si>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</si>
  <si>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</si>
  <si>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</si>
  <si>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</si>
  <si>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</si>
  <si>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</si>
  <si>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</si>
  <si>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</si>
  <si>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</si>
  <si>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</si>
  <si>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</si>
  <si>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</si>
  <si>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</si>
  <si>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</si>
  <si>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</si>
  <si>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</si>
  <si>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</si>
  <si>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</si>
  <si>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</si>
  <si>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</si>
  <si>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</si>
  <si>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</si>
  <si>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</si>
  <si>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</si>
  <si>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</si>
  <si>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</si>
  <si>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</si>
  <si>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</si>
  <si>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</si>
  <si>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</si>
  <si>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</si>
  <si>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</si>
  <si>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</si>
  <si>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</si>
  <si>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</si>
  <si>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</si>
  <si>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</si>
  <si>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</si>
  <si>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</si>
  <si>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</si>
  <si>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</si>
  <si>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</si>
  <si>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</si>
  <si>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</si>
  <si>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</si>
  <si>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</si>
  <si>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</si>
  <si>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</si>
  <si>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</si>
  <si>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</si>
  <si>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</si>
  <si>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</si>
  <si>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</si>
  <si>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</si>
  <si>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</si>
  <si>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</si>
  <si>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</si>
  <si>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</si>
  <si>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</si>
  <si>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</si>
  <si>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</si>
  <si>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</si>
  <si>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</si>
  <si>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</si>
  <si>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</si>
  <si>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</si>
  <si>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</si>
  <si>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</si>
  <si>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</si>
  <si>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</si>
  <si>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</si>
  <si>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</si>
  <si>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</si>
  <si>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</si>
  <si>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</si>
  <si>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</si>
  <si>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</si>
  <si>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</si>
  <si>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</si>
  <si>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</si>
  <si>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</si>
  <si>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</si>
  <si>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</si>
  <si>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</si>
  <si>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</si>
  <si>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</si>
  <si>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</si>
  <si>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</si>
  <si>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</si>
  <si>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</si>
  <si>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</si>
  <si>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</si>
  <si>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</si>
  <si>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</si>
  <si>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</si>
  <si>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</si>
  <si>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</si>
  <si>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</si>
  <si>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</si>
  <si>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</si>
  <si>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</si>
  <si>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</si>
  <si>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</si>
  <si>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</si>
  <si>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</si>
  <si>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</si>
  <si>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</si>
  <si>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</si>
  <si>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</si>
  <si>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</si>
  <si>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</si>
  <si>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</si>
  <si>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</si>
  <si>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</si>
  <si>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</si>
  <si>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</si>
  <si>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</si>
  <si>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</si>
  <si>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</si>
  <si>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</si>
  <si>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</si>
  <si>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</si>
  <si>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</si>
  <si>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</si>
  <si>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</si>
  <si>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</si>
  <si>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</si>
  <si>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</si>
  <si>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</si>
  <si>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</si>
  <si>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</si>
  <si>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</si>
  <si>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</si>
  <si>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</si>
  <si>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</si>
  <si>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</si>
  <si>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</si>
  <si>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</si>
  <si>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</si>
  <si>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</si>
  <si>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</si>
  <si>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</si>
  <si>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</si>
  <si>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</si>
  <si>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</si>
  <si>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</si>
  <si>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</si>
  <si>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</si>
  <si>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</si>
  <si>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</si>
  <si>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</si>
  <si>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</si>
  <si>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</si>
  <si>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</si>
  <si>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</si>
  <si>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</si>
  <si>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</si>
  <si>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</si>
  <si>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</si>
  <si>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</si>
  <si>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</si>
  <si>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</si>
  <si>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</si>
  <si>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</si>
  <si>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</si>
  <si>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</si>
  <si>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</si>
  <si>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</si>
  <si>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</si>
  <si>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</si>
  <si>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</si>
  <si>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</si>
  <si>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</si>
  <si>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</si>
  <si>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</si>
  <si>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</si>
  <si>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</si>
  <si>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</si>
  <si>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</si>
  <si>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</si>
  <si>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</si>
  <si>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</si>
  <si>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</si>
  <si>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</si>
  <si>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</si>
  <si>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</si>
  <si>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</si>
  <si>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</si>
  <si>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</si>
  <si>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</si>
  <si>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</si>
  <si>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</si>
  <si>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</si>
  <si>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</si>
  <si>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</si>
  <si>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</si>
  <si>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</si>
  <si>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</si>
  <si>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</si>
  <si>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</si>
  <si>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</si>
  <si>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</si>
  <si>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</si>
  <si>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</si>
  <si>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</si>
  <si>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</si>
  <si>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</si>
  <si>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</si>
  <si>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</si>
  <si>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</si>
  <si>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</si>
  <si>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</si>
  <si>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</si>
  <si>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</si>
  <si>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</si>
  <si>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</si>
  <si>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</si>
  <si>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</si>
  <si>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</si>
  <si>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</si>
  <si>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</si>
  <si>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</si>
  <si>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</si>
  <si>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</si>
  <si>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</si>
  <si>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</si>
  <si>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</si>
  <si>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</si>
  <si>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</si>
  <si>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</si>
  <si>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</si>
  <si>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</si>
  <si>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</si>
  <si>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</si>
  <si>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</si>
  <si>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</si>
  <si>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</si>
  <si>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</si>
  <si>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</si>
  <si>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</si>
  <si>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</si>
  <si>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</si>
  <si>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</si>
  <si>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</si>
  <si>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</si>
  <si>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</si>
  <si>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</si>
  <si>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</si>
  <si>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</si>
  <si>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</si>
  <si>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</si>
  <si>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</si>
  <si>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</si>
  <si>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</si>
  <si>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</si>
  <si>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</si>
  <si>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</si>
  <si>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</si>
  <si>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</si>
  <si>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</si>
  <si>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</si>
  <si>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</si>
  <si>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</si>
  <si>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</si>
  <si>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</si>
  <si>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</si>
  <si>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</si>
  <si>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</si>
  <si>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</si>
  <si>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</si>
  <si>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</si>
  <si>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</si>
  <si>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</si>
  <si>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</si>
  <si>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</si>
  <si>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</si>
  <si>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</si>
  <si>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</si>
  <si>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</si>
  <si>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</si>
  <si>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</si>
  <si>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</si>
  <si>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</si>
  <si>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</si>
  <si>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</si>
  <si>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</si>
  <si>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</si>
  <si>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</si>
  <si>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</si>
  <si>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</si>
  <si>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</si>
  <si>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</si>
  <si>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</si>
  <si>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</si>
  <si>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</si>
  <si>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</si>
  <si>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</si>
  <si>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</si>
  <si>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</si>
  <si>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</si>
  <si>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</si>
  <si>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</si>
  <si>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</si>
  <si>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</si>
  <si>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</si>
  <si>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</si>
  <si>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</si>
  <si>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</si>
  <si>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</si>
  <si>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</si>
  <si>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</si>
  <si>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</si>
  <si>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</si>
  <si>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</si>
  <si>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</si>
  <si>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</si>
  <si>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</si>
  <si>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</si>
  <si>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</si>
  <si>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</si>
  <si>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</si>
  <si>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</si>
  <si>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</si>
  <si>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</si>
  <si>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</si>
  <si>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</si>
  <si>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</si>
  <si>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</si>
  <si>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</si>
  <si>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</si>
  <si>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</si>
  <si>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</si>
  <si>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</si>
  <si>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</si>
  <si>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</si>
  <si>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</si>
  <si>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</si>
  <si>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</si>
  <si>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</si>
  <si>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</si>
  <si>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</si>
  <si>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</si>
  <si>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</si>
  <si>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</si>
  <si>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</si>
  <si>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</si>
  <si>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</si>
  <si>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</si>
  <si>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</si>
  <si>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</si>
  <si>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</si>
  <si>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</si>
  <si>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</si>
  <si>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</si>
  <si>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</si>
  <si>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</si>
  <si>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</si>
  <si>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</si>
  <si>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</si>
  <si>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</si>
  <si>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</si>
  <si>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</si>
  <si>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</si>
  <si>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</si>
  <si>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</si>
  <si>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</si>
  <si>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</si>
  <si>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</si>
  <si>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</si>
  <si>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</si>
  <si>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</si>
  <si>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</si>
  <si>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</si>
  <si>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</si>
  <si>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</si>
  <si>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</si>
  <si>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</si>
  <si>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</si>
  <si>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</si>
  <si>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</si>
  <si>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</si>
  <si>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</si>
  <si>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</si>
  <si>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</si>
  <si>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</si>
  <si>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</si>
  <si>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</si>
  <si>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</si>
  <si>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</si>
  <si>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</si>
  <si>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</si>
  <si>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</si>
  <si>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</si>
  <si>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</si>
  <si>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</si>
  <si>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</si>
  <si>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</si>
  <si>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</si>
  <si>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</si>
  <si>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</si>
  <si>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</si>
  <si>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</si>
  <si>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</si>
  <si>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</si>
  <si>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</si>
  <si>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</si>
  <si>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</si>
  <si>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</si>
  <si>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</si>
  <si>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</si>
  <si>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</si>
  <si>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</si>
  <si>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</si>
  <si>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</si>
  <si>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</si>
  <si>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</si>
  <si>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</si>
  <si>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</si>
  <si>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</si>
  <si>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</si>
  <si>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</si>
  <si>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</si>
  <si>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</si>
  <si>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</si>
  <si>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</si>
  <si>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</si>
  <si>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</si>
  <si>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</si>
  <si>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</si>
  <si>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</si>
  <si>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</si>
  <si>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</si>
  <si>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</si>
  <si>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</si>
  <si>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</si>
  <si>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</si>
  <si>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</si>
  <si>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</si>
  <si>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</si>
  <si>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</si>
  <si>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</si>
  <si>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</si>
  <si>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</si>
  <si>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</si>
  <si>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</si>
  <si>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</si>
  <si>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</si>
  <si>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</si>
  <si>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</si>
  <si>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</si>
  <si>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</si>
  <si>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</si>
  <si>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</si>
  <si>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</si>
  <si>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</si>
  <si>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</si>
  <si>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</si>
  <si>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</si>
  <si>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</si>
  <si>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</si>
  <si>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</si>
  <si>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</si>
  <si>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</si>
  <si>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</si>
  <si>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</si>
  <si>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</si>
  <si>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</si>
  <si>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</si>
  <si>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</si>
  <si>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</si>
  <si>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</si>
  <si>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</si>
  <si>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</si>
  <si>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</si>
  <si>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</si>
  <si>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</si>
  <si>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</si>
  <si>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</si>
  <si>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</si>
  <si>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</si>
  <si>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</si>
  <si>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</si>
  <si>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</si>
  <si>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</si>
  <si>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</si>
  <si>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</si>
  <si>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</si>
  <si>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</si>
  <si>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</si>
  <si>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</si>
  <si>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</si>
  <si>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</si>
  <si>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</si>
  <si>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</si>
  <si>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</si>
  <si>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</si>
  <si>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</si>
  <si>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</si>
  <si>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</si>
  <si>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</si>
  <si>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</si>
  <si>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</si>
  <si>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</si>
  <si>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</si>
  <si>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</si>
  <si>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</si>
  <si>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</si>
  <si>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</si>
  <si>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</si>
  <si>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</si>
  <si>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</si>
  <si>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</si>
  <si>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</si>
  <si>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</si>
  <si>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</si>
  <si>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</si>
  <si>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</si>
  <si>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</si>
  <si>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</si>
  <si>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</si>
  <si>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</si>
  <si>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</si>
  <si>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</si>
  <si>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</si>
  <si>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</si>
  <si>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</si>
  <si>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</si>
  <si>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</si>
  <si>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</si>
  <si>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</si>
  <si>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</si>
  <si>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</si>
  <si>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</si>
  <si>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</si>
  <si>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</si>
  <si>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</si>
  <si>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</si>
  <si>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</si>
  <si>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</si>
  <si>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</si>
  <si>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</si>
  <si>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</si>
  <si>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</si>
  <si>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</si>
  <si>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</si>
  <si>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</si>
  <si>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</si>
  <si>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</si>
  <si>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</si>
  <si>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</si>
  <si>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</si>
  <si>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</si>
  <si>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</si>
  <si>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</si>
  <si>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</si>
  <si>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</si>
  <si>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</si>
  <si>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</si>
  <si>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</si>
  <si>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</si>
  <si>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</si>
  <si>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</si>
  <si>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</si>
  <si>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</si>
  <si>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</si>
  <si>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</si>
  <si>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</si>
  <si>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</si>
  <si>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</si>
  <si>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</si>
  <si>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</si>
  <si>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</si>
  <si>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</si>
  <si>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</si>
  <si>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</si>
  <si>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</si>
  <si>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</si>
  <si>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</si>
  <si>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</si>
  <si>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</si>
  <si>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</si>
  <si>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</si>
  <si>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</si>
  <si>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</si>
  <si>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</si>
  <si>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</si>
  <si>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</si>
  <si>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</si>
  <si>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</si>
  <si>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</si>
  <si>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</si>
  <si>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</si>
  <si>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</si>
  <si>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</si>
  <si>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</si>
  <si>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</si>
  <si>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</si>
  <si>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</si>
  <si>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</si>
  <si>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</si>
  <si>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</si>
  <si>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</si>
  <si>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</si>
  <si>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</si>
  <si>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</si>
  <si>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</si>
  <si>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</si>
  <si>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</si>
  <si>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</si>
  <si>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</si>
  <si>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</si>
  <si>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</si>
  <si>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</si>
  <si>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</si>
  <si>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</si>
  <si>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</si>
  <si>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</si>
  <si>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</si>
  <si>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</si>
  <si>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</si>
  <si>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</si>
  <si>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</si>
  <si>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</si>
  <si>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</si>
  <si>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</si>
  <si>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</si>
  <si>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</si>
  <si>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</si>
  <si>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</si>
  <si>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</si>
  <si>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</si>
  <si>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</si>
  <si>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</si>
  <si>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</si>
  <si>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</si>
  <si>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</si>
  <si>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</si>
  <si>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</si>
  <si>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</si>
  <si>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</si>
  <si>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</si>
  <si>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</si>
  <si>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</si>
  <si>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</si>
  <si>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</si>
  <si>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</si>
  <si>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</si>
  <si>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</si>
  <si>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</si>
  <si>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</si>
  <si>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</si>
  <si>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</si>
  <si>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</si>
  <si>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</si>
  <si>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</si>
  <si>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</si>
  <si>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</si>
  <si>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</si>
  <si>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</si>
  <si>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</si>
  <si>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</si>
  <si>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</si>
  <si>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</si>
  <si>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</si>
  <si>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</si>
  <si>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</si>
  <si>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</si>
  <si>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</si>
  <si>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</si>
  <si>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</si>
  <si>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</si>
  <si>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</si>
  <si>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</si>
  <si>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</si>
  <si>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</si>
  <si>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</si>
  <si>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</si>
  <si>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</si>
  <si>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</si>
  <si>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</si>
  <si>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</si>
  <si>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</si>
  <si>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</si>
  <si>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</si>
  <si>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</si>
  <si>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</si>
  <si>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</si>
  <si>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</si>
  <si>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</si>
  <si>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</si>
  <si>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</si>
  <si>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</si>
  <si>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</si>
  <si>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</si>
  <si>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</si>
  <si>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</si>
  <si>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</si>
  <si>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</si>
  <si>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</si>
  <si>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</si>
  <si>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</si>
  <si>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</si>
  <si>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</si>
  <si>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</si>
  <si>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</si>
  <si>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</si>
  <si>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</si>
  <si>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</si>
  <si>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</si>
  <si>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</si>
  <si>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</si>
  <si>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</si>
  <si>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</si>
  <si>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</si>
  <si>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</si>
  <si>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</si>
  <si>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</si>
  <si>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</si>
  <si>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</si>
  <si>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</si>
  <si>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</si>
  <si>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</si>
  <si>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</si>
  <si>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</si>
  <si>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</si>
  <si>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</si>
  <si>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</si>
  <si>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</si>
  <si>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</si>
  <si>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</si>
  <si>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</si>
  <si>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</si>
  <si>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</si>
  <si>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</si>
  <si>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</si>
  <si>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</si>
  <si>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</si>
  <si>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</si>
  <si>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</si>
  <si>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</si>
  <si>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</si>
  <si>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</si>
  <si>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</si>
  <si>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</si>
  <si>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</si>
  <si>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</si>
  <si>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</si>
  <si>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</si>
  <si>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</si>
  <si>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</si>
  <si>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</si>
  <si>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</si>
  <si>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</si>
  <si>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</si>
  <si>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</si>
  <si>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</si>
  <si>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</si>
  <si>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</si>
  <si>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</si>
  <si>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</si>
  <si>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</si>
  <si>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</si>
  <si>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</si>
  <si>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</si>
  <si>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</si>
  <si>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</si>
  <si>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</si>
  <si>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</si>
  <si>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</si>
  <si>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</si>
  <si>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</si>
  <si>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</si>
  <si>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</si>
  <si>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</si>
  <si>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</si>
  <si>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</si>
  <si>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</si>
  <si>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</si>
  <si>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</si>
  <si>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</si>
  <si>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</si>
  <si>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</si>
  <si>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</si>
  <si>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</si>
  <si>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</si>
  <si>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</si>
  <si>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</si>
  <si>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</si>
  <si>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</si>
  <si>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</si>
  <si>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</si>
  <si>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</si>
  <si>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</si>
  <si>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</si>
  <si>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</si>
  <si>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</si>
  <si>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</si>
  <si>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</si>
  <si>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</si>
  <si>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</si>
  <si>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</si>
  <si>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</si>
  <si>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</si>
  <si>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</si>
  <si>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</si>
  <si>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</si>
  <si>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</si>
  <si>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</si>
  <si>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</si>
  <si>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</si>
  <si>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</si>
  <si>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</si>
  <si>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</si>
  <si>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</si>
  <si>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</si>
  <si>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</si>
  <si>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</si>
  <si>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</si>
  <si>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</si>
  <si>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</si>
  <si>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</si>
  <si>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</si>
  <si>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</si>
  <si>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</si>
  <si>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</si>
  <si>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</si>
  <si>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</si>
  <si>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</si>
  <si>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</si>
  <si>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</si>
  <si>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</si>
  <si>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</si>
  <si>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</si>
  <si>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</si>
  <si>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</si>
  <si>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</si>
  <si>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</si>
  <si>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</si>
  <si>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</si>
  <si>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</si>
  <si>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</si>
  <si>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</si>
  <si>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</si>
  <si>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</si>
  <si>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</si>
  <si>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</si>
  <si>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</si>
  <si>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</si>
  <si>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</si>
  <si>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</si>
  <si>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</si>
  <si>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</si>
  <si>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</si>
  <si>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</si>
  <si>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</si>
  <si>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</si>
  <si>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</si>
  <si>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</si>
  <si>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</si>
  <si>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</si>
  <si>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</si>
  <si>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</si>
  <si>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</si>
  <si>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</si>
  <si>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</si>
  <si>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</si>
  <si>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</si>
  <si>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</si>
  <si>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</si>
  <si>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</si>
  <si>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</si>
  <si>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</si>
  <si>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</si>
  <si>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</si>
  <si>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</si>
  <si>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</si>
  <si>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</si>
  <si>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</si>
  <si>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</si>
  <si>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</si>
  <si>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</si>
  <si>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</si>
  <si>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</si>
  <si>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</si>
  <si>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</si>
  <si>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</si>
  <si>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</si>
  <si>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</si>
  <si>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</si>
  <si>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</si>
  <si>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</si>
  <si>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</si>
  <si>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</si>
  <si>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</si>
  <si>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</si>
  <si>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</si>
  <si>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</si>
  <si>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</si>
  <si>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</si>
  <si>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</si>
  <si>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</si>
  <si>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</si>
  <si>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</si>
  <si>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</si>
  <si>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</si>
  <si>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</si>
  <si>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</si>
  <si>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</si>
  <si>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</si>
  <si>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</si>
  <si>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</si>
  <si>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</si>
  <si>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</si>
  <si>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</si>
  <si>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</si>
  <si>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</si>
  <si>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</si>
  <si>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</si>
  <si>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</si>
  <si>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</si>
  <si>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</si>
  <si>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</si>
  <si>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</si>
  <si>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</si>
  <si>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</si>
  <si>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</si>
  <si>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</si>
  <si>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</si>
  <si>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</si>
  <si>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</si>
  <si>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</si>
  <si>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</si>
  <si>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</si>
  <si>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</si>
  <si>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</si>
  <si>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</si>
  <si>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</si>
  <si>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</si>
  <si>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</si>
  <si>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</si>
  <si>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</si>
  <si>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</si>
  <si>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</si>
  <si>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</si>
  <si>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</si>
  <si>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</si>
  <si>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</si>
  <si>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</si>
  <si>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</si>
  <si>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</si>
  <si>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</si>
  <si>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</si>
  <si>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</si>
  <si>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</si>
  <si>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</si>
  <si>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</si>
  <si>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</si>
  <si>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</si>
  <si>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</si>
  <si>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</si>
  <si>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</si>
  <si>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</si>
  <si>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</si>
  <si>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</si>
  <si>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</si>
  <si>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</si>
  <si>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</si>
  <si>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</si>
  <si>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</si>
  <si>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</si>
  <si>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</si>
  <si>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</si>
  <si>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</si>
  <si>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</si>
  <si>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</si>
  <si>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</si>
  <si>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</si>
  <si>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</si>
  <si>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</si>
  <si>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</si>
  <si>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</si>
  <si>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</si>
  <si>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</si>
  <si>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</si>
  <si>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</si>
  <si>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</si>
  <si>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</si>
  <si>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</si>
  <si>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</si>
  <si>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</si>
  <si>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</si>
  <si>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</si>
  <si>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</si>
  <si>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</si>
  <si>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</si>
  <si>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</si>
  <si>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</si>
  <si>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</si>
  <si>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</si>
  <si>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</si>
  <si>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</si>
  <si>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</si>
  <si>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</si>
  <si>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</si>
  <si>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</si>
  <si>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</si>
  <si>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</si>
  <si>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</si>
  <si>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</si>
  <si>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</si>
  <si>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</si>
  <si>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</si>
  <si>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</si>
  <si>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</si>
  <si>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</si>
  <si>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</si>
  <si>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</si>
  <si>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</si>
  <si>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</si>
  <si>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</si>
  <si>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</si>
  <si>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</si>
  <si>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</si>
  <si>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</si>
  <si>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</si>
  <si>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</si>
  <si>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</si>
  <si>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</si>
  <si>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</si>
  <si>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</si>
  <si>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</si>
  <si>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</si>
  <si>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</si>
  <si>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</si>
  <si>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</si>
  <si>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</si>
  <si>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</si>
  <si>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</si>
  <si>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</si>
  <si>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</si>
  <si>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</si>
  <si>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</si>
  <si>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</si>
  <si>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</si>
  <si>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</si>
  <si>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</si>
  <si>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</si>
  <si>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</si>
  <si>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</si>
  <si>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</si>
  <si>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</si>
  <si>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</si>
  <si>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</si>
  <si>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</si>
  <si>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</si>
  <si>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</si>
  <si>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</si>
  <si>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</si>
  <si>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</si>
  <si>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</si>
  <si>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</si>
  <si>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</si>
  <si>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</si>
  <si>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</si>
  <si>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</si>
  <si>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</si>
  <si>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</si>
  <si>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</si>
  <si>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</si>
  <si>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</si>
  <si>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</si>
  <si>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</si>
  <si>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</si>
  <si>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</si>
  <si>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</si>
  <si>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</si>
  <si>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</si>
  <si>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</si>
  <si>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</si>
  <si>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</si>
  <si>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</si>
  <si>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</si>
  <si>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</si>
  <si>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</si>
  <si>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</si>
  <si>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</si>
  <si>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</si>
  <si>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</si>
  <si>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</si>
  <si>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</si>
  <si>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</si>
  <si>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</si>
  <si>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</si>
  <si>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</si>
  <si>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</si>
  <si>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</si>
  <si>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</si>
  <si>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</si>
  <si>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</si>
  <si>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</si>
  <si>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</si>
  <si>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</si>
  <si>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</si>
  <si>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</si>
  <si>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</si>
  <si>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</si>
  <si>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</si>
  <si>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</si>
  <si>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</si>
  <si>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</si>
  <si>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</si>
  <si>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</si>
  <si>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</si>
  <si>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</si>
  <si>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</si>
  <si>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</si>
  <si>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</si>
  <si>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</si>
  <si>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</si>
  <si>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</si>
  <si>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</si>
  <si>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</si>
  <si>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</si>
  <si>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</si>
  <si>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</si>
  <si>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</si>
  <si>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</si>
  <si>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</si>
  <si>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</si>
  <si>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</si>
  <si>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</si>
  <si>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</si>
  <si>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</si>
  <si>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</si>
  <si>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</si>
  <si>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</si>
  <si>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</si>
  <si>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</si>
  <si>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</si>
  <si>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</si>
  <si>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</si>
  <si>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</si>
  <si>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</si>
  <si>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</si>
  <si>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</si>
  <si>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</si>
  <si>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</si>
  <si>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</si>
  <si>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</si>
  <si>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</si>
  <si>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</si>
  <si>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</si>
  <si>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</si>
  <si>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</si>
  <si>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</si>
  <si>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</si>
  <si>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</si>
  <si>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</si>
  <si>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</si>
  <si>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</si>
  <si>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</si>
  <si>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</si>
  <si>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</si>
  <si>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</si>
  <si>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</si>
  <si>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</si>
  <si>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</si>
  <si>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</si>
  <si>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</si>
  <si>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</si>
  <si>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</si>
  <si>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</si>
  <si>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</si>
  <si>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</si>
  <si>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</si>
  <si>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</si>
  <si>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</si>
  <si>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</si>
  <si>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</si>
  <si>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</si>
  <si>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</si>
  <si>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</si>
  <si>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</si>
  <si>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</si>
  <si>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</si>
  <si>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</si>
  <si>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</si>
  <si>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</si>
  <si>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</si>
  <si>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</si>
  <si>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</si>
  <si>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</si>
  <si>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</si>
  <si>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</si>
  <si>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</si>
  <si>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</si>
  <si>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</si>
  <si>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</si>
  <si>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</si>
  <si>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</si>
  <si>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</si>
  <si>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</si>
  <si>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</si>
  <si>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</si>
  <si>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</si>
  <si>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</si>
  <si>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</si>
  <si>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</si>
  <si>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</si>
  <si>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</si>
  <si>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</si>
  <si>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</si>
  <si>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</si>
  <si>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</si>
  <si>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</si>
  <si>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</si>
  <si>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</si>
  <si>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</si>
  <si>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</si>
  <si>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</si>
  <si>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</si>
  <si>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</si>
  <si>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</si>
  <si>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</si>
  <si>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</si>
  <si>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</si>
  <si>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</si>
  <si>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</si>
  <si>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</si>
  <si>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</si>
  <si>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</si>
  <si>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</si>
  <si>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</si>
  <si>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</si>
  <si>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</si>
  <si>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</si>
  <si>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</si>
  <si>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</si>
  <si>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</si>
  <si>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</si>
  <si>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</si>
  <si>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</si>
  <si>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</si>
  <si>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</si>
  <si>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</si>
  <si>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</si>
  <si>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</si>
  <si>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</si>
  <si>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</si>
  <si>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</si>
  <si>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</si>
  <si>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</si>
  <si>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</si>
  <si>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</si>
  <si>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</si>
  <si>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</si>
  <si>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</si>
  <si>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</si>
  <si>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</si>
  <si>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</si>
  <si>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</si>
  <si>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</si>
  <si>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</si>
  <si>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</si>
  <si>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</si>
  <si>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</si>
  <si>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</si>
  <si>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</si>
  <si>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</si>
  <si>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</si>
  <si>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</si>
  <si>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</si>
  <si>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</si>
  <si>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</si>
  <si>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</si>
  <si>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</si>
  <si>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</si>
  <si>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</si>
  <si>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</si>
  <si>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</si>
  <si>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</si>
  <si>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</si>
  <si>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</si>
  <si>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</si>
  <si>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</si>
  <si>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</si>
  <si>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</si>
  <si>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</si>
  <si>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</si>
  <si>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</si>
  <si>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</si>
  <si>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</si>
  <si>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</si>
  <si>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</si>
  <si>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</si>
  <si>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</si>
  <si>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</si>
  <si>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</si>
  <si>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</si>
  <si>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</si>
  <si>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</si>
  <si>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</si>
  <si>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</si>
  <si>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</si>
  <si>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</si>
  <si>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</si>
  <si>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</si>
  <si>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</si>
  <si>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</si>
  <si>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</si>
  <si>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</si>
  <si>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</si>
  <si>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</si>
  <si>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</si>
  <si>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</si>
  <si>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</si>
  <si>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</si>
  <si>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</si>
  <si>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</si>
  <si>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</si>
  <si>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</si>
  <si>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</si>
  <si>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</si>
  <si>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</si>
  <si>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</si>
  <si>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</si>
  <si>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</si>
  <si>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</si>
  <si>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</si>
  <si>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</si>
  <si>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</si>
  <si>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</si>
  <si>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</si>
  <si>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</si>
  <si>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</si>
  <si>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</si>
  <si>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</si>
  <si>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</si>
  <si>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</si>
  <si>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</si>
  <si>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</si>
  <si>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</si>
  <si>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</si>
  <si>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</si>
  <si>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</si>
  <si>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</si>
  <si>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</si>
  <si>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</si>
  <si>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</si>
  <si>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</si>
  <si>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</si>
  <si>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</si>
  <si>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</si>
  <si>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</si>
  <si>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</si>
  <si>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</si>
  <si>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</si>
  <si>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</si>
  <si>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</si>
  <si>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</si>
  <si>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</si>
  <si>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</si>
  <si>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</si>
  <si>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Column Labels</t>
  </si>
  <si>
    <t>(All)</t>
  </si>
  <si>
    <t>Count of outcome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</si>
  <si>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</si>
  <si>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</si>
  <si>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</si>
  <si>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</si>
  <si>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</si>
  <si>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</si>
  <si>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</si>
  <si>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</si>
  <si>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</si>
  <si>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</si>
  <si>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</si>
  <si>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</si>
  <si>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</si>
  <si>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</si>
  <si>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</si>
  <si>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</si>
  <si>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</si>
  <si>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</si>
  <si>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</si>
  <si>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</si>
  <si>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</si>
  <si>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</si>
  <si>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</si>
  <si>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</si>
  <si>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</si>
  <si>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</si>
  <si>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</si>
  <si>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</si>
  <si>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</si>
  <si>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</si>
  <si>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</si>
  <si>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</si>
  <si>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</si>
  <si>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</si>
  <si>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</t>
  </si>
  <si>
    <t>Mean</t>
  </si>
  <si>
    <t>Median</t>
  </si>
  <si>
    <t>Mode</t>
  </si>
  <si>
    <t>Minimun</t>
  </si>
  <si>
    <t>Maximum</t>
  </si>
  <si>
    <t>Variance</t>
  </si>
  <si>
    <t>Std.Dev</t>
  </si>
  <si>
    <t xml:space="preserve">Median </t>
  </si>
  <si>
    <t xml:space="preserve">Mean </t>
  </si>
  <si>
    <t>Successful</t>
  </si>
  <si>
    <t>Failed</t>
  </si>
  <si>
    <t>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</si>
</sst>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49" fontId="16" fillId="0" borderId="0" xfId="0" applyNumberFormat="1" applyFont="1" applyAlignment="1">
      <alignment horizontal="center"/>
    </xf>
    <xf numFmtId="49" fontId="16" fillId="0" borderId="0" xfId="0" applyNumberFormat="1" applyFont="1" applyAlignment="1">
      <alignment horizontal="center" readingOrder="2"/>
    </xf>
    <xf numFmtId="49" fontId="0" fillId="0" borderId="0" xfId="0" applyNumberFormat="1" applyAlignment="1">
      <alignment readingOrder="2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16" fillId="0" borderId="0" xfId="0" applyNumberFormat="1" applyFont="1" applyAlignment="1">
      <alignment horizontal="center"/>
    </xf>
    <xf numFmtId="164" fontId="0" fillId="0" borderId="0" xfId="0" applyNumberFormat="1"/>
    <xf numFmtId="0" fontId="16" fillId="0" borderId="0" xfId="0" applyFont="1"/>
    <xf numFmtId="0" fontId="0" fillId="0" borderId="0" xfId="42" applyNumberFormat="1" applyFont="1"/>
    <xf numFmtId="1" fontId="0" fillId="0" borderId="0" xfId="42" applyNumberFormat="1" applyFont="1"/>
    <xf numFmtId="0" fontId="16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-0.24994659260841701"/>
        </patternFill>
      </fill>
    </dxf>
    <dxf>
      <fill>
        <patternFill patternType="solid"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-0.24994659260841701"/>
        </patternFill>
      </fill>
    </dxf>
    <dxf>
      <fill>
        <patternFill patternType="solid">
          <bgColor rgb="FF00B0F0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rgb="FFFF5353"/>
        </patternFill>
      </fill>
    </dxf>
    <dxf>
      <fill>
        <patternFill>
          <bgColor rgb="FF92D050"/>
        </patternFill>
      </fill>
    </dxf>
    <dxf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-0.24994659260841701"/>
        </patternFill>
      </fill>
    </dxf>
    <dxf>
      <fill>
        <patternFill patternType="solid">
          <bgColor rgb="FF00B0F0"/>
        </patternFill>
      </fill>
    </dxf>
  </dxfs>
  <tableStyles count="0" defaultTableStyle="TableStyleMedium2" defaultPivotStyle="PivotStyleLight16"/>
  <colors>
    <mruColors>
      <color rgb="FFFF5353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[Challenge 1 .xlsx]Sub-Cat Table!PivotTable2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For Each Crowdfunded Sub-Category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 Table'!$B$4:$B$5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 Table'!$A$6:$A$30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 Table'!$B$6:$B$30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89-40C0-9E85-A53D666FA138}"/>
            </c:ext>
          </c:extLst>
        </c:ser>
        <c:ser>
          <c:idx val="1"/>
          <c:order val="1"/>
          <c:tx>
            <c:strRef>
              <c:f>'Sub-Cat Table'!$C$4:$C$5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 Table'!$A$6:$A$30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 Table'!$C$6:$C$30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89-40C0-9E85-A53D666FA138}"/>
            </c:ext>
          </c:extLst>
        </c:ser>
        <c:ser>
          <c:idx val="2"/>
          <c:order val="2"/>
          <c:tx>
            <c:strRef>
              <c:f>'Sub-Cat Table'!$D$4:$D$5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'Sub-Cat Table'!$A$6:$A$30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 Table'!$D$6:$D$30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89-40C0-9E85-A53D666FA138}"/>
            </c:ext>
          </c:extLst>
        </c:ser>
        <c:ser>
          <c:idx val="3"/>
          <c:order val="3"/>
          <c:tx>
            <c:strRef>
              <c:f>'Sub-Cat Table'!$E$4:$E$5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'Sub-Cat Table'!$A$6:$A$30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 Table'!$E$6:$E$30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89-40C0-9E85-A53D666FA1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49020336"/>
        <c:axId val="349009520"/>
      </c:barChart>
      <c:catAx>
        <c:axId val="349020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Sub-Categories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009520"/>
        <c:crosses val="autoZero"/>
        <c:auto val="1"/>
        <c:lblAlgn val="ctr"/>
        <c:lblOffset val="100"/>
        <c:noMultiLvlLbl val="0"/>
      </c:catAx>
      <c:valAx>
        <c:axId val="34900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Outcomes</a:t>
                </a:r>
                <a:r>
                  <a:rPr lang="en-US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020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[Challenge 1 .xlsx]Parent Cat Table!PivotTable1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For Each Crowdfunded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 Table'!$B$3:$B$4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'Parent Cat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 Table'!$B$5:$B$14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CA-40C9-852E-5A798F9EEA89}"/>
            </c:ext>
          </c:extLst>
        </c:ser>
        <c:ser>
          <c:idx val="1"/>
          <c:order val="1"/>
          <c:tx>
            <c:strRef>
              <c:f>'Parent Cat Table'!$C$3:$C$4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'Parent Cat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 Table'!$C$5:$C$14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CA-40C9-852E-5A798F9EEA89}"/>
            </c:ext>
          </c:extLst>
        </c:ser>
        <c:ser>
          <c:idx val="2"/>
          <c:order val="2"/>
          <c:tx>
            <c:strRef>
              <c:f>'Parent Cat Table'!$D$3:$D$4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 Cat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 Table'!$D$5:$D$14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CA-40C9-852E-5A798F9EEA89}"/>
            </c:ext>
          </c:extLst>
        </c:ser>
        <c:ser>
          <c:idx val="3"/>
          <c:order val="3"/>
          <c:tx>
            <c:strRef>
              <c:f>'Parent Cat Table'!$E$3:$E$4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'Parent Cat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 Table'!$E$5:$E$14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CA-40C9-852E-5A798F9EEA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0014800"/>
        <c:axId val="410041424"/>
      </c:barChart>
      <c:catAx>
        <c:axId val="410014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Parent Categories</a:t>
                </a:r>
              </a:p>
            </c:rich>
          </c:tx>
          <c:layout>
            <c:manualLayout>
              <c:xMode val="edge"/>
              <c:yMode val="edge"/>
              <c:x val="0.4348935702155915"/>
              <c:y val="0.900795477488390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041424"/>
        <c:crosses val="autoZero"/>
        <c:auto val="1"/>
        <c:lblAlgn val="ctr"/>
        <c:lblOffset val="100"/>
        <c:noMultiLvlLbl val="0"/>
      </c:catAx>
      <c:valAx>
        <c:axId val="4100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01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50000"/>
          <a:lumOff val="50000"/>
        </a:schemeClr>
      </a:solidFill>
      <a:round/>
    </a:ln>
    <a:effectLst>
      <a:outerShdw blurRad="50800" dist="50800" dir="5400000" algn="ctr" rotWithShape="0">
        <a:schemeClr val="bg1"/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[Challenge 1 .xlsx]Date Created Table!PivotTable3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Crowdfunded Outcomes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chemeClr val="accent6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6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chemeClr val="accent6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5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chemeClr val="accent6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4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Created Table'!$B$4:$B$5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6"/>
              </a:solidFill>
              <a:ln>
                <a:noFill/>
              </a:ln>
              <a:effectLst/>
            </c:spPr>
          </c:marker>
          <c:cat>
            <c:strRef>
              <c:f>'Date Created Table'!$A$6:$A$18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Table'!$B$6:$B$18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EF-465E-B236-8EC942913301}"/>
            </c:ext>
          </c:extLst>
        </c:ser>
        <c:ser>
          <c:idx val="1"/>
          <c:order val="1"/>
          <c:tx>
            <c:strRef>
              <c:f>'Date Created Table'!$C$4:$C$5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5"/>
              </a:solidFill>
              <a:ln>
                <a:noFill/>
              </a:ln>
              <a:effectLst/>
            </c:spPr>
          </c:marker>
          <c:cat>
            <c:strRef>
              <c:f>'Date Created Table'!$A$6:$A$18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Table'!$C$6:$C$18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EF-465E-B236-8EC942913301}"/>
            </c:ext>
          </c:extLst>
        </c:ser>
        <c:ser>
          <c:idx val="2"/>
          <c:order val="2"/>
          <c:tx>
            <c:strRef>
              <c:f>'Date Created Table'!$D$4:$D$5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4"/>
              </a:solidFill>
              <a:ln>
                <a:noFill/>
              </a:ln>
              <a:effectLst/>
            </c:spPr>
          </c:marker>
          <c:cat>
            <c:strRef>
              <c:f>'Date Created Table'!$A$6:$A$18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Table'!$D$6:$D$18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EF-465E-B236-8EC9429133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5382208"/>
        <c:axId val="275388864"/>
      </c:lineChart>
      <c:catAx>
        <c:axId val="275382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Months Created</a:t>
                </a:r>
              </a:p>
            </c:rich>
          </c:tx>
          <c:layout>
            <c:manualLayout>
              <c:xMode val="edge"/>
              <c:yMode val="edge"/>
              <c:x val="0.40522469036276926"/>
              <c:y val="0.894747709550859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388864"/>
        <c:crosses val="autoZero"/>
        <c:auto val="1"/>
        <c:lblAlgn val="ctr"/>
        <c:lblOffset val="100"/>
        <c:noMultiLvlLbl val="0"/>
      </c:catAx>
      <c:valAx>
        <c:axId val="27538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382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Outcomes based on goals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</c:v>
                </c:pt>
              </c:strCache>
            </c:strRef>
          </c:cat>
          <c:val>
            <c:numRef>
              <c:f>'Goal Analysis'!$F$2:$F$13</c:f>
              <c:numCache>
                <c:formatCode>0</c:formatCode>
                <c:ptCount val="12"/>
                <c:pt idx="0">
                  <c:v>58.82352941176471</c:v>
                </c:pt>
                <c:pt idx="1">
                  <c:v>82.683982683982677</c:v>
                </c:pt>
                <c:pt idx="2">
                  <c:v>52.06349206349207</c:v>
                </c:pt>
                <c:pt idx="3">
                  <c:v>44.444444444444443</c:v>
                </c:pt>
                <c:pt idx="4" formatCode="General">
                  <c:v>100</c:v>
                </c:pt>
                <c:pt idx="5" formatCode="General">
                  <c:v>100</c:v>
                </c:pt>
                <c:pt idx="6">
                  <c:v>78.571428571428569</c:v>
                </c:pt>
                <c:pt idx="7" formatCode="General">
                  <c:v>100</c:v>
                </c:pt>
                <c:pt idx="8">
                  <c:v>66.666666666666657</c:v>
                </c:pt>
                <c:pt idx="9">
                  <c:v>78.571428571428569</c:v>
                </c:pt>
                <c:pt idx="10">
                  <c:v>72.727272727272734</c:v>
                </c:pt>
                <c:pt idx="11">
                  <c:v>37.377049180327873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93-4AC8-BA46-1C1EB9BEDDAF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</c:v>
                </c:pt>
              </c:strCache>
            </c:strRef>
          </c:cat>
          <c:val>
            <c:numRef>
              <c:f>'Goal Analysis'!$G$2:$G$13</c:f>
              <c:numCache>
                <c:formatCode>0</c:formatCode>
                <c:ptCount val="12"/>
                <c:pt idx="0">
                  <c:v>39.215686274509807</c:v>
                </c:pt>
                <c:pt idx="1">
                  <c:v>16.450216450216452</c:v>
                </c:pt>
                <c:pt idx="2" formatCode="General">
                  <c:v>40</c:v>
                </c:pt>
                <c:pt idx="3">
                  <c:v>55.555555555555557</c:v>
                </c:pt>
                <c:pt idx="4" formatCode="General">
                  <c:v>0</c:v>
                </c:pt>
                <c:pt idx="5" formatCode="General">
                  <c:v>0</c:v>
                </c:pt>
                <c:pt idx="6">
                  <c:v>21.428571428571427</c:v>
                </c:pt>
                <c:pt idx="7" formatCode="General">
                  <c:v>0</c:v>
                </c:pt>
                <c:pt idx="8" formatCode="General">
                  <c:v>25</c:v>
                </c:pt>
                <c:pt idx="9">
                  <c:v>21.428571428571427</c:v>
                </c:pt>
                <c:pt idx="10">
                  <c:v>27.27272727272727</c:v>
                </c:pt>
                <c:pt idx="11">
                  <c:v>53.442622950819676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93-4AC8-BA46-1C1EB9BEDDAF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</c:v>
                </c:pt>
              </c:strCache>
            </c:strRef>
          </c:cat>
          <c:val>
            <c:numRef>
              <c:f>'Goal Analysis'!$H$2:$H$13</c:f>
              <c:numCache>
                <c:formatCode>0</c:formatCode>
                <c:ptCount val="12"/>
                <c:pt idx="0">
                  <c:v>1.9607843137254901</c:v>
                </c:pt>
                <c:pt idx="1">
                  <c:v>0.86580086580086579</c:v>
                </c:pt>
                <c:pt idx="2">
                  <c:v>7.9365079365079358</c:v>
                </c:pt>
                <c:pt idx="3" formatCode="General">
                  <c:v>0</c:v>
                </c:pt>
                <c:pt idx="4" formatCode="General">
                  <c:v>0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>
                  <c:v>8.3333333333333321</c:v>
                </c:pt>
                <c:pt idx="9" formatCode="General">
                  <c:v>0</c:v>
                </c:pt>
                <c:pt idx="10" formatCode="General">
                  <c:v>0</c:v>
                </c:pt>
                <c:pt idx="11">
                  <c:v>9.1803278688524586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93-4AC8-BA46-1C1EB9BEDD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1134928"/>
        <c:axId val="391127440"/>
      </c:lineChart>
      <c:catAx>
        <c:axId val="391134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</a:t>
                </a:r>
                <a:r>
                  <a:rPr lang="en-US" baseline="0"/>
                  <a:t> of pledges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127440"/>
        <c:crosses val="autoZero"/>
        <c:auto val="1"/>
        <c:lblAlgn val="ctr"/>
        <c:lblOffset val="100"/>
        <c:noMultiLvlLbl val="0"/>
      </c:catAx>
      <c:valAx>
        <c:axId val="3911274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13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261937</xdr:colOff>
      <xdr:row>3</xdr:row>
      <xdr:rowOff>114300</xdr:rowOff>
    </xdr:from>
    <xdr:to>
      <xdr:col>18</xdr:col>
      <xdr:colOff>314325</xdr:colOff>
      <xdr:row>28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33094F-5ADC-C380-08F8-ABAB2041F6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376236</xdr:colOff>
      <xdr:row>1</xdr:row>
      <xdr:rowOff>114300</xdr:rowOff>
    </xdr:from>
    <xdr:to>
      <xdr:col>23</xdr:col>
      <xdr:colOff>285749</xdr:colOff>
      <xdr:row>20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B88D15-D636-8CEA-D540-4D1E99A1BD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557211</xdr:colOff>
      <xdr:row>2</xdr:row>
      <xdr:rowOff>19050</xdr:rowOff>
    </xdr:from>
    <xdr:to>
      <xdr:col>15</xdr:col>
      <xdr:colOff>152400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30F010-2AD4-7D74-BFCA-108F022595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13</xdr:row>
      <xdr:rowOff>142875</xdr:rowOff>
    </xdr:from>
    <xdr:to>
      <xdr:col>7</xdr:col>
      <xdr:colOff>971550</xdr:colOff>
      <xdr:row>31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290EEF3-AF9B-4405-A8D7-4824B3F310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laze Hickey" refreshedDate="44961.716196643516" createdVersion="8" refreshedVersion="8" minRefreshableVersion="3" recordCount="1001" xr:uid="{9726AA91-9299-44F3-8EF7-55D18E88E3E0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 count="975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  <m/>
      </sharedItems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 count="448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  <m/>
      </sharedItems>
    </cacheField>
    <cacheField name="pledged" numFmtId="0">
      <sharedItems containsString="0" containsBlank="1" containsNumber="1" containsInteger="1" minValue="0" maxValue="199110" count="965">
        <n v="0"/>
        <n v="14560"/>
        <n v="142523"/>
        <n v="2477"/>
        <n v="5265"/>
        <n v="13195"/>
        <n v="1090"/>
        <n v="14741"/>
        <n v="21946"/>
        <n v="3208"/>
        <n v="13838"/>
        <n v="3030"/>
        <n v="5629"/>
        <n v="10295"/>
        <n v="18829"/>
        <n v="38414"/>
        <n v="11041"/>
        <n v="134845"/>
        <n v="6089"/>
        <n v="30331"/>
        <n v="147936"/>
        <n v="38533"/>
        <n v="75690"/>
        <n v="14942"/>
        <n v="104257"/>
        <n v="11904"/>
        <n v="51814"/>
        <n v="1599"/>
        <n v="137635"/>
        <n v="150965"/>
        <n v="14455"/>
        <n v="10850"/>
        <n v="87676"/>
        <n v="189666"/>
        <n v="14025"/>
        <n v="188628"/>
        <n v="1101"/>
        <n v="11339"/>
        <n v="10085"/>
        <n v="5027"/>
        <n v="14878"/>
        <n v="11924"/>
        <n v="7991"/>
        <n v="167717"/>
        <n v="10541"/>
        <n v="4530"/>
        <n v="4247"/>
        <n v="7129"/>
        <n v="128862"/>
        <n v="13653"/>
        <n v="2"/>
        <n v="145243"/>
        <n v="2459"/>
        <n v="12356"/>
        <n v="5392"/>
        <n v="11746"/>
        <n v="11493"/>
        <n v="6243"/>
        <n v="6132"/>
        <n v="3851"/>
        <n v="135997"/>
        <n v="184750"/>
        <n v="14452"/>
        <n v="557"/>
        <n v="2734"/>
        <n v="14405"/>
        <n v="1307"/>
        <n v="117892"/>
        <n v="14508"/>
        <n v="1901"/>
        <n v="158389"/>
        <n v="6484"/>
        <n v="4022"/>
        <n v="9253"/>
        <n v="4776"/>
        <n v="14606"/>
        <n v="95993"/>
        <n v="4460"/>
        <n v="13536"/>
        <n v="40228"/>
        <n v="7012"/>
        <n v="37857"/>
        <n v="14973"/>
        <n v="39996"/>
        <n v="41564"/>
        <n v="6430"/>
        <n v="12405"/>
        <n v="123040"/>
        <n v="12516"/>
        <n v="8588"/>
        <n v="74688"/>
        <n v="51775"/>
        <n v="65877"/>
        <n v="8807"/>
        <n v="1017"/>
        <n v="151513"/>
        <n v="12047"/>
        <n v="32951"/>
        <n v="14951"/>
        <n v="1"/>
        <n v="9193"/>
        <n v="10422"/>
        <n v="2461"/>
        <n v="170623"/>
        <n v="9829"/>
        <n v="14006"/>
        <n v="6527"/>
        <n v="8929"/>
        <n v="3079"/>
        <n v="21307"/>
        <n v="73653"/>
        <n v="12635"/>
        <n v="12437"/>
        <n v="13816"/>
        <n v="145382"/>
        <n v="6336"/>
        <n v="8523"/>
        <n v="6351"/>
        <n v="10748"/>
        <n v="112272"/>
        <n v="99361"/>
        <n v="88055"/>
        <n v="33092"/>
        <n v="9562"/>
        <n v="8475"/>
        <n v="69617"/>
        <n v="53067"/>
        <n v="42596"/>
        <n v="4756"/>
        <n v="14925"/>
        <n v="166116"/>
        <n v="3834"/>
        <n v="13985"/>
        <n v="89288"/>
        <n v="5488"/>
        <n v="2721"/>
        <n v="4712"/>
        <n v="9216"/>
        <n v="19246"/>
        <n v="12274"/>
        <n v="65323"/>
        <n v="11502"/>
        <n v="7322"/>
        <n v="11619"/>
        <n v="59128"/>
        <n v="1518"/>
        <n v="9337"/>
        <n v="11255"/>
        <n v="13632"/>
        <n v="88037"/>
        <n v="175573"/>
        <n v="176112"/>
        <n v="100650"/>
        <n v="90706"/>
        <n v="26914"/>
        <n v="2212"/>
        <n v="4640"/>
        <n v="191222"/>
        <n v="12985"/>
        <n v="4300"/>
        <n v="9134"/>
        <n v="8864"/>
        <n v="150755"/>
        <n v="110279"/>
        <n v="13439"/>
        <n v="10804"/>
        <n v="40107"/>
        <n v="98811"/>
        <n v="5528"/>
        <n v="521"/>
        <n v="663"/>
        <n v="157635"/>
        <n v="5368"/>
        <n v="47459"/>
        <n v="86060"/>
        <n v="161593"/>
        <n v="6927"/>
        <n v="159185"/>
        <n v="172736"/>
        <n v="5315"/>
        <n v="195750"/>
        <n v="3525"/>
        <n v="10550"/>
        <n v="718"/>
        <n v="28358"/>
        <n v="138384"/>
        <n v="2625"/>
        <n v="45004"/>
        <n v="2538"/>
        <n v="3188"/>
        <n v="8517"/>
        <n v="3012"/>
        <n v="8716"/>
        <n v="57157"/>
        <n v="5178"/>
        <n v="163118"/>
        <n v="6041"/>
        <n v="968"/>
        <n v="14305"/>
        <n v="6543"/>
        <n v="193413"/>
        <n v="2529"/>
        <n v="5614"/>
        <n v="3496"/>
        <n v="4257"/>
        <n v="199110"/>
        <n v="41212"/>
        <n v="6338"/>
        <n v="99100"/>
        <n v="12300"/>
        <n v="171549"/>
        <n v="14324"/>
        <n v="6024"/>
        <n v="188721"/>
        <n v="57911"/>
        <n v="12309"/>
        <n v="138497"/>
        <n v="667"/>
        <n v="119830"/>
        <n v="6623"/>
        <n v="81897"/>
        <n v="186885"/>
        <n v="176398"/>
        <n v="10999"/>
        <n v="102751"/>
        <n v="165352"/>
        <n v="165798"/>
        <n v="10084"/>
        <n v="5523"/>
        <n v="5823"/>
        <n v="6000"/>
        <n v="8181"/>
        <n v="3589"/>
        <n v="4323"/>
        <n v="14822"/>
        <n v="10138"/>
        <n v="3127"/>
        <n v="123124"/>
        <n v="171729"/>
        <n v="10729"/>
        <n v="10240"/>
        <n v="3988"/>
        <n v="14771"/>
        <n v="14649"/>
        <n v="184658"/>
        <n v="13103"/>
        <n v="168095"/>
        <n v="3"/>
        <n v="3840"/>
        <n v="6263"/>
        <n v="108161"/>
        <n v="8505"/>
        <n v="96735"/>
        <n v="959"/>
        <n v="8322"/>
        <n v="13424"/>
        <n v="10755"/>
        <n v="9935"/>
        <n v="26303"/>
        <n v="5328"/>
        <n v="10756"/>
        <n v="165375"/>
        <n v="6031"/>
        <n v="85902"/>
        <n v="143910"/>
        <n v="2708"/>
        <n v="8842"/>
        <n v="47260"/>
        <n v="1953"/>
        <n v="155349"/>
        <n v="10704"/>
        <n v="773"/>
        <n v="9419"/>
        <n v="5324"/>
        <n v="7465"/>
        <n v="8799"/>
        <n v="13656"/>
        <n v="14536"/>
        <n v="150552"/>
        <n v="9076"/>
        <n v="1517"/>
        <n v="8153"/>
        <n v="6357"/>
        <n v="19557"/>
        <n v="13213"/>
        <n v="5476"/>
        <n v="13474"/>
        <n v="91722"/>
        <n v="8219"/>
        <n v="717"/>
        <n v="1065"/>
        <n v="8038"/>
        <n v="68769"/>
        <n v="3352"/>
        <n v="6785"/>
        <n v="5037"/>
        <n v="1954"/>
        <n v="5"/>
        <n v="12102"/>
        <n v="24234"/>
        <n v="2809"/>
        <n v="11469"/>
        <n v="8014"/>
        <n v="514"/>
        <n v="43473"/>
        <n v="87560"/>
        <n v="3087"/>
        <n v="1586"/>
        <n v="12812"/>
        <n v="183345"/>
        <n v="8697"/>
        <n v="4126"/>
        <n v="3220"/>
        <n v="6401"/>
        <n v="1269"/>
        <n v="903"/>
        <n v="3251"/>
        <n v="8092"/>
        <n v="160422"/>
        <n v="196377"/>
        <n v="2148"/>
        <n v="11648"/>
        <n v="5897"/>
        <n v="3326"/>
        <n v="1002"/>
        <n v="131826"/>
        <n v="21477"/>
        <n v="62330"/>
        <n v="14643"/>
        <n v="41396"/>
        <n v="11900"/>
        <n v="123538"/>
        <n v="198628"/>
        <n v="68602"/>
        <n v="116064"/>
        <n v="125042"/>
        <n v="108974"/>
        <n v="34964"/>
        <n v="96777"/>
        <n v="31864"/>
        <n v="4853"/>
        <n v="82959"/>
        <n v="23159"/>
        <n v="2758"/>
        <n v="12607"/>
        <n v="142823"/>
        <n v="95958"/>
        <n v="94631"/>
        <n v="977"/>
        <n v="137961"/>
        <n v="7548"/>
        <n v="2241"/>
        <n v="3431"/>
        <n v="4253"/>
        <n v="1146"/>
        <n v="11948"/>
        <n v="135132"/>
        <n v="9546"/>
        <n v="13755"/>
        <n v="8330"/>
        <n v="14547"/>
        <n v="11735"/>
        <n v="10658"/>
        <n v="1870"/>
        <n v="14394"/>
        <n v="14743"/>
        <n v="178965"/>
        <n v="128410"/>
        <n v="164291"/>
        <n v="22073"/>
        <n v="1479"/>
        <n v="12275"/>
        <n v="5098"/>
        <n v="24882"/>
        <n v="2912"/>
        <n v="4008"/>
        <n v="9749"/>
        <n v="5803"/>
        <n v="14199"/>
        <n v="196779"/>
        <n v="56859"/>
        <n v="103554"/>
        <n v="42795"/>
        <n v="12938"/>
        <n v="101352"/>
        <n v="4477"/>
        <n v="4393"/>
        <n v="67546"/>
        <n v="143788"/>
        <n v="3755"/>
        <n v="9238"/>
        <n v="77012"/>
        <n v="14083"/>
        <n v="12202"/>
        <n v="62127"/>
        <n v="13772"/>
        <n v="2946"/>
        <n v="168820"/>
        <n v="154321"/>
        <n v="26527"/>
        <n v="71583"/>
        <n v="12100"/>
        <n v="12129"/>
        <n v="62804"/>
        <n v="55536"/>
        <n v="8161"/>
        <n v="14046"/>
        <n v="117628"/>
        <n v="159405"/>
        <n v="12552"/>
        <n v="59007"/>
        <n v="943"/>
        <n v="93963"/>
        <n v="140469"/>
        <n v="6423"/>
        <n v="6015"/>
        <n v="11075"/>
        <n v="15723"/>
        <n v="2064"/>
        <n v="7767"/>
        <n v="10313"/>
        <n v="197018"/>
        <n v="47037"/>
        <n v="173191"/>
        <n v="5487"/>
        <n v="9817"/>
        <n v="6369"/>
        <n v="65755"/>
        <n v="178120"/>
        <n v="13678"/>
        <n v="9969"/>
        <n v="14827"/>
        <n v="100900"/>
        <n v="165954"/>
        <n v="1744"/>
        <n v="10731"/>
        <n v="3232"/>
        <n v="10938"/>
        <n v="10739"/>
        <n v="5579"/>
        <n v="37754"/>
        <n v="45384"/>
        <n v="8703"/>
        <n v="4"/>
        <n v="182302"/>
        <n v="3045"/>
        <n v="102749"/>
        <n v="1763"/>
        <n v="137904"/>
        <n v="152438"/>
        <n v="1332"/>
        <n v="118706"/>
        <n v="5674"/>
        <n v="4119"/>
        <n v="139354"/>
        <n v="57734"/>
        <n v="145265"/>
        <n v="95020"/>
        <n v="8829"/>
        <n v="3984"/>
        <n v="8053"/>
        <n v="1620"/>
        <n v="10328"/>
        <n v="10289"/>
        <n v="9889"/>
        <n v="60342"/>
        <n v="8907"/>
        <n v="8432"/>
        <n v="57122"/>
        <n v="4613"/>
        <n v="162603"/>
        <n v="12310"/>
        <n v="8656"/>
        <n v="159931"/>
        <n v="689"/>
        <n v="48236"/>
        <n v="77021"/>
        <n v="27844"/>
        <n v="702"/>
        <n v="197024"/>
        <n v="11663"/>
        <n v="9339"/>
        <n v="4596"/>
        <n v="173437"/>
        <n v="45831"/>
        <n v="6514"/>
        <n v="13684"/>
        <n v="13264"/>
        <n v="1667"/>
        <n v="3349"/>
        <n v="46317"/>
        <n v="78743"/>
        <n v="107743"/>
        <n v="6889"/>
        <n v="45983"/>
        <n v="6924"/>
        <n v="12497"/>
        <n v="166874"/>
        <n v="837"/>
        <n v="193820"/>
        <n v="119510"/>
        <n v="9289"/>
        <n v="35498"/>
        <n v="12678"/>
        <n v="3260"/>
        <n v="31123"/>
        <n v="4797"/>
        <n v="53324"/>
        <n v="6608"/>
        <n v="622"/>
        <n v="180802"/>
        <n v="3406"/>
        <n v="11061"/>
        <n v="16389"/>
        <n v="6303"/>
        <n v="81136"/>
        <n v="1768"/>
        <n v="12944"/>
        <n v="188480"/>
        <n v="7227"/>
        <n v="574"/>
        <n v="96328"/>
        <n v="178338"/>
        <n v="8046"/>
        <n v="184086"/>
        <n v="13385"/>
        <n v="12533"/>
        <n v="14697"/>
        <n v="98935"/>
        <n v="57034"/>
        <n v="7120"/>
        <n v="14097"/>
        <n v="43086"/>
        <n v="1930"/>
        <n v="13864"/>
        <n v="7742"/>
        <n v="164109"/>
        <n v="6870"/>
        <n v="12597"/>
        <n v="179074"/>
        <n v="83843"/>
        <n v="105598"/>
        <n v="8866"/>
        <n v="75022"/>
        <n v="14408"/>
        <n v="14089"/>
        <n v="12467"/>
        <n v="11960"/>
        <n v="7966"/>
        <n v="106321"/>
        <n v="158832"/>
        <n v="11091"/>
        <n v="5107"/>
        <n v="141393"/>
        <n v="194166"/>
        <n v="4124"/>
        <n v="14865"/>
        <n v="134688"/>
        <n v="47705"/>
        <n v="95364"/>
        <n v="3295"/>
        <n v="4896"/>
        <n v="7496"/>
        <n v="9967"/>
        <n v="52421"/>
        <n v="6298"/>
        <n v="1546"/>
        <n v="16168"/>
        <n v="6269"/>
        <n v="149578"/>
        <n v="3841"/>
        <n v="4531"/>
        <n v="60934"/>
        <n v="103255"/>
        <n v="13065"/>
        <n v="6654"/>
        <n v="6852"/>
        <n v="124517"/>
        <n v="5113"/>
        <n v="5824"/>
        <n v="6226"/>
        <n v="20243"/>
        <n v="188288"/>
        <n v="11167"/>
        <n v="146595"/>
        <n v="7875"/>
        <n v="148779"/>
        <n v="175868"/>
        <n v="5112"/>
        <n v="13018"/>
        <n v="91176"/>
        <n v="6342"/>
        <n v="151438"/>
        <n v="6178"/>
        <n v="6405"/>
        <n v="180667"/>
        <n v="12042"/>
        <n v="179356"/>
        <n v="1136"/>
        <n v="8645"/>
        <n v="1914"/>
        <n v="41205"/>
        <n v="14488"/>
        <n v="97037"/>
        <n v="55757"/>
        <n v="11525"/>
        <n v="158669"/>
        <n v="5916"/>
        <n v="150806"/>
        <n v="14249"/>
        <n v="13205"/>
        <n v="11108"/>
        <n v="2884"/>
        <n v="55476"/>
        <n v="5973"/>
        <n v="183756"/>
        <n v="30902"/>
        <n v="5569"/>
        <n v="92824"/>
        <n v="158590"/>
        <n v="127591"/>
        <n v="6750"/>
        <n v="9318"/>
        <n v="4832"/>
        <n v="19769"/>
        <n v="11277"/>
        <n v="13382"/>
        <n v="32986"/>
        <n v="81984"/>
        <n v="178483"/>
        <n v="87448"/>
        <n v="1863"/>
        <n v="62174"/>
        <n v="59003"/>
        <n v="174039"/>
        <n v="12684"/>
        <n v="14033"/>
        <n v="177936"/>
        <n v="13212"/>
        <n v="49879"/>
        <n v="824"/>
        <n v="31594"/>
        <n v="57010"/>
        <n v="7438"/>
        <n v="57872"/>
        <n v="8906"/>
        <n v="7724"/>
        <n v="26571"/>
        <n v="12219"/>
        <n v="1985"/>
        <n v="12155"/>
        <n v="5593"/>
        <n v="175020"/>
        <n v="75955"/>
        <n v="119127"/>
        <n v="110689"/>
        <n v="2445"/>
        <n v="57250"/>
        <n v="11929"/>
        <n v="118214"/>
        <n v="4432"/>
        <n v="17879"/>
        <n v="14511"/>
        <n v="141822"/>
        <n v="159037"/>
        <n v="8109"/>
        <n v="8244"/>
        <n v="7600"/>
        <n v="94501"/>
        <n v="14381"/>
        <n v="13980"/>
        <n v="12449"/>
        <n v="7348"/>
        <n v="8158"/>
        <n v="7119"/>
        <n v="5438"/>
        <n v="115396"/>
        <n v="7656"/>
        <n v="12322"/>
        <n v="96888"/>
        <n v="196960"/>
        <n v="188057"/>
        <n v="6245"/>
        <n v="91014"/>
        <n v="4710"/>
        <n v="197728"/>
        <n v="10682"/>
        <n v="168048"/>
        <n v="138586"/>
        <n v="11579"/>
        <n v="12020"/>
        <n v="13954"/>
        <n v="6358"/>
        <n v="1260"/>
        <n v="14725"/>
        <n v="11174"/>
        <n v="182036"/>
        <n v="28870"/>
        <n v="10353"/>
        <n v="13868"/>
        <n v="8317"/>
        <n v="10557"/>
        <n v="3227"/>
        <n v="5429"/>
        <n v="75906"/>
        <n v="13250"/>
        <n v="11261"/>
        <n v="97369"/>
        <n v="48227"/>
        <n v="14685"/>
        <n v="735"/>
        <n v="10397"/>
        <n v="118847"/>
        <n v="7220"/>
        <n v="107622"/>
        <n v="83267"/>
        <n v="13404"/>
        <n v="131404"/>
        <n v="2533"/>
        <n v="5028"/>
        <n v="1557"/>
        <n v="6100"/>
        <n v="1592"/>
        <n v="14150"/>
        <n v="13513"/>
        <n v="504"/>
        <n v="14240"/>
        <n v="2091"/>
        <n v="118580"/>
        <n v="11214"/>
        <n v="68137"/>
        <n v="13527"/>
        <n v="8363"/>
        <n v="5362"/>
        <n v="12065"/>
        <n v="118603"/>
        <n v="10037"/>
        <n v="5696"/>
        <n v="167005"/>
        <n v="114615"/>
        <n v="16592"/>
        <n v="14420"/>
        <n v="6204"/>
        <n v="8010"/>
        <n v="8125"/>
        <n v="55372"/>
        <n v="11088"/>
        <n v="109106"/>
        <n v="11642"/>
        <n v="2769"/>
        <n v="169586"/>
        <n v="101185"/>
        <n v="6775"/>
        <n v="72623"/>
        <n v="45987"/>
        <n v="10243"/>
        <n v="87293"/>
        <n v="5421"/>
        <n v="4414"/>
        <n v="10981"/>
        <n v="10451"/>
        <n v="102535"/>
        <n v="12939"/>
        <n v="10946"/>
        <n v="60994"/>
        <n v="3174"/>
        <n v="3351"/>
        <n v="56774"/>
        <n v="540"/>
        <n v="680"/>
        <n v="13045"/>
        <n v="8276"/>
        <n v="1022"/>
        <n v="4275"/>
        <n v="8332"/>
        <n v="6408"/>
        <n v="73522"/>
        <n v="4667"/>
        <n v="12216"/>
        <n v="6987"/>
        <n v="4932"/>
        <n v="8262"/>
        <n v="1848"/>
        <n v="1583"/>
        <n v="88536"/>
        <n v="12360"/>
        <n v="71320"/>
        <n v="134640"/>
        <n v="7661"/>
        <n v="2950"/>
        <n v="11721"/>
        <n v="189192"/>
        <n v="7664"/>
        <n v="4509"/>
        <n v="12009"/>
        <n v="14273"/>
        <n v="188982"/>
        <n v="14640"/>
        <n v="107516"/>
        <n v="13950"/>
        <n v="12797"/>
        <n v="6134"/>
        <n v="4899"/>
        <n v="4929"/>
        <n v="1424"/>
        <n v="105817"/>
        <n v="136156"/>
        <n v="10723"/>
        <n v="11228"/>
        <n v="77355"/>
        <n v="6086"/>
        <n v="150960"/>
        <n v="8890"/>
        <n v="14644"/>
        <n v="116583"/>
        <n v="12991"/>
        <n v="8447"/>
        <n v="2703"/>
        <n v="8747"/>
        <n v="138087"/>
        <n v="5085"/>
        <n v="10831"/>
        <n v="8917"/>
        <n v="12468"/>
        <n v="2505"/>
        <n v="111502"/>
        <n v="194309"/>
        <n v="23956"/>
        <n v="8558"/>
        <n v="7413"/>
        <n v="2778"/>
        <n v="2594"/>
        <n v="5033"/>
        <n v="9317"/>
        <n v="6560"/>
        <n v="5415"/>
        <n v="14577"/>
        <n v="150515"/>
        <n v="79045"/>
        <n v="7797"/>
        <n v="38376"/>
        <n v="6920"/>
        <n v="194912"/>
        <n v="7992"/>
        <n v="79268"/>
        <n v="139468"/>
        <n v="5465"/>
        <n v="2111"/>
        <n v="126628"/>
        <n v="1012"/>
        <n v="193101"/>
        <n v="31665"/>
        <n v="2960"/>
        <n v="8089"/>
        <n v="109374"/>
        <n v="2129"/>
        <n v="127745"/>
        <n v="2289"/>
        <n v="12174"/>
        <n v="9508"/>
        <n v="155849"/>
        <n v="7758"/>
        <n v="13835"/>
        <n v="10770"/>
        <n v="153338"/>
        <n v="2437"/>
        <n v="93991"/>
        <n v="12620"/>
        <n v="8746"/>
        <n v="3534"/>
        <n v="709"/>
        <n v="795"/>
        <n v="12955"/>
        <n v="8964"/>
        <n v="1843"/>
        <n v="121950"/>
        <n v="8621"/>
        <n v="30215"/>
        <n v="11539"/>
        <n v="14310"/>
        <n v="35536"/>
        <n v="3676"/>
        <n v="195936"/>
        <n v="1343"/>
        <n v="2097"/>
        <n v="9021"/>
        <n v="20915"/>
        <n v="9676"/>
        <n v="1210"/>
        <n v="90440"/>
        <n v="4044"/>
        <n v="192292"/>
        <n v="6722"/>
        <n v="1577"/>
        <n v="3301"/>
        <n v="196386"/>
        <n v="11952"/>
        <n v="3930"/>
        <n v="5729"/>
        <n v="4883"/>
        <n v="175015"/>
        <n v="11280"/>
        <n v="10012"/>
        <n v="1690"/>
        <n v="84891"/>
        <n v="10093"/>
        <n v="3839"/>
        <n v="6161"/>
        <n v="5615"/>
        <n v="6205"/>
        <n v="11969"/>
        <n v="8142"/>
        <n v="55805"/>
        <n v="15238"/>
        <n v="961"/>
        <n v="5918"/>
        <n v="9520"/>
        <n v="159056"/>
        <n v="101987"/>
        <n v="1980"/>
        <n v="156384"/>
        <n v="7763"/>
        <n v="35698"/>
        <n v="12434"/>
        <n v="8081"/>
        <n v="6631"/>
        <n v="4678"/>
        <n v="6800"/>
        <n v="10657"/>
        <n v="4997"/>
        <n v="13164"/>
        <n v="8501"/>
        <n v="13468"/>
        <n v="121138"/>
        <n v="8117"/>
        <n v="8550"/>
        <n v="57659"/>
        <n v="1414"/>
        <n v="97524"/>
        <n v="26176"/>
        <n v="2991"/>
        <n v="8366"/>
        <n v="12886"/>
        <n v="5177"/>
        <n v="8641"/>
        <n v="86244"/>
        <n v="78630"/>
        <n v="11941"/>
        <n v="6115"/>
        <n v="188404"/>
        <n v="9910"/>
        <n v="114523"/>
        <n v="3144"/>
        <n v="13441"/>
        <n v="11990"/>
        <n v="6839"/>
        <n v="13223"/>
        <n v="7608"/>
        <n v="74073"/>
        <n v="153216"/>
        <n v="4814"/>
        <n v="4603"/>
        <n v="37823"/>
        <n v="62819"/>
        <m/>
      </sharedItems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49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laze Hickey" refreshedDate="44961.805108101849" createdVersion="8" refreshedVersion="8" minRefreshableVersion="3" recordCount="1001" xr:uid="{98F0B85D-2B75-4F57-AC32-61DF789D90C8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 count="590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  <m/>
      </sharedItems>
    </cacheField>
    <cacheField name="Average Donation" numFmtId="0">
      <sharedItems containsBlank="1" containsMixedTypes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49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8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x v="0"/>
    <s v="Pre-emptive tertiary standardization"/>
    <x v="0"/>
    <x v="0"/>
    <n v="0"/>
    <x v="0"/>
    <n v="0"/>
    <n v="0"/>
    <x v="0"/>
    <s v="CAD"/>
    <n v="1448690400"/>
    <n v="1450159200"/>
    <b v="0"/>
    <b v="0"/>
    <s v="food/food trucks"/>
    <x v="0"/>
    <x v="0"/>
  </r>
  <r>
    <n v="1"/>
    <x v="1"/>
    <s v="Managed bottom-line architecture"/>
    <x v="1"/>
    <x v="1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x v="2"/>
    <s v="Function-based leadingedge pricing structure"/>
    <x v="2"/>
    <x v="2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n v="3"/>
    <x v="3"/>
    <s v="Vision-oriented fresh-thinking conglomeration"/>
    <x v="3"/>
    <x v="3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n v="4"/>
    <x v="4"/>
    <s v="Proactive foreground core"/>
    <x v="4"/>
    <x v="4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n v="5"/>
    <x v="5"/>
    <s v="Open-source optimizing database"/>
    <x v="4"/>
    <x v="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x v="6"/>
    <s v="Operative upward-trending algorithm"/>
    <x v="5"/>
    <x v="6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x v="7"/>
    <s v="Centralized cohesive challenge"/>
    <x v="6"/>
    <x v="7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n v="8"/>
    <x v="8"/>
    <s v="Exclusive attitude-oriented intranet"/>
    <x v="7"/>
    <x v="8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n v="9"/>
    <x v="9"/>
    <s v="Open-source fresh-thinking model"/>
    <x v="8"/>
    <x v="9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n v="10"/>
    <x v="10"/>
    <s v="Monitored empowering installation"/>
    <x v="5"/>
    <x v="10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x v="11"/>
    <s v="Grass-roots zero administration system engine"/>
    <x v="9"/>
    <x v="11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n v="12"/>
    <x v="12"/>
    <s v="Assimilated hybrid intranet"/>
    <x v="9"/>
    <x v="12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n v="13"/>
    <x v="13"/>
    <s v="Multi-tiered directional open architecture"/>
    <x v="3"/>
    <x v="13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n v="14"/>
    <x v="14"/>
    <s v="Cloned directional synergy"/>
    <x v="10"/>
    <x v="14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n v="15"/>
    <x v="15"/>
    <s v="Extended eco-centric pricing structure"/>
    <x v="11"/>
    <x v="15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n v="16"/>
    <x v="16"/>
    <s v="Cross-platform systemic adapter"/>
    <x v="12"/>
    <x v="16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x v="17"/>
    <s v="Seamless 4thgeneration methodology"/>
    <x v="13"/>
    <x v="17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x v="18"/>
    <s v="Exclusive needs-based adapter"/>
    <x v="14"/>
    <x v="18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n v="19"/>
    <x v="19"/>
    <s v="Down-sized cohesive archive"/>
    <x v="15"/>
    <x v="19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n v="20"/>
    <x v="20"/>
    <s v="Proactive composite alliance"/>
    <x v="16"/>
    <x v="20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n v="21"/>
    <x v="21"/>
    <s v="Re-engineered intangible definition"/>
    <x v="17"/>
    <x v="21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n v="22"/>
    <x v="22"/>
    <s v="Enhanced dynamic definition"/>
    <x v="18"/>
    <x v="22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n v="23"/>
    <x v="23"/>
    <s v="Devolved next generation adapter"/>
    <x v="6"/>
    <x v="23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x v="24"/>
    <s v="Cross-platform intermediate frame"/>
    <x v="19"/>
    <x v="24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x v="25"/>
    <s v="Monitored impactful analyzer"/>
    <x v="20"/>
    <x v="25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n v="26"/>
    <x v="26"/>
    <s v="Optional responsive customer loyalty"/>
    <x v="21"/>
    <x v="26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n v="27"/>
    <x v="27"/>
    <s v="Diverse transitional migration"/>
    <x v="22"/>
    <x v="27"/>
    <n v="79.95"/>
    <x v="0"/>
    <n v="15"/>
    <n v="106.6"/>
    <x v="1"/>
    <s v="USD"/>
    <n v="1443848400"/>
    <n v="1444539600"/>
    <b v="0"/>
    <b v="0"/>
    <s v="music/rock"/>
    <x v="1"/>
    <x v="1"/>
  </r>
  <r>
    <n v="28"/>
    <x v="28"/>
    <s v="Synchronized global task-force"/>
    <x v="23"/>
    <x v="28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x v="29"/>
    <s v="Focused 6thgeneration forecast"/>
    <x v="24"/>
    <x v="29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x v="30"/>
    <s v="Down-sized analyzing challenge"/>
    <x v="25"/>
    <x v="30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x v="31"/>
    <s v="Progressive needs-based focus group"/>
    <x v="26"/>
    <x v="31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x v="32"/>
    <s v="Ergonomic 6thgeneration success"/>
    <x v="27"/>
    <x v="32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x v="33"/>
    <s v="Exclusive interactive approach"/>
    <x v="28"/>
    <x v="33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n v="34"/>
    <x v="34"/>
    <s v="Reverse-engineered asynchronous archive"/>
    <x v="29"/>
    <x v="34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x v="35"/>
    <s v="Synergized intangible challenge"/>
    <x v="30"/>
    <x v="35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x v="36"/>
    <s v="Monitored multi-state encryption"/>
    <x v="31"/>
    <x v="36"/>
    <n v="157.28571428571431"/>
    <x v="1"/>
    <n v="16"/>
    <n v="68.8125"/>
    <x v="1"/>
    <s v="USD"/>
    <n v="1298700000"/>
    <n v="1300856400"/>
    <b v="0"/>
    <b v="0"/>
    <s v="theater/plays"/>
    <x v="3"/>
    <x v="3"/>
  </r>
  <r>
    <n v="37"/>
    <x v="37"/>
    <s v="Profound attitude-oriented functionalities"/>
    <x v="32"/>
    <x v="37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n v="38"/>
    <x v="38"/>
    <s v="Digitized client-driven database"/>
    <x v="33"/>
    <x v="38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x v="39"/>
    <s v="Organized bi-directional function"/>
    <x v="34"/>
    <x v="39"/>
    <n v="50.777777777777779"/>
    <x v="0"/>
    <n v="88"/>
    <n v="57.125"/>
    <x v="3"/>
    <s v="DKK"/>
    <n v="1361772000"/>
    <n v="1362978000"/>
    <b v="0"/>
    <b v="0"/>
    <s v="theater/plays"/>
    <x v="3"/>
    <x v="3"/>
  </r>
  <r>
    <n v="40"/>
    <x v="40"/>
    <s v="Reduced stable middleware"/>
    <x v="35"/>
    <x v="40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n v="41"/>
    <x v="41"/>
    <s v="Universal 5thgeneration neural-net"/>
    <x v="36"/>
    <x v="41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x v="42"/>
    <s v="Virtual uniform frame"/>
    <x v="37"/>
    <x v="42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n v="43"/>
    <x v="43"/>
    <s v="Profound explicit paradigm"/>
    <x v="38"/>
    <x v="43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x v="44"/>
    <s v="Visionary real-time groupware"/>
    <x v="39"/>
    <x v="44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n v="45"/>
    <x v="45"/>
    <s v="Networked tertiary Graphical User Interface"/>
    <x v="40"/>
    <x v="45"/>
    <n v="47.684210526315788"/>
    <x v="0"/>
    <n v="48"/>
    <n v="94.375"/>
    <x v="1"/>
    <s v="USD"/>
    <n v="1478062800"/>
    <n v="1479362400"/>
    <b v="0"/>
    <b v="1"/>
    <s v="theater/plays"/>
    <x v="3"/>
    <x v="3"/>
  </r>
  <r>
    <n v="46"/>
    <x v="46"/>
    <s v="Virtual grid-enabled task-force"/>
    <x v="41"/>
    <x v="46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n v="47"/>
    <x v="47"/>
    <s v="Function-based multi-state software"/>
    <x v="42"/>
    <x v="47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n v="48"/>
    <x v="48"/>
    <s v="Optimized leadingedge concept"/>
    <x v="43"/>
    <x v="48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n v="49"/>
    <x v="49"/>
    <s v="Sharable holistic interface"/>
    <x v="44"/>
    <x v="49"/>
    <n v="189.625"/>
    <x v="1"/>
    <n v="303"/>
    <n v="45.059405940594061"/>
    <x v="1"/>
    <s v="USD"/>
    <n v="1571547600"/>
    <n v="1575439200"/>
    <b v="0"/>
    <b v="0"/>
    <s v="music/rock"/>
    <x v="1"/>
    <x v="1"/>
  </r>
  <r>
    <n v="50"/>
    <x v="50"/>
    <s v="Down-sized system-worthy secured line"/>
    <x v="0"/>
    <x v="50"/>
    <n v="2"/>
    <x v="0"/>
    <n v="1"/>
    <n v="2"/>
    <x v="6"/>
    <s v="EUR"/>
    <n v="1375333200"/>
    <n v="1377752400"/>
    <b v="0"/>
    <b v="0"/>
    <s v="music/metal"/>
    <x v="1"/>
    <x v="16"/>
  </r>
  <r>
    <n v="51"/>
    <x v="51"/>
    <s v="Inverse secondary infrastructure"/>
    <x v="45"/>
    <x v="51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n v="52"/>
    <x v="52"/>
    <s v="Organic foreground leverage"/>
    <x v="44"/>
    <x v="52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n v="53"/>
    <x v="53"/>
    <s v="Reverse-engineered static concept"/>
    <x v="35"/>
    <x v="53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x v="54"/>
    <s v="Multi-channeled neutral customer loyalty"/>
    <x v="46"/>
    <x v="54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n v="55"/>
    <x v="55"/>
    <s v="Reverse-engineered bifurcated strategy"/>
    <x v="47"/>
    <x v="55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n v="56"/>
    <x v="56"/>
    <s v="Horizontal context-sensitive knowledge user"/>
    <x v="48"/>
    <x v="56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n v="57"/>
    <x v="57"/>
    <s v="Cross-group multi-state task-force"/>
    <x v="49"/>
    <x v="57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x v="58"/>
    <s v="Expanded 3rdgeneration strategy"/>
    <x v="50"/>
    <x v="58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n v="59"/>
    <x v="59"/>
    <s v="Assimilated real-time support"/>
    <x v="1"/>
    <x v="59"/>
    <n v="275.07142857142861"/>
    <x v="1"/>
    <n v="128"/>
    <n v="30.0859375"/>
    <x v="1"/>
    <s v="USD"/>
    <n v="1497243600"/>
    <n v="1498539600"/>
    <b v="0"/>
    <b v="1"/>
    <s v="theater/plays"/>
    <x v="3"/>
    <x v="3"/>
  </r>
  <r>
    <n v="60"/>
    <x v="60"/>
    <s v="User-centric regional database"/>
    <x v="51"/>
    <x v="60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x v="61"/>
    <s v="Open-source zero administration complexity"/>
    <x v="52"/>
    <x v="61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n v="62"/>
    <x v="62"/>
    <s v="Organized incremental standardization"/>
    <x v="22"/>
    <x v="62"/>
    <n v="722.6"/>
    <x v="1"/>
    <n v="249"/>
    <n v="58.040160642570278"/>
    <x v="1"/>
    <s v="USD"/>
    <n v="1433480400"/>
    <n v="1433566800"/>
    <b v="0"/>
    <b v="0"/>
    <s v="technology/web"/>
    <x v="2"/>
    <x v="2"/>
  </r>
  <r>
    <n v="63"/>
    <x v="63"/>
    <s v="Assimilated didactic open system"/>
    <x v="53"/>
    <x v="63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x v="64"/>
    <s v="Vision-oriented logistical intranet"/>
    <x v="54"/>
    <x v="6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n v="65"/>
    <x v="65"/>
    <s v="Mandatory incremental projection"/>
    <x v="55"/>
    <x v="6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x v="66"/>
    <s v="Grass-roots needs-based encryption"/>
    <x v="49"/>
    <x v="66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n v="67"/>
    <x v="67"/>
    <s v="Team-oriented 6thgeneration middleware"/>
    <x v="56"/>
    <x v="67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n v="68"/>
    <x v="68"/>
    <s v="Inverse multi-tasking installation"/>
    <x v="57"/>
    <x v="6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x v="69"/>
    <s v="Switchable disintermediate moderator"/>
    <x v="58"/>
    <x v="69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n v="70"/>
    <x v="70"/>
    <s v="Re-engineered 24/7 task-force"/>
    <x v="59"/>
    <x v="70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x v="71"/>
    <s v="Organic object-oriented budgetary management"/>
    <x v="46"/>
    <x v="71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n v="72"/>
    <x v="72"/>
    <s v="Seamless coherent parallelism"/>
    <x v="60"/>
    <x v="7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x v="73"/>
    <s v="Cross-platform even-keeled initiative"/>
    <x v="1"/>
    <x v="7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n v="74"/>
    <x v="74"/>
    <s v="Progressive tertiary framework"/>
    <x v="61"/>
    <x v="74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x v="75"/>
    <s v="Multi-layered dynamic protocol"/>
    <x v="62"/>
    <x v="75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x v="76"/>
    <s v="Horizontal next generation function"/>
    <x v="63"/>
    <x v="76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n v="77"/>
    <x v="77"/>
    <s v="Pre-emptive impactful model"/>
    <x v="40"/>
    <x v="77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x v="78"/>
    <s v="User-centric bifurcated knowledge user"/>
    <x v="6"/>
    <x v="78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x v="79"/>
    <s v="Triple-buffered reciprocal project"/>
    <x v="64"/>
    <x v="79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n v="80"/>
    <x v="80"/>
    <s v="Cross-platform needs-based approach"/>
    <x v="65"/>
    <x v="80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x v="81"/>
    <s v="User-friendly static contingency"/>
    <x v="66"/>
    <x v="81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n v="82"/>
    <x v="82"/>
    <s v="Reactive content-based framework"/>
    <x v="67"/>
    <x v="82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n v="83"/>
    <x v="83"/>
    <s v="Realigned user-facing concept"/>
    <x v="68"/>
    <x v="83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n v="84"/>
    <x v="84"/>
    <s v="Public-key zero tolerance orchestration"/>
    <x v="69"/>
    <x v="8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x v="85"/>
    <s v="Multi-tiered eco-centric architecture"/>
    <x v="70"/>
    <x v="85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n v="86"/>
    <x v="86"/>
    <s v="Organic motivating firmware"/>
    <x v="71"/>
    <x v="86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x v="87"/>
    <s v="Synergized 4thgeneration conglomeration"/>
    <x v="72"/>
    <x v="87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n v="88"/>
    <x v="88"/>
    <s v="Grass-roots fault-tolerant policy"/>
    <x v="73"/>
    <x v="88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x v="89"/>
    <s v="Monitored scalable knowledgebase"/>
    <x v="74"/>
    <x v="89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x v="90"/>
    <s v="Synergistic explicit parallelism"/>
    <x v="75"/>
    <x v="58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n v="91"/>
    <x v="91"/>
    <s v="Enhanced systemic analyzer"/>
    <x v="76"/>
    <x v="90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x v="92"/>
    <s v="Object-based analyzing knowledge user"/>
    <x v="77"/>
    <x v="91"/>
    <n v="258.875"/>
    <x v="1"/>
    <n v="498"/>
    <n v="103.96586345381526"/>
    <x v="5"/>
    <s v="CHF"/>
    <n v="1277269200"/>
    <n v="1277355600"/>
    <b v="0"/>
    <b v="1"/>
    <s v="games/video games"/>
    <x v="6"/>
    <x v="11"/>
  </r>
  <r>
    <n v="93"/>
    <x v="93"/>
    <s v="Pre-emptive radical architecture"/>
    <x v="78"/>
    <x v="92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x v="94"/>
    <s v="Grass-roots web-enabled contingency"/>
    <x v="49"/>
    <x v="93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n v="95"/>
    <x v="95"/>
    <s v="Stand-alone system-worthy standardization"/>
    <x v="79"/>
    <x v="94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x v="96"/>
    <s v="Down-sized systematic policy"/>
    <x v="80"/>
    <x v="95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n v="97"/>
    <x v="97"/>
    <s v="Cloned bi-directional architecture"/>
    <x v="81"/>
    <x v="96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x v="98"/>
    <s v="Seamless transitional portal"/>
    <x v="82"/>
    <x v="97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n v="99"/>
    <x v="99"/>
    <s v="Fully-configurable motivating approach"/>
    <x v="4"/>
    <x v="98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n v="100"/>
    <x v="100"/>
    <s v="Upgradable fault-tolerant approach"/>
    <x v="0"/>
    <x v="99"/>
    <n v="1"/>
    <x v="0"/>
    <n v="1"/>
    <n v="1"/>
    <x v="1"/>
    <s v="USD"/>
    <n v="1319000400"/>
    <n v="1320555600"/>
    <b v="0"/>
    <b v="0"/>
    <s v="theater/plays"/>
    <x v="3"/>
    <x v="3"/>
  </r>
  <r>
    <n v="101"/>
    <x v="101"/>
    <s v="Reduced heuristic moratorium"/>
    <x v="79"/>
    <x v="100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n v="102"/>
    <x v="102"/>
    <s v="Front-line web-enabled model"/>
    <x v="41"/>
    <x v="101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n v="103"/>
    <x v="103"/>
    <s v="Polarized incremental emulation"/>
    <x v="83"/>
    <x v="102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n v="104"/>
    <x v="104"/>
    <s v="Self-enabling grid-enabled initiative"/>
    <x v="84"/>
    <x v="10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x v="105"/>
    <s v="Total fresh-thinking system engine"/>
    <x v="85"/>
    <x v="104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n v="106"/>
    <x v="106"/>
    <s v="Ameliorated clear-thinking circuit"/>
    <x v="61"/>
    <x v="105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n v="107"/>
    <x v="107"/>
    <s v="Multi-layered encompassing installation"/>
    <x v="26"/>
    <x v="106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n v="108"/>
    <x v="108"/>
    <s v="Universal encompassing implementation"/>
    <x v="42"/>
    <x v="107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x v="109"/>
    <s v="Object-based client-server application"/>
    <x v="5"/>
    <x v="108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x v="110"/>
    <s v="Cross-platform solution-oriented process improvement"/>
    <x v="86"/>
    <x v="109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n v="111"/>
    <x v="111"/>
    <s v="Re-engineered user-facing approach"/>
    <x v="87"/>
    <x v="110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x v="112"/>
    <s v="Re-engineered client-driven hub"/>
    <x v="53"/>
    <x v="111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x v="113"/>
    <s v="User-friendly tertiary array"/>
    <x v="88"/>
    <x v="112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n v="114"/>
    <x v="114"/>
    <s v="Robust heuristic encoding"/>
    <x v="89"/>
    <x v="113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n v="115"/>
    <x v="115"/>
    <s v="Team-oriented clear-thinking capacity"/>
    <x v="90"/>
    <x v="114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n v="116"/>
    <x v="116"/>
    <s v="De-engineered motivating standardization"/>
    <x v="44"/>
    <x v="115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x v="117"/>
    <s v="Business-focused 24hour groupware"/>
    <x v="70"/>
    <x v="116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x v="118"/>
    <s v="Organic next generation protocol"/>
    <x v="91"/>
    <x v="117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x v="119"/>
    <s v="Reverse-engineered full-range Internet solution"/>
    <x v="92"/>
    <x v="11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x v="120"/>
    <s v="Synchronized regional synergy"/>
    <x v="93"/>
    <x v="119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n v="121"/>
    <x v="121"/>
    <s v="Multi-lateral homogeneous success"/>
    <x v="94"/>
    <x v="120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x v="122"/>
    <s v="Seamless zero-defect solution"/>
    <x v="95"/>
    <x v="121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n v="123"/>
    <x v="123"/>
    <s v="Enhanced scalable concept"/>
    <x v="96"/>
    <x v="12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n v="124"/>
    <x v="124"/>
    <s v="Polarized uniform software"/>
    <x v="97"/>
    <x v="123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x v="125"/>
    <s v="Stand-alone web-enabled moderator"/>
    <x v="98"/>
    <x v="124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x v="126"/>
    <s v="Proactive methodical benchmark"/>
    <x v="99"/>
    <x v="125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n v="127"/>
    <x v="127"/>
    <s v="Team-oriented 6thgeneration matrix"/>
    <x v="100"/>
    <x v="126"/>
    <n v="51.42151162790698"/>
    <x v="0"/>
    <n v="672"/>
    <n v="78.96875"/>
    <x v="0"/>
    <s v="CAD"/>
    <n v="1273640400"/>
    <n v="1273899600"/>
    <b v="0"/>
    <b v="0"/>
    <s v="theater/plays"/>
    <x v="3"/>
    <x v="3"/>
  </r>
  <r>
    <n v="128"/>
    <x v="128"/>
    <s v="Phased human-resource core"/>
    <x v="101"/>
    <x v="127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n v="129"/>
    <x v="129"/>
    <s v="Mandatory tertiary implementation"/>
    <x v="102"/>
    <x v="128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n v="130"/>
    <x v="130"/>
    <s v="Secured directional encryption"/>
    <x v="103"/>
    <x v="129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x v="131"/>
    <s v="Distributed 5thgeneration implementation"/>
    <x v="104"/>
    <x v="130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x v="132"/>
    <s v="Virtual static core"/>
    <x v="88"/>
    <x v="131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x v="133"/>
    <s v="Secured content-based product"/>
    <x v="6"/>
    <x v="132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n v="134"/>
    <x v="134"/>
    <s v="Secured executive concept"/>
    <x v="105"/>
    <x v="133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x v="135"/>
    <s v="Balanced zero-defect software"/>
    <x v="106"/>
    <x v="134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n v="136"/>
    <x v="136"/>
    <s v="Distributed context-sensitive flexibility"/>
    <x v="107"/>
    <x v="135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n v="137"/>
    <x v="137"/>
    <s v="Down-sized disintermediate support"/>
    <x v="37"/>
    <x v="136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x v="138"/>
    <s v="Stand-alone mission-critical moratorium"/>
    <x v="103"/>
    <x v="137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x v="139"/>
    <s v="Down-sized empowering protocol"/>
    <x v="108"/>
    <x v="138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n v="140"/>
    <x v="140"/>
    <s v="Fully-configurable coherent Internet solution"/>
    <x v="20"/>
    <x v="139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x v="141"/>
    <s v="Distributed motivating algorithm"/>
    <x v="109"/>
    <x v="140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x v="142"/>
    <s v="Expanded solution-oriented benchmark"/>
    <x v="92"/>
    <x v="141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n v="143"/>
    <x v="143"/>
    <s v="Implemented discrete secured line"/>
    <x v="91"/>
    <x v="142"/>
    <n v="135.59259259259261"/>
    <x v="1"/>
    <n v="70"/>
    <n v="104.6"/>
    <x v="1"/>
    <s v="USD"/>
    <n v="1277701200"/>
    <n v="1279429200"/>
    <b v="0"/>
    <b v="0"/>
    <s v="music/indie rock"/>
    <x v="1"/>
    <x v="7"/>
  </r>
  <r>
    <n v="144"/>
    <x v="144"/>
    <s v="Multi-lateral actuating installation"/>
    <x v="25"/>
    <x v="143"/>
    <n v="129.1"/>
    <x v="1"/>
    <n v="135"/>
    <n v="86.066666666666663"/>
    <x v="1"/>
    <s v="USD"/>
    <n v="1560747600"/>
    <n v="1561438800"/>
    <b v="0"/>
    <b v="0"/>
    <s v="theater/plays"/>
    <x v="3"/>
    <x v="3"/>
  </r>
  <r>
    <n v="145"/>
    <x v="145"/>
    <s v="Secured reciprocal array"/>
    <x v="110"/>
    <x v="144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n v="146"/>
    <x v="146"/>
    <s v="Optional bandwidth-monitored middleware"/>
    <x v="35"/>
    <x v="145"/>
    <n v="17.25"/>
    <x v="3"/>
    <n v="51"/>
    <n v="29.764705882352942"/>
    <x v="1"/>
    <s v="USD"/>
    <n v="1320732000"/>
    <n v="1322460000"/>
    <b v="0"/>
    <b v="0"/>
    <s v="theater/plays"/>
    <x v="3"/>
    <x v="3"/>
  </r>
  <r>
    <n v="147"/>
    <x v="147"/>
    <s v="Upgradable upward-trending workforce"/>
    <x v="111"/>
    <x v="146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n v="148"/>
    <x v="148"/>
    <s v="Upgradable hybrid capability"/>
    <x v="29"/>
    <x v="147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n v="149"/>
    <x v="149"/>
    <s v="Managed fresh-thinking flexibility"/>
    <x v="8"/>
    <x v="148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x v="150"/>
    <s v="Networked stable workforce"/>
    <x v="0"/>
    <x v="99"/>
    <n v="1"/>
    <x v="0"/>
    <n v="1"/>
    <n v="1"/>
    <x v="1"/>
    <s v="USD"/>
    <n v="1544940000"/>
    <n v="1545026400"/>
    <b v="0"/>
    <b v="0"/>
    <s v="music/rock"/>
    <x v="1"/>
    <x v="1"/>
  </r>
  <r>
    <n v="151"/>
    <x v="151"/>
    <s v="Customizable intermediate extranet"/>
    <x v="112"/>
    <x v="149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n v="152"/>
    <x v="152"/>
    <s v="User-centric fault-tolerant task-force"/>
    <x v="113"/>
    <x v="150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n v="153"/>
    <x v="153"/>
    <s v="Multi-tiered radical definition"/>
    <x v="114"/>
    <x v="151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n v="154"/>
    <x v="154"/>
    <s v="Devolved foreground benchmark"/>
    <x v="115"/>
    <x v="152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x v="155"/>
    <s v="Distributed eco-centric methodology"/>
    <x v="116"/>
    <x v="153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x v="156"/>
    <s v="Streamlined encompassing encryption"/>
    <x v="117"/>
    <x v="15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n v="157"/>
    <x v="157"/>
    <s v="User-friendly reciprocal initiative"/>
    <x v="3"/>
    <x v="155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x v="158"/>
    <s v="Ergonomic fresh-thinking installation"/>
    <x v="118"/>
    <x v="156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n v="159"/>
    <x v="159"/>
    <s v="Robust explicit hardware"/>
    <x v="119"/>
    <x v="157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x v="160"/>
    <s v="Stand-alone actuating support"/>
    <x v="48"/>
    <x v="158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n v="161"/>
    <x v="161"/>
    <s v="Cross-platform methodical process improvement"/>
    <x v="20"/>
    <x v="159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n v="162"/>
    <x v="162"/>
    <s v="Extended bottom-line open architecture"/>
    <x v="55"/>
    <x v="160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n v="163"/>
    <x v="163"/>
    <s v="Extended reciprocal circuit"/>
    <x v="26"/>
    <x v="161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x v="164"/>
    <s v="Polarized human-resource protocol"/>
    <x v="120"/>
    <x v="162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x v="165"/>
    <s v="Synergized radical product"/>
    <x v="121"/>
    <x v="163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x v="166"/>
    <s v="Robust heuristic artificial intelligence"/>
    <x v="122"/>
    <x v="164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x v="167"/>
    <s v="Robust content-based emulation"/>
    <x v="97"/>
    <x v="165"/>
    <n v="415.53846153846149"/>
    <x v="1"/>
    <n v="146"/>
    <n v="74"/>
    <x v="2"/>
    <s v="AUD"/>
    <n v="1370840400"/>
    <n v="1371704400"/>
    <b v="0"/>
    <b v="0"/>
    <s v="theater/plays"/>
    <x v="3"/>
    <x v="3"/>
  </r>
  <r>
    <n v="168"/>
    <x v="168"/>
    <s v="Ergonomic uniform open system"/>
    <x v="123"/>
    <x v="166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x v="169"/>
    <s v="Profit-focused modular product"/>
    <x v="124"/>
    <x v="167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x v="170"/>
    <s v="Mandatory mobile product"/>
    <x v="125"/>
    <x v="16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n v="171"/>
    <x v="171"/>
    <s v="Public-key 3rdgeneration budgetary management"/>
    <x v="70"/>
    <x v="169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x v="172"/>
    <s v="Centralized national firmware"/>
    <x v="126"/>
    <x v="170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x v="173"/>
    <s v="Cross-group 4thgeneration middleware"/>
    <x v="127"/>
    <x v="171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x v="174"/>
    <s v="Pre-emptive scalable access"/>
    <x v="60"/>
    <x v="172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n v="175"/>
    <x v="175"/>
    <s v="Sharable intangible migration"/>
    <x v="128"/>
    <x v="173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n v="176"/>
    <x v="176"/>
    <s v="Proactive scalable Graphical User Interface"/>
    <x v="129"/>
    <x v="174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n v="177"/>
    <x v="177"/>
    <s v="Digitized solution-oriented product"/>
    <x v="130"/>
    <x v="175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n v="178"/>
    <x v="178"/>
    <s v="Triple-buffered cohesive structure"/>
    <x v="44"/>
    <x v="176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x v="179"/>
    <s v="Realigned human-resource orchestration"/>
    <x v="131"/>
    <x v="177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n v="180"/>
    <x v="180"/>
    <s v="Optional clear-thinking software"/>
    <x v="132"/>
    <x v="178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n v="181"/>
    <x v="181"/>
    <s v="Centralized global approach"/>
    <x v="133"/>
    <x v="179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n v="182"/>
    <x v="182"/>
    <s v="Reverse-engineered bandwidth-monitored contingency"/>
    <x v="134"/>
    <x v="18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n v="183"/>
    <x v="183"/>
    <s v="Pre-emptive bandwidth-monitored instruction set"/>
    <x v="135"/>
    <x v="181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n v="184"/>
    <x v="184"/>
    <s v="Adaptive asynchronous emulation"/>
    <x v="136"/>
    <x v="182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x v="185"/>
    <s v="Innovative actuating conglomeration"/>
    <x v="67"/>
    <x v="183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x v="186"/>
    <s v="Grass-roots foreground policy"/>
    <x v="137"/>
    <x v="184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x v="187"/>
    <s v="Horizontal transitional paradigm"/>
    <x v="138"/>
    <x v="185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x v="188"/>
    <s v="Networked didactic info-mediaries"/>
    <x v="139"/>
    <x v="186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x v="189"/>
    <s v="Switchable contextually-based access"/>
    <x v="140"/>
    <x v="187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x v="190"/>
    <s v="Up-sized dynamic throughput"/>
    <x v="41"/>
    <x v="18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x v="191"/>
    <s v="Mandatory reciprocal superstructure"/>
    <x v="141"/>
    <x v="189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n v="192"/>
    <x v="192"/>
    <s v="Upgradable 4thgeneration productivity"/>
    <x v="142"/>
    <x v="190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n v="193"/>
    <x v="193"/>
    <s v="Progressive discrete hub"/>
    <x v="47"/>
    <x v="191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n v="194"/>
    <x v="194"/>
    <s v="Assimilated multi-tasking archive"/>
    <x v="143"/>
    <x v="192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x v="195"/>
    <s v="Upgradable high-level solution"/>
    <x v="144"/>
    <x v="193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n v="196"/>
    <x v="196"/>
    <s v="Organic bandwidth-monitored frame"/>
    <x v="139"/>
    <x v="194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x v="197"/>
    <s v="Business-focused logistical framework"/>
    <x v="145"/>
    <x v="195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x v="198"/>
    <s v="Universal multi-state capability"/>
    <x v="146"/>
    <x v="196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n v="199"/>
    <x v="199"/>
    <s v="Digitized reciprocal infrastructure"/>
    <x v="37"/>
    <x v="197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n v="200"/>
    <x v="200"/>
    <s v="Reduced dedicated capability"/>
    <x v="0"/>
    <x v="50"/>
    <n v="2"/>
    <x v="0"/>
    <n v="1"/>
    <n v="2"/>
    <x v="0"/>
    <s v="CAD"/>
    <n v="1269493200"/>
    <n v="1270443600"/>
    <b v="0"/>
    <b v="0"/>
    <s v="theater/plays"/>
    <x v="3"/>
    <x v="3"/>
  </r>
  <r>
    <n v="201"/>
    <x v="201"/>
    <s v="Cross-platform bi-directional workforce"/>
    <x v="118"/>
    <x v="198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n v="202"/>
    <x v="202"/>
    <s v="Upgradable scalable methodology"/>
    <x v="111"/>
    <x v="199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n v="203"/>
    <x v="203"/>
    <s v="Customer-focused client-server service-desk"/>
    <x v="147"/>
    <x v="200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n v="204"/>
    <x v="204"/>
    <s v="Mandatory multimedia leverage"/>
    <x v="148"/>
    <x v="201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n v="205"/>
    <x v="205"/>
    <s v="Focused analyzing circuit"/>
    <x v="81"/>
    <x v="202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n v="206"/>
    <x v="206"/>
    <s v="Fundamental grid-enabled strategy"/>
    <x v="25"/>
    <x v="203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n v="207"/>
    <x v="207"/>
    <s v="Digitized 5thgeneration knowledgebase"/>
    <x v="67"/>
    <x v="204"/>
    <n v="425.7"/>
    <x v="1"/>
    <n v="43"/>
    <n v="99"/>
    <x v="1"/>
    <s v="USD"/>
    <n v="1535432400"/>
    <n v="1537160400"/>
    <b v="0"/>
    <b v="1"/>
    <s v="music/rock"/>
    <x v="1"/>
    <x v="1"/>
  </r>
  <r>
    <n v="208"/>
    <x v="208"/>
    <s v="Mandatory multi-tasking encryption"/>
    <x v="149"/>
    <x v="205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x v="209"/>
    <s v="Distributed system-worthy application"/>
    <x v="150"/>
    <x v="206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x v="210"/>
    <s v="Synergistic tertiary time-frame"/>
    <x v="151"/>
    <x v="207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x v="211"/>
    <s v="Customer-focused impactful benchmark"/>
    <x v="152"/>
    <x v="208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n v="212"/>
    <x v="212"/>
    <s v="Profound next generation infrastructure"/>
    <x v="32"/>
    <x v="209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n v="213"/>
    <x v="213"/>
    <s v="Face-to-face encompassing info-mediaries"/>
    <x v="153"/>
    <x v="210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n v="214"/>
    <x v="214"/>
    <s v="Open-source fresh-thinking policy"/>
    <x v="1"/>
    <x v="211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x v="215"/>
    <s v="Extended 24/7 implementation"/>
    <x v="154"/>
    <x v="212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n v="216"/>
    <x v="216"/>
    <s v="Organic dynamic algorithm"/>
    <x v="155"/>
    <x v="213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x v="217"/>
    <s v="Organic multi-tasking focus group"/>
    <x v="156"/>
    <x v="214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x v="218"/>
    <s v="Adaptive logistical initiative"/>
    <x v="57"/>
    <x v="215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x v="219"/>
    <s v="Stand-alone mobile customer loyalty"/>
    <x v="157"/>
    <x v="216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x v="220"/>
    <s v="Focused composite approach"/>
    <x v="58"/>
    <x v="21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n v="221"/>
    <x v="221"/>
    <s v="Face-to-face clear-thinking Local Area Network"/>
    <x v="158"/>
    <x v="218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n v="222"/>
    <x v="222"/>
    <s v="Cross-group cohesive circuit"/>
    <x v="73"/>
    <x v="219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x v="223"/>
    <s v="Synergistic explicit capability"/>
    <x v="159"/>
    <x v="220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n v="224"/>
    <x v="224"/>
    <s v="Diverse analyzing definition"/>
    <x v="160"/>
    <x v="221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x v="225"/>
    <s v="Enterprise-wide reciprocal success"/>
    <x v="161"/>
    <x v="222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n v="226"/>
    <x v="102"/>
    <s v="Progressive neutral middleware"/>
    <x v="162"/>
    <x v="223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x v="226"/>
    <s v="Intuitive exuding process improvement"/>
    <x v="163"/>
    <x v="224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n v="228"/>
    <x v="227"/>
    <s v="Exclusive real-time protocol"/>
    <x v="164"/>
    <x v="225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x v="228"/>
    <s v="Extended encompassing application"/>
    <x v="165"/>
    <x v="226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n v="230"/>
    <x v="229"/>
    <s v="Progressive value-added ability"/>
    <x v="166"/>
    <x v="227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n v="231"/>
    <x v="230"/>
    <s v="Cross-platform uniform hardware"/>
    <x v="44"/>
    <x v="228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n v="232"/>
    <x v="231"/>
    <s v="Progressive secondary portal"/>
    <x v="74"/>
    <x v="229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n v="233"/>
    <x v="232"/>
    <s v="Multi-lateral national adapter"/>
    <x v="167"/>
    <x v="23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x v="233"/>
    <s v="Enterprise-wide motivating matrices"/>
    <x v="168"/>
    <x v="231"/>
    <n v="109.08"/>
    <x v="1"/>
    <n v="149"/>
    <n v="54.906040268456373"/>
    <x v="6"/>
    <s v="EUR"/>
    <n v="1503378000"/>
    <n v="1503982800"/>
    <b v="0"/>
    <b v="1"/>
    <s v="games/video games"/>
    <x v="6"/>
    <x v="11"/>
  </r>
  <r>
    <n v="235"/>
    <x v="234"/>
    <s v="Polarized upward-trending Local Area Network"/>
    <x v="133"/>
    <x v="232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x v="235"/>
    <s v="Object-based directional function"/>
    <x v="169"/>
    <x v="23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n v="237"/>
    <x v="236"/>
    <s v="Re-contextualized tangible open architecture"/>
    <x v="29"/>
    <x v="234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x v="237"/>
    <s v="Distributed systemic adapter"/>
    <x v="166"/>
    <x v="235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n v="239"/>
    <x v="238"/>
    <s v="Networked web-enabled instruction set"/>
    <x v="170"/>
    <x v="236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n v="240"/>
    <x v="239"/>
    <s v="Vision-oriented dynamic service-desk"/>
    <x v="171"/>
    <x v="237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n v="241"/>
    <x v="240"/>
    <s v="Vision-oriented actuating open system"/>
    <x v="172"/>
    <x v="238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n v="242"/>
    <x v="241"/>
    <s v="Sharable scalable core"/>
    <x v="141"/>
    <x v="23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x v="242"/>
    <s v="Customer-focused attitude-oriented function"/>
    <x v="173"/>
    <x v="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n v="244"/>
    <x v="243"/>
    <s v="Reverse-engineered system-worthy extranet"/>
    <x v="31"/>
    <x v="241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n v="245"/>
    <x v="244"/>
    <s v="Re-engineered systematic monitoring"/>
    <x v="49"/>
    <x v="242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n v="246"/>
    <x v="245"/>
    <s v="Seamless value-added standardization"/>
    <x v="6"/>
    <x v="243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n v="247"/>
    <x v="246"/>
    <s v="Triple-buffered fresh-thinking frame"/>
    <x v="174"/>
    <x v="244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n v="248"/>
    <x v="247"/>
    <s v="Streamlined holistic knowledgebase"/>
    <x v="8"/>
    <x v="245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n v="249"/>
    <x v="248"/>
    <s v="Up-sized intermediate website"/>
    <x v="175"/>
    <x v="246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x v="249"/>
    <s v="Future-proofed directional synergy"/>
    <x v="0"/>
    <x v="247"/>
    <n v="3"/>
    <x v="0"/>
    <n v="1"/>
    <n v="3"/>
    <x v="1"/>
    <s v="USD"/>
    <n v="1264399200"/>
    <n v="1267423200"/>
    <b v="0"/>
    <b v="0"/>
    <s v="music/rock"/>
    <x v="1"/>
    <x v="1"/>
  </r>
  <r>
    <n v="251"/>
    <x v="250"/>
    <s v="Enhanced user-facing function"/>
    <x v="143"/>
    <x v="248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n v="252"/>
    <x v="251"/>
    <s v="Operative bandwidth-monitored interface"/>
    <x v="67"/>
    <x v="249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n v="253"/>
    <x v="252"/>
    <s v="Upgradable multi-state instruction set"/>
    <x v="158"/>
    <x v="250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x v="253"/>
    <s v="De-engineered static Local Area Network"/>
    <x v="176"/>
    <x v="251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n v="255"/>
    <x v="254"/>
    <s v="Upgradable grid-enabled superstructure"/>
    <x v="177"/>
    <x v="252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x v="255"/>
    <s v="Optimized actuating toolset"/>
    <x v="178"/>
    <x v="253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n v="257"/>
    <x v="256"/>
    <s v="Decentralized exuding strategy"/>
    <x v="57"/>
    <x v="254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x v="257"/>
    <s v="Assimilated coherent hardware"/>
    <x v="92"/>
    <x v="255"/>
    <n v="268.48"/>
    <x v="1"/>
    <n v="186"/>
    <n v="72.172043010752688"/>
    <x v="1"/>
    <s v="USD"/>
    <n v="1481176800"/>
    <n v="1482904800"/>
    <b v="0"/>
    <b v="1"/>
    <s v="theater/plays"/>
    <x v="3"/>
    <x v="3"/>
  </r>
  <r>
    <n v="259"/>
    <x v="258"/>
    <s v="Multi-channeled responsive implementation"/>
    <x v="37"/>
    <x v="256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x v="259"/>
    <s v="Centralized modular initiative"/>
    <x v="9"/>
    <x v="257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n v="261"/>
    <x v="260"/>
    <s v="Reverse-engineered cohesive migration"/>
    <x v="179"/>
    <x v="258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n v="262"/>
    <x v="261"/>
    <s v="Compatible multimedia hub"/>
    <x v="12"/>
    <x v="259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n v="263"/>
    <x v="262"/>
    <s v="Organic eco-centric success"/>
    <x v="49"/>
    <x v="260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x v="263"/>
    <s v="Virtual reciprocal policy"/>
    <x v="180"/>
    <x v="261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n v="265"/>
    <x v="264"/>
    <s v="Persevering interactive emulation"/>
    <x v="70"/>
    <x v="262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x v="265"/>
    <s v="Proactive responsive emulation"/>
    <x v="181"/>
    <x v="263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n v="267"/>
    <x v="266"/>
    <s v="Extended eco-centric function"/>
    <x v="182"/>
    <x v="264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n v="268"/>
    <x v="267"/>
    <s v="Networked optimal productivity"/>
    <x v="42"/>
    <x v="265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x v="268"/>
    <s v="Persistent attitude-oriented approach"/>
    <x v="26"/>
    <x v="266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x v="269"/>
    <s v="Triple-buffered 4thgeneration toolset"/>
    <x v="183"/>
    <x v="267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n v="271"/>
    <x v="270"/>
    <s v="Progressive zero administration leverage"/>
    <x v="184"/>
    <x v="268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x v="271"/>
    <s v="Networked radical neural-net"/>
    <x v="185"/>
    <x v="26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n v="273"/>
    <x v="272"/>
    <s v="Re-engineered heuristic forecast"/>
    <x v="75"/>
    <x v="270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n v="274"/>
    <x v="273"/>
    <s v="Fully-configurable background algorithm"/>
    <x v="166"/>
    <x v="271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n v="275"/>
    <x v="274"/>
    <s v="Stand-alone discrete Graphical User Interface"/>
    <x v="61"/>
    <x v="272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x v="275"/>
    <s v="Front-line foreground project"/>
    <x v="20"/>
    <x v="273"/>
    <n v="96.8"/>
    <x v="0"/>
    <n v="133"/>
    <n v="40.030075187969928"/>
    <x v="1"/>
    <s v="USD"/>
    <n v="1334811600"/>
    <n v="1335243600"/>
    <b v="0"/>
    <b v="1"/>
    <s v="games/video games"/>
    <x v="6"/>
    <x v="11"/>
  </r>
  <r>
    <n v="277"/>
    <x v="276"/>
    <s v="Persevering system-worthy info-mediaries"/>
    <x v="31"/>
    <x v="274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n v="278"/>
    <x v="277"/>
    <s v="Distributed multi-tasking strategy"/>
    <x v="50"/>
    <x v="275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n v="279"/>
    <x v="278"/>
    <s v="Vision-oriented methodical application"/>
    <x v="48"/>
    <x v="27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n v="280"/>
    <x v="279"/>
    <s v="Function-based high-level infrastructure"/>
    <x v="186"/>
    <x v="277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x v="280"/>
    <s v="Profound object-oriented paradigm"/>
    <x v="187"/>
    <x v="278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x v="281"/>
    <s v="Virtual contextually-based circuit"/>
    <x v="141"/>
    <x v="279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x v="282"/>
    <s v="Business-focused dynamic instruction set"/>
    <x v="32"/>
    <x v="280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n v="284"/>
    <x v="283"/>
    <s v="Ameliorated fresh-thinking protocol"/>
    <x v="122"/>
    <x v="281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n v="285"/>
    <x v="284"/>
    <s v="Front-line optimizing emulation"/>
    <x v="79"/>
    <x v="282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n v="286"/>
    <x v="285"/>
    <s v="Devolved uniform complexity"/>
    <x v="188"/>
    <x v="283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x v="286"/>
    <s v="Public-key intangible superstructure"/>
    <x v="9"/>
    <x v="284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n v="288"/>
    <x v="287"/>
    <s v="Secured global success"/>
    <x v="36"/>
    <x v="285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n v="289"/>
    <x v="288"/>
    <s v="Grass-roots mission-critical capability"/>
    <x v="126"/>
    <x v="286"/>
    <n v="1684.25"/>
    <x v="1"/>
    <n v="337"/>
    <n v="39.982195845697326"/>
    <x v="0"/>
    <s v="CAD"/>
    <n v="1438578000"/>
    <n v="1438837200"/>
    <b v="0"/>
    <b v="0"/>
    <s v="theater/plays"/>
    <x v="3"/>
    <x v="3"/>
  </r>
  <r>
    <n v="290"/>
    <x v="289"/>
    <s v="Advanced global data-warehouse"/>
    <x v="189"/>
    <x v="287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x v="290"/>
    <s v="Self-enabling uniform complexity"/>
    <x v="37"/>
    <x v="288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n v="292"/>
    <x v="291"/>
    <s v="Versatile cohesive encoding"/>
    <x v="190"/>
    <x v="289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x v="292"/>
    <s v="Organized executive solution"/>
    <x v="191"/>
    <x v="290"/>
    <n v="16.384615384615383"/>
    <x v="3"/>
    <n v="32"/>
    <n v="33.28125"/>
    <x v="6"/>
    <s v="EUR"/>
    <n v="1286254800"/>
    <n v="1287032400"/>
    <b v="0"/>
    <b v="0"/>
    <s v="theater/plays"/>
    <x v="3"/>
    <x v="3"/>
  </r>
  <r>
    <n v="294"/>
    <x v="293"/>
    <s v="Automated local emulation"/>
    <x v="60"/>
    <x v="291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x v="294"/>
    <s v="Enterprise-wide intermediate middleware"/>
    <x v="192"/>
    <x v="292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n v="296"/>
    <x v="295"/>
    <s v="Grass-roots real-time Local Area Network"/>
    <x v="55"/>
    <x v="293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x v="296"/>
    <s v="Organized client-driven capacity"/>
    <x v="44"/>
    <x v="294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n v="298"/>
    <x v="297"/>
    <s v="Adaptive intangible database"/>
    <x v="26"/>
    <x v="295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x v="298"/>
    <s v="Grass-roots contextually-based algorithm"/>
    <x v="167"/>
    <x v="296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x v="299"/>
    <s v="Focused executive core"/>
    <x v="0"/>
    <x v="297"/>
    <n v="5"/>
    <x v="0"/>
    <n v="1"/>
    <n v="5"/>
    <x v="3"/>
    <s v="DKK"/>
    <n v="1504069200"/>
    <n v="1504155600"/>
    <b v="0"/>
    <b v="1"/>
    <s v="publishing/nonfiction"/>
    <x v="5"/>
    <x v="9"/>
  </r>
  <r>
    <n v="301"/>
    <x v="300"/>
    <s v="Multi-channeled disintermediate policy"/>
    <x v="79"/>
    <x v="298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x v="301"/>
    <s v="Customizable bi-directional hardware"/>
    <x v="193"/>
    <x v="299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n v="303"/>
    <x v="302"/>
    <s v="Networked optimal architecture"/>
    <x v="74"/>
    <x v="300"/>
    <n v="82.617647058823536"/>
    <x v="0"/>
    <n v="32"/>
    <n v="87.78125"/>
    <x v="1"/>
    <s v="USD"/>
    <n v="1452146400"/>
    <n v="1452578400"/>
    <b v="0"/>
    <b v="0"/>
    <s v="music/indie rock"/>
    <x v="1"/>
    <x v="7"/>
  </r>
  <r>
    <n v="304"/>
    <x v="303"/>
    <s v="User-friendly discrete benchmark"/>
    <x v="118"/>
    <x v="301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x v="304"/>
    <s v="Grass-roots actuating policy"/>
    <x v="54"/>
    <x v="302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n v="306"/>
    <x v="305"/>
    <s v="Enterprise-wide 3rdgeneration knowledge user"/>
    <x v="191"/>
    <x v="303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n v="307"/>
    <x v="306"/>
    <s v="Face-to-face zero tolerance moderator"/>
    <x v="194"/>
    <x v="304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x v="307"/>
    <s v="Grass-roots optimizing projection"/>
    <x v="195"/>
    <x v="305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n v="309"/>
    <x v="308"/>
    <s v="User-centric 6thgeneration attitude"/>
    <x v="178"/>
    <x v="306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x v="309"/>
    <s v="Switchable zero tolerance website"/>
    <x v="75"/>
    <x v="307"/>
    <n v="20.333333333333332"/>
    <x v="0"/>
    <n v="16"/>
    <n v="99.125"/>
    <x v="1"/>
    <s v="USD"/>
    <n v="1270789200"/>
    <n v="1272171600"/>
    <b v="0"/>
    <b v="0"/>
    <s v="games/video games"/>
    <x v="6"/>
    <x v="11"/>
  </r>
  <r>
    <n v="311"/>
    <x v="310"/>
    <s v="Focused real-time help-desk"/>
    <x v="9"/>
    <x v="308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x v="311"/>
    <s v="Robust impactful approach"/>
    <x v="18"/>
    <x v="309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n v="313"/>
    <x v="312"/>
    <s v="Secured maximized policy"/>
    <x v="196"/>
    <x v="310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x v="313"/>
    <s v="Realigned upward-trending strategy"/>
    <x v="1"/>
    <x v="311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x v="314"/>
    <s v="Open-source interactive knowledge user"/>
    <x v="40"/>
    <x v="312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n v="316"/>
    <x v="315"/>
    <s v="Configurable demand-driven matrix"/>
    <x v="103"/>
    <x v="313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n v="317"/>
    <x v="316"/>
    <s v="Cross-group coherent hierarchy"/>
    <x v="47"/>
    <x v="314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x v="317"/>
    <s v="Decentralized demand-driven open system"/>
    <x v="57"/>
    <x v="315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n v="319"/>
    <x v="318"/>
    <s v="Advanced empowering matrix"/>
    <x v="141"/>
    <x v="316"/>
    <n v="38.702380952380956"/>
    <x v="3"/>
    <n v="64"/>
    <n v="50.796875"/>
    <x v="1"/>
    <s v="USD"/>
    <n v="1281589200"/>
    <n v="1283662800"/>
    <b v="0"/>
    <b v="0"/>
    <s v="technology/web"/>
    <x v="2"/>
    <x v="2"/>
  </r>
  <r>
    <n v="320"/>
    <x v="319"/>
    <s v="Phased holistic implementation"/>
    <x v="197"/>
    <x v="317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x v="320"/>
    <s v="Proactive attitude-oriented knowledge user"/>
    <x v="198"/>
    <x v="318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x v="321"/>
    <s v="Visionary asymmetric Graphical User Interface"/>
    <x v="199"/>
    <x v="319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n v="323"/>
    <x v="322"/>
    <s v="Integrated zero-defect help-desk"/>
    <x v="200"/>
    <x v="320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x v="323"/>
    <s v="Inverse analyzing matrices"/>
    <x v="143"/>
    <x v="321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n v="325"/>
    <x v="324"/>
    <s v="Programmable systemic implementation"/>
    <x v="191"/>
    <x v="322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n v="326"/>
    <x v="325"/>
    <s v="Multi-channeled next generation architecture"/>
    <x v="44"/>
    <x v="323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n v="327"/>
    <x v="326"/>
    <s v="Digitized 3rdgeneration encoding"/>
    <x v="97"/>
    <x v="324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n v="328"/>
    <x v="327"/>
    <s v="Innovative well-modulated functionalities"/>
    <x v="201"/>
    <x v="325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x v="328"/>
    <s v="Fundamental incremental database"/>
    <x v="202"/>
    <x v="326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n v="330"/>
    <x v="329"/>
    <s v="Expanded encompassing open architecture"/>
    <x v="203"/>
    <x v="327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x v="330"/>
    <s v="Intuitive static portal"/>
    <x v="88"/>
    <x v="328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x v="331"/>
    <s v="Optional bandwidth-monitored definition"/>
    <x v="204"/>
    <x v="329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x v="332"/>
    <s v="Persistent well-modulated synergy"/>
    <x v="103"/>
    <x v="33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x v="333"/>
    <s v="Assimilated discrete algorithm"/>
    <x v="205"/>
    <x v="331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n v="335"/>
    <x v="334"/>
    <s v="Operative uniform hub"/>
    <x v="206"/>
    <x v="332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x v="335"/>
    <s v="Customizable intangible capability"/>
    <x v="207"/>
    <x v="333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n v="337"/>
    <x v="336"/>
    <s v="Innovative didactic analyzer"/>
    <x v="208"/>
    <x v="33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n v="338"/>
    <x v="337"/>
    <s v="Decentralized intangible encoding"/>
    <x v="209"/>
    <x v="335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n v="339"/>
    <x v="338"/>
    <s v="Front-line transitional algorithm"/>
    <x v="210"/>
    <x v="336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n v="340"/>
    <x v="339"/>
    <s v="Switchable didactic matrices"/>
    <x v="211"/>
    <x v="337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x v="340"/>
    <s v="Ameliorated disintermediate utilization"/>
    <x v="212"/>
    <x v="338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n v="342"/>
    <x v="341"/>
    <s v="Visionary foreground middleware"/>
    <x v="213"/>
    <x v="339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n v="343"/>
    <x v="342"/>
    <s v="Optional zero-defect task-force"/>
    <x v="25"/>
    <x v="340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n v="344"/>
    <x v="343"/>
    <s v="Devolved exuding emulation"/>
    <x v="214"/>
    <x v="341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n v="345"/>
    <x v="344"/>
    <s v="Open-source neutral task-force"/>
    <x v="215"/>
    <x v="342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n v="346"/>
    <x v="345"/>
    <s v="Virtual attitude-oriented migration"/>
    <x v="48"/>
    <x v="343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x v="346"/>
    <s v="Open-source full-range portal"/>
    <x v="79"/>
    <x v="344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n v="348"/>
    <x v="347"/>
    <s v="Versatile cohesive open system"/>
    <x v="216"/>
    <x v="345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n v="349"/>
    <x v="348"/>
    <s v="Multi-layered bottom-line frame"/>
    <x v="217"/>
    <x v="346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x v="349"/>
    <s v="Pre-emptive neutral capacity"/>
    <x v="0"/>
    <x v="297"/>
    <n v="5"/>
    <x v="0"/>
    <n v="1"/>
    <n v="5"/>
    <x v="1"/>
    <s v="USD"/>
    <n v="1432098000"/>
    <n v="1433653200"/>
    <b v="0"/>
    <b v="1"/>
    <s v="music/jazz"/>
    <x v="1"/>
    <x v="17"/>
  </r>
  <r>
    <n v="351"/>
    <x v="350"/>
    <s v="Universal maximized methodology"/>
    <x v="218"/>
    <x v="347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n v="352"/>
    <x v="351"/>
    <s v="Expanded hybrid hardware"/>
    <x v="54"/>
    <x v="348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n v="353"/>
    <x v="352"/>
    <s v="Profit-focused multi-tasking access"/>
    <x v="219"/>
    <x v="349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n v="354"/>
    <x v="353"/>
    <s v="Profit-focused transitional capability"/>
    <x v="55"/>
    <x v="350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x v="354"/>
    <s v="Front-line scalable definition"/>
    <x v="167"/>
    <x v="35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n v="356"/>
    <x v="355"/>
    <s v="Open-source systematic protocol"/>
    <x v="29"/>
    <x v="352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n v="357"/>
    <x v="356"/>
    <s v="Implemented tangible algorithm"/>
    <x v="173"/>
    <x v="3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x v="357"/>
    <s v="Profit-focused 3rdgeneration circuit"/>
    <x v="62"/>
    <x v="354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x v="358"/>
    <s v="Compatible needs-based architecture"/>
    <x v="220"/>
    <x v="355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x v="359"/>
    <s v="Right-sized zero tolerance migration"/>
    <x v="221"/>
    <x v="356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x v="360"/>
    <s v="Quality-focused reciprocal structure"/>
    <x v="20"/>
    <x v="357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x v="361"/>
    <s v="Automated actuating conglomeration"/>
    <x v="41"/>
    <x v="358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n v="363"/>
    <x v="362"/>
    <s v="Re-contextualized local initiative"/>
    <x v="5"/>
    <x v="359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n v="364"/>
    <x v="363"/>
    <s v="Switchable intangible definition"/>
    <x v="79"/>
    <x v="360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n v="365"/>
    <x v="364"/>
    <s v="Networked bottom-line initiative"/>
    <x v="39"/>
    <x v="361"/>
    <n v="733.4375"/>
    <x v="1"/>
    <n v="112"/>
    <n v="104.77678571428571"/>
    <x v="2"/>
    <s v="AUD"/>
    <n v="1482991200"/>
    <n v="1485324000"/>
    <b v="0"/>
    <b v="0"/>
    <s v="theater/plays"/>
    <x v="3"/>
    <x v="3"/>
  </r>
  <r>
    <n v="366"/>
    <x v="365"/>
    <s v="Robust directional system engine"/>
    <x v="37"/>
    <x v="362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n v="367"/>
    <x v="366"/>
    <s v="Triple-buffered explicit methodology"/>
    <x v="34"/>
    <x v="363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n v="368"/>
    <x v="367"/>
    <s v="Reactive directional capacity"/>
    <x v="5"/>
    <x v="36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x v="368"/>
    <s v="Polarized needs-based approach"/>
    <x v="91"/>
    <x v="365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x v="369"/>
    <s v="Intuitive well-modulated middleware"/>
    <x v="222"/>
    <x v="366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n v="371"/>
    <x v="370"/>
    <s v="Multi-channeled logistical matrices"/>
    <x v="223"/>
    <x v="367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n v="372"/>
    <x v="371"/>
    <s v="Pre-emptive bifurcated artificial intelligence"/>
    <x v="79"/>
    <x v="211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x v="372"/>
    <s v="Down-sized coherent toolset"/>
    <x v="224"/>
    <x v="368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n v="374"/>
    <x v="373"/>
    <s v="Open-source multi-tasking data-warehouse"/>
    <x v="225"/>
    <x v="369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x v="374"/>
    <s v="Future-proofed upward-trending contingency"/>
    <x v="50"/>
    <x v="370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x v="375"/>
    <s v="Mandatory uniform matrix"/>
    <x v="74"/>
    <x v="371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n v="377"/>
    <x v="376"/>
    <s v="Phased methodical initiative"/>
    <x v="226"/>
    <x v="372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n v="378"/>
    <x v="377"/>
    <s v="Managed stable function"/>
    <x v="227"/>
    <x v="373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x v="378"/>
    <s v="Realigned clear-thinking migration"/>
    <x v="44"/>
    <x v="374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n v="380"/>
    <x v="379"/>
    <s v="Optional clear-thinking process improvement"/>
    <x v="186"/>
    <x v="375"/>
    <n v="160.32"/>
    <x v="1"/>
    <n v="84"/>
    <n v="47.714285714285715"/>
    <x v="1"/>
    <s v="USD"/>
    <n v="1371963600"/>
    <n v="1372395600"/>
    <b v="0"/>
    <b v="0"/>
    <s v="theater/plays"/>
    <x v="3"/>
    <x v="3"/>
  </r>
  <r>
    <n v="381"/>
    <x v="380"/>
    <s v="Cross-group global moratorium"/>
    <x v="98"/>
    <x v="376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n v="382"/>
    <x v="381"/>
    <s v="Visionary systemic process improvement"/>
    <x v="14"/>
    <x v="377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x v="382"/>
    <s v="Progressive intangible flexibility"/>
    <x v="9"/>
    <x v="378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n v="384"/>
    <x v="383"/>
    <s v="Reactive real-time software"/>
    <x v="228"/>
    <x v="3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x v="384"/>
    <s v="Programmable incremental knowledge user"/>
    <x v="229"/>
    <x v="380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x v="385"/>
    <s v="Progressive 5thgeneration customer loyalty"/>
    <x v="230"/>
    <x v="381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n v="387"/>
    <x v="386"/>
    <s v="Triple-buffered logistical frame"/>
    <x v="231"/>
    <x v="382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n v="388"/>
    <x v="387"/>
    <s v="Exclusive dynamic adapter"/>
    <x v="232"/>
    <x v="383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x v="388"/>
    <s v="Automated systemic hierarchy"/>
    <x v="233"/>
    <x v="384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x v="389"/>
    <s v="Digitized eco-centric core"/>
    <x v="166"/>
    <x v="385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n v="391"/>
    <x v="390"/>
    <s v="Mandatory uniform strategy"/>
    <x v="234"/>
    <x v="386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n v="392"/>
    <x v="391"/>
    <s v="Profit-focused zero administration forecast"/>
    <x v="235"/>
    <x v="387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n v="393"/>
    <x v="392"/>
    <s v="De-engineered static orchestration"/>
    <x v="236"/>
    <x v="3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n v="394"/>
    <x v="393"/>
    <s v="Customizable dynamic info-mediaries"/>
    <x v="126"/>
    <x v="389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x v="122"/>
    <s v="Enhanced incremental budgetary management"/>
    <x v="143"/>
    <x v="390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n v="396"/>
    <x v="394"/>
    <s v="Digitized local info-mediaries"/>
    <x v="237"/>
    <x v="391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x v="395"/>
    <s v="Virtual systematic monitoring"/>
    <x v="32"/>
    <x v="392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x v="396"/>
    <s v="Reactive bottom-line open architecture"/>
    <x v="12"/>
    <x v="393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x v="397"/>
    <s v="Pre-emptive interactive model"/>
    <x v="238"/>
    <x v="394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n v="400"/>
    <x v="398"/>
    <s v="Ergonomic eco-centric open architecture"/>
    <x v="0"/>
    <x v="50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x v="399"/>
    <s v="Inverse radical hierarchy"/>
    <x v="79"/>
    <x v="395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x v="400"/>
    <s v="Team-oriented static interface"/>
    <x v="190"/>
    <x v="39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x v="401"/>
    <s v="Virtual foreground throughput"/>
    <x v="239"/>
    <x v="397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n v="404"/>
    <x v="402"/>
    <s v="Visionary exuding Internet solution"/>
    <x v="240"/>
    <x v="398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n v="405"/>
    <x v="403"/>
    <s v="Synchronized secondary analyzer"/>
    <x v="241"/>
    <x v="399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n v="406"/>
    <x v="404"/>
    <s v="Balanced attitude-oriented parallelism"/>
    <x v="242"/>
    <x v="400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x v="405"/>
    <s v="Organized bandwidth-monitored core"/>
    <x v="74"/>
    <x v="401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x v="406"/>
    <s v="Cloned leadingedge utilization"/>
    <x v="243"/>
    <x v="402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x v="97"/>
    <s v="Secured asymmetric projection"/>
    <x v="244"/>
    <x v="403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n v="410"/>
    <x v="407"/>
    <s v="Advanced cohesive Graphic Interface"/>
    <x v="184"/>
    <x v="404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x v="408"/>
    <s v="Down-sized maximized function"/>
    <x v="75"/>
    <x v="405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x v="409"/>
    <s v="Realigned zero tolerance software"/>
    <x v="118"/>
    <x v="40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n v="413"/>
    <x v="410"/>
    <s v="Persevering analyzing extranet"/>
    <x v="245"/>
    <x v="407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x v="411"/>
    <s v="Innovative human-resource migration"/>
    <x v="246"/>
    <x v="408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n v="415"/>
    <x v="412"/>
    <s v="Intuitive needs-based monitoring"/>
    <x v="247"/>
    <x v="409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x v="413"/>
    <s v="Customer-focused disintermediate toolset"/>
    <x v="248"/>
    <x v="410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x v="414"/>
    <s v="Upgradable 24/7 emulation"/>
    <x v="12"/>
    <x v="411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x v="32"/>
    <s v="Quality-focused client-server core"/>
    <x v="249"/>
    <x v="412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x v="415"/>
    <s v="Upgradable maximized protocol"/>
    <x v="250"/>
    <x v="413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n v="420"/>
    <x v="416"/>
    <s v="Cross-platform interactive synergy"/>
    <x v="92"/>
    <x v="414"/>
    <n v="128.46"/>
    <x v="1"/>
    <n v="94"/>
    <n v="68.329787234042556"/>
    <x v="1"/>
    <s v="USD"/>
    <n v="1498366800"/>
    <n v="1499576400"/>
    <b v="0"/>
    <b v="0"/>
    <s v="theater/plays"/>
    <x v="3"/>
    <x v="3"/>
  </r>
  <r>
    <n v="421"/>
    <x v="417"/>
    <s v="User-centric fault-tolerant archive"/>
    <x v="151"/>
    <x v="4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n v="422"/>
    <x v="418"/>
    <s v="Reverse-engineered regional knowledge user"/>
    <x v="251"/>
    <x v="416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n v="423"/>
    <x v="419"/>
    <s v="Self-enabling real-time definition"/>
    <x v="252"/>
    <x v="417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n v="424"/>
    <x v="420"/>
    <s v="User-centric impactful projection"/>
    <x v="135"/>
    <x v="418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n v="425"/>
    <x v="421"/>
    <s v="Vision-oriented actuating hardware"/>
    <x v="50"/>
    <x v="419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x v="422"/>
    <s v="Virtual leadingedge framework"/>
    <x v="37"/>
    <x v="420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n v="427"/>
    <x v="423"/>
    <s v="Managed discrete framework"/>
    <x v="253"/>
    <x v="421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x v="424"/>
    <s v="Progressive zero-defect capability"/>
    <x v="254"/>
    <x v="422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x v="425"/>
    <s v="Right-sized demand-driven adapter"/>
    <x v="255"/>
    <x v="423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x v="426"/>
    <s v="Re-engineered attitude-oriented frame"/>
    <x v="32"/>
    <x v="424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n v="431"/>
    <x v="427"/>
    <s v="Compatible multimedia utilization"/>
    <x v="135"/>
    <x v="425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n v="432"/>
    <x v="428"/>
    <s v="Re-contextualized dedicated hardware"/>
    <x v="106"/>
    <x v="426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n v="433"/>
    <x v="429"/>
    <s v="Decentralized composite paradigm"/>
    <x v="256"/>
    <x v="427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x v="430"/>
    <s v="Cloned transitional hierarchy"/>
    <x v="91"/>
    <x v="315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x v="431"/>
    <s v="Advanced discrete leverage"/>
    <x v="257"/>
    <x v="428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n v="436"/>
    <x v="432"/>
    <s v="Open-source incremental throughput"/>
    <x v="81"/>
    <x v="429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x v="433"/>
    <s v="Centralized regional interface"/>
    <x v="32"/>
    <x v="430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n v="438"/>
    <x v="434"/>
    <s v="Streamlined web-enabled knowledgebase"/>
    <x v="111"/>
    <x v="431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n v="439"/>
    <x v="435"/>
    <s v="Digitized transitional monitoring"/>
    <x v="258"/>
    <x v="432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x v="436"/>
    <s v="Networked optimal adapter"/>
    <x v="259"/>
    <x v="433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x v="437"/>
    <s v="Automated optimal function"/>
    <x v="260"/>
    <x v="43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x v="438"/>
    <s v="Devolved system-worthy framework"/>
    <x v="91"/>
    <x v="435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n v="443"/>
    <x v="439"/>
    <s v="Stand-alone user-facing service-desk"/>
    <x v="29"/>
    <x v="436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n v="444"/>
    <x v="347"/>
    <s v="Versatile global attitude"/>
    <x v="8"/>
    <x v="437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x v="440"/>
    <s v="Intuitive demand-driven Local Area Network"/>
    <x v="118"/>
    <x v="438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n v="446"/>
    <x v="441"/>
    <s v="Assimilated uniform methodology"/>
    <x v="85"/>
    <x v="43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n v="447"/>
    <x v="442"/>
    <s v="Self-enabling next generation algorithm"/>
    <x v="261"/>
    <x v="440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x v="443"/>
    <s v="Object-based demand-driven strategy"/>
    <x v="262"/>
    <x v="441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n v="449"/>
    <x v="444"/>
    <s v="Public-key coherent ability"/>
    <x v="79"/>
    <x v="442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x v="445"/>
    <s v="Up-sized composite success"/>
    <x v="0"/>
    <x v="443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x v="446"/>
    <s v="Innovative exuding matrix"/>
    <x v="263"/>
    <x v="444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x v="447"/>
    <s v="Realigned impactful artificial intelligence"/>
    <x v="73"/>
    <x v="4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n v="453"/>
    <x v="448"/>
    <s v="Multi-layered multi-tasking secured line"/>
    <x v="264"/>
    <x v="446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x v="449"/>
    <s v="Upgradable upward-trending portal"/>
    <x v="220"/>
    <x v="447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n v="455"/>
    <x v="450"/>
    <s v="Profit-focused global product"/>
    <x v="265"/>
    <x v="448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x v="451"/>
    <s v="Operative well-modulated data-warehouse"/>
    <x v="266"/>
    <x v="449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x v="452"/>
    <s v="Cloned asymmetric functionalities"/>
    <x v="92"/>
    <x v="450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n v="458"/>
    <x v="453"/>
    <s v="Pre-emptive neutral portal"/>
    <x v="267"/>
    <x v="451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n v="459"/>
    <x v="454"/>
    <s v="Switchable demand-driven help-desk"/>
    <x v="9"/>
    <x v="452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x v="455"/>
    <s v="Business-focused static ability"/>
    <x v="166"/>
    <x v="453"/>
    <n v="171.625"/>
    <x v="1"/>
    <n v="50"/>
    <n v="82.38"/>
    <x v="1"/>
    <s v="USD"/>
    <n v="1281330000"/>
    <n v="1281589200"/>
    <b v="0"/>
    <b v="0"/>
    <s v="theater/plays"/>
    <x v="3"/>
    <x v="3"/>
  </r>
  <r>
    <n v="461"/>
    <x v="456"/>
    <s v="Networked secondary structure"/>
    <x v="268"/>
    <x v="4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x v="457"/>
    <s v="Total multimedia website"/>
    <x v="269"/>
    <x v="455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n v="463"/>
    <x v="458"/>
    <s v="Cross-platform upward-trending parallelism"/>
    <x v="270"/>
    <x v="456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x v="459"/>
    <s v="Pre-emptive mission-critical hardware"/>
    <x v="271"/>
    <x v="457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n v="465"/>
    <x v="460"/>
    <s v="Up-sized responsive protocol"/>
    <x v="53"/>
    <x v="458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x v="461"/>
    <s v="Pre-emptive transitional frame"/>
    <x v="272"/>
    <x v="459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x v="462"/>
    <s v="Profit-focused content-based application"/>
    <x v="1"/>
    <x v="460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n v="468"/>
    <x v="463"/>
    <s v="Streamlined neutral analyzer"/>
    <x v="220"/>
    <x v="461"/>
    <n v="40.5"/>
    <x v="0"/>
    <n v="16"/>
    <n v="101.25"/>
    <x v="1"/>
    <s v="USD"/>
    <n v="1555218000"/>
    <n v="1556600400"/>
    <b v="0"/>
    <b v="0"/>
    <s v="theater/plays"/>
    <x v="3"/>
    <x v="3"/>
  </r>
  <r>
    <n v="469"/>
    <x v="464"/>
    <s v="Assimilated neutral utilization"/>
    <x v="36"/>
    <x v="462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n v="470"/>
    <x v="465"/>
    <s v="Extended dedicated archive"/>
    <x v="136"/>
    <x v="463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n v="471"/>
    <x v="197"/>
    <s v="Configurable static help-desk"/>
    <x v="33"/>
    <x v="464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x v="466"/>
    <s v="Self-enabling clear-thinking framework"/>
    <x v="273"/>
    <x v="465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n v="473"/>
    <x v="467"/>
    <s v="Assimilated fault-tolerant capacity"/>
    <x v="92"/>
    <x v="466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x v="468"/>
    <s v="Enhanced neutral ability"/>
    <x v="220"/>
    <x v="75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x v="469"/>
    <s v="Function-based attitude-oriented groupware"/>
    <x v="71"/>
    <x v="467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x v="470"/>
    <s v="Optional solution-oriented instruction set"/>
    <x v="274"/>
    <x v="468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n v="477"/>
    <x v="471"/>
    <s v="Organic object-oriented core"/>
    <x v="275"/>
    <x v="469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x v="472"/>
    <s v="Balanced impactful circuit"/>
    <x v="276"/>
    <x v="470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x v="473"/>
    <s v="Future-proofed heuristic encryption"/>
    <x v="166"/>
    <x v="471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n v="480"/>
    <x v="474"/>
    <s v="Balanced bifurcated leverage"/>
    <x v="133"/>
    <x v="472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x v="475"/>
    <s v="Sharable discrete budgetary management"/>
    <x v="277"/>
    <x v="473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n v="482"/>
    <x v="476"/>
    <s v="Focused solution-oriented instruction set"/>
    <x v="3"/>
    <x v="474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x v="477"/>
    <s v="Down-sized actuating infrastructure"/>
    <x v="278"/>
    <x v="475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n v="484"/>
    <x v="478"/>
    <s v="Synergistic cohesive adapter"/>
    <x v="241"/>
    <x v="476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n v="485"/>
    <x v="479"/>
    <s v="Quality-focused mission-critical structure"/>
    <x v="279"/>
    <x v="477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n v="486"/>
    <x v="480"/>
    <s v="Compatible exuding Graphical User Interface"/>
    <x v="5"/>
    <x v="478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x v="481"/>
    <s v="Monitored 24/7 time-frame"/>
    <x v="280"/>
    <x v="479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n v="488"/>
    <x v="482"/>
    <s v="Virtual secondary open architecture"/>
    <x v="98"/>
    <x v="480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n v="489"/>
    <x v="483"/>
    <s v="Down-sized mobile time-frame"/>
    <x v="243"/>
    <x v="481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x v="484"/>
    <s v="Innovative disintermediate encryption"/>
    <x v="166"/>
    <x v="482"/>
    <n v="191.5"/>
    <x v="1"/>
    <n v="144"/>
    <n v="31.916666666666668"/>
    <x v="1"/>
    <s v="USD"/>
    <n v="1573970400"/>
    <n v="1574575200"/>
    <b v="0"/>
    <b v="0"/>
    <s v="journalism/audio"/>
    <x v="8"/>
    <x v="23"/>
  </r>
  <r>
    <n v="491"/>
    <x v="485"/>
    <s v="Universal contextually-based knowledgebase"/>
    <x v="281"/>
    <x v="483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n v="492"/>
    <x v="486"/>
    <s v="Persevering interactive matrix"/>
    <x v="255"/>
    <x v="484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x v="487"/>
    <s v="Seamless background framework"/>
    <x v="79"/>
    <x v="485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n v="494"/>
    <x v="488"/>
    <s v="Balanced upward-trending productivity"/>
    <x v="186"/>
    <x v="486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n v="495"/>
    <x v="489"/>
    <s v="Centralized clear-thinking solution"/>
    <x v="170"/>
    <x v="487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n v="496"/>
    <x v="490"/>
    <s v="Optimized bi-directional extranet"/>
    <x v="282"/>
    <x v="488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x v="491"/>
    <s v="Intuitive actuating benchmark"/>
    <x v="122"/>
    <x v="48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n v="498"/>
    <x v="492"/>
    <s v="Devolved background project"/>
    <x v="283"/>
    <x v="490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n v="499"/>
    <x v="493"/>
    <s v="Reverse-engineered executive emulation"/>
    <x v="284"/>
    <x v="491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x v="494"/>
    <s v="Team-oriented clear-thinking matrix"/>
    <x v="0"/>
    <x v="0"/>
    <n v="0"/>
    <x v="0"/>
    <n v="0"/>
    <e v="#DIV/0!"/>
    <x v="1"/>
    <s v="USD"/>
    <n v="1367384400"/>
    <n v="1369803600"/>
    <b v="0"/>
    <b v="1"/>
    <s v="theater/plays"/>
    <x v="3"/>
    <x v="3"/>
  </r>
  <r>
    <n v="501"/>
    <x v="495"/>
    <s v="Focused coherent methodology"/>
    <x v="285"/>
    <x v="492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x v="212"/>
    <s v="Reduced context-sensitive complexity"/>
    <x v="81"/>
    <x v="493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n v="503"/>
    <x v="496"/>
    <s v="Decentralized 4thgeneration time-frame"/>
    <x v="286"/>
    <x v="494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n v="504"/>
    <x v="497"/>
    <s v="De-engineered cohesive moderator"/>
    <x v="168"/>
    <x v="495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n v="505"/>
    <x v="498"/>
    <s v="Ameliorated explicit parallelism"/>
    <x v="262"/>
    <x v="496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x v="499"/>
    <s v="Customizable background monitoring"/>
    <x v="287"/>
    <x v="497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n v="507"/>
    <x v="500"/>
    <s v="Compatible well-modulated budgetary management"/>
    <x v="118"/>
    <x v="498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n v="508"/>
    <x v="501"/>
    <s v="Up-sized radical pricing structure"/>
    <x v="288"/>
    <x v="499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x v="173"/>
    <s v="Robust zero-defect project"/>
    <x v="172"/>
    <x v="50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x v="502"/>
    <s v="Re-engineered mobile task-force"/>
    <x v="75"/>
    <x v="501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x v="503"/>
    <s v="User-centric intangible neural-net"/>
    <x v="252"/>
    <x v="502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n v="512"/>
    <x v="504"/>
    <s v="Organized explicit core"/>
    <x v="14"/>
    <x v="503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n v="513"/>
    <x v="505"/>
    <s v="Synchronized 6thgeneration adapter"/>
    <x v="111"/>
    <x v="504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x v="506"/>
    <s v="Centralized motivating capacity"/>
    <x v="289"/>
    <x v="505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n v="515"/>
    <x v="507"/>
    <s v="Phased 24hour flexibility"/>
    <x v="133"/>
    <x v="506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n v="516"/>
    <x v="508"/>
    <s v="Exclusive 5thgeneration structure"/>
    <x v="290"/>
    <x v="507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n v="517"/>
    <x v="509"/>
    <s v="Multi-tiered maximized orchestration"/>
    <x v="291"/>
    <x v="5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x v="510"/>
    <s v="Open-architected uniform instruction set"/>
    <x v="35"/>
    <x v="509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x v="511"/>
    <s v="Exclusive asymmetric analyzer"/>
    <x v="96"/>
    <x v="510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x v="512"/>
    <s v="Organic radical collaboration"/>
    <x v="126"/>
    <x v="511"/>
    <n v="425.75"/>
    <x v="1"/>
    <n v="32"/>
    <n v="106.4375"/>
    <x v="1"/>
    <s v="USD"/>
    <n v="1555650000"/>
    <n v="1555909200"/>
    <b v="0"/>
    <b v="0"/>
    <s v="theater/plays"/>
    <x v="3"/>
    <x v="3"/>
  </r>
  <r>
    <n v="521"/>
    <x v="513"/>
    <s v="Function-based multi-state software"/>
    <x v="4"/>
    <x v="512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x v="514"/>
    <s v="Innovative static budgetary management"/>
    <x v="292"/>
    <x v="513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x v="515"/>
    <s v="Triple-buffered holistic ability"/>
    <x v="79"/>
    <x v="514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n v="524"/>
    <x v="516"/>
    <s v="Diverse scalable superstructure"/>
    <x v="127"/>
    <x v="515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n v="525"/>
    <x v="517"/>
    <s v="Balanced leadingedge data-warehouse"/>
    <x v="118"/>
    <x v="516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n v="526"/>
    <x v="518"/>
    <s v="Digitized bandwidth-monitored open architecture"/>
    <x v="111"/>
    <x v="517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n v="527"/>
    <x v="519"/>
    <s v="Enterprise-wide intermediate portal"/>
    <x v="223"/>
    <x v="518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x v="520"/>
    <s v="Focused leadingedge matrix"/>
    <x v="25"/>
    <x v="519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n v="529"/>
    <x v="521"/>
    <s v="Seamless logistical encryption"/>
    <x v="135"/>
    <x v="520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n v="530"/>
    <x v="522"/>
    <s v="Stand-alone human-resource workforce"/>
    <x v="293"/>
    <x v="521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x v="523"/>
    <s v="Automated zero tolerance implementation"/>
    <x v="294"/>
    <x v="522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n v="532"/>
    <x v="524"/>
    <s v="Pre-emptive grid-enabled contingency"/>
    <x v="39"/>
    <x v="523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n v="533"/>
    <x v="525"/>
    <s v="Multi-lateral didactic encoding"/>
    <x v="295"/>
    <x v="524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n v="534"/>
    <x v="526"/>
    <s v="Self-enabling didactic orchestration"/>
    <x v="296"/>
    <x v="52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n v="535"/>
    <x v="527"/>
    <s v="Profit-focused 24/7 data-warehouse"/>
    <x v="97"/>
    <x v="526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n v="536"/>
    <x v="528"/>
    <s v="Enhanced methodical middleware"/>
    <x v="122"/>
    <x v="52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x v="529"/>
    <s v="Synchronized client-driven projection"/>
    <x v="197"/>
    <x v="528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x v="530"/>
    <s v="Networked didactic time-frame"/>
    <x v="297"/>
    <x v="529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x v="531"/>
    <s v="Assimilated exuding toolset"/>
    <x v="122"/>
    <x v="53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n v="540"/>
    <x v="532"/>
    <s v="Front-line client-server secured line"/>
    <x v="98"/>
    <x v="531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x v="533"/>
    <s v="Polarized systemic Internet solution"/>
    <x v="298"/>
    <x v="532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n v="542"/>
    <x v="534"/>
    <s v="Profit-focused exuding moderator"/>
    <x v="299"/>
    <x v="533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n v="543"/>
    <x v="535"/>
    <s v="Cross-group high-level moderator"/>
    <x v="300"/>
    <x v="53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n v="544"/>
    <x v="536"/>
    <s v="Public-key 3rdgeneration system engine"/>
    <x v="54"/>
    <x v="535"/>
    <n v="276.5"/>
    <x v="1"/>
    <n v="84"/>
    <n v="92.166666666666671"/>
    <x v="1"/>
    <s v="USD"/>
    <n v="1452232800"/>
    <n v="1453356000"/>
    <b v="0"/>
    <b v="0"/>
    <s v="music/rock"/>
    <x v="1"/>
    <x v="1"/>
  </r>
  <r>
    <n v="545"/>
    <x v="537"/>
    <s v="Organized value-added access"/>
    <x v="301"/>
    <x v="536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n v="546"/>
    <x v="538"/>
    <s v="Cloned global Graphical User Interface"/>
    <x v="3"/>
    <x v="537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n v="547"/>
    <x v="539"/>
    <s v="Focused solution-oriented matrix"/>
    <x v="81"/>
    <x v="538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x v="540"/>
    <s v="Monitored discrete toolset"/>
    <x v="302"/>
    <x v="539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n v="549"/>
    <x v="541"/>
    <s v="Business-focused intermediate system engine"/>
    <x v="303"/>
    <x v="540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n v="550"/>
    <x v="542"/>
    <s v="De-engineered disintermediate encoding"/>
    <x v="0"/>
    <x v="443"/>
    <n v="4"/>
    <x v="3"/>
    <n v="1"/>
    <n v="4"/>
    <x v="5"/>
    <s v="CHF"/>
    <n v="1330495200"/>
    <n v="1332306000"/>
    <b v="0"/>
    <b v="0"/>
    <s v="music/indie rock"/>
    <x v="1"/>
    <x v="7"/>
  </r>
  <r>
    <n v="551"/>
    <x v="543"/>
    <s v="Streamlined upward-trending analyzer"/>
    <x v="304"/>
    <x v="541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n v="552"/>
    <x v="544"/>
    <s v="Distributed human-resource policy"/>
    <x v="25"/>
    <x v="542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n v="553"/>
    <x v="545"/>
    <s v="De-engineered 5thgeneration contingency"/>
    <x v="305"/>
    <x v="543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n v="554"/>
    <x v="546"/>
    <s v="Multi-channeled upward-trending application"/>
    <x v="40"/>
    <x v="544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x v="547"/>
    <s v="Organic maximized database"/>
    <x v="9"/>
    <x v="545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x v="195"/>
    <s v="Grass-roots 24/7 attitude"/>
    <x v="5"/>
    <x v="546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x v="548"/>
    <s v="Team-oriented global strategy"/>
    <x v="46"/>
    <x v="547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x v="549"/>
    <s v="Enhanced client-driven capacity"/>
    <x v="306"/>
    <x v="548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n v="559"/>
    <x v="550"/>
    <s v="Exclusive systematic productivity"/>
    <x v="307"/>
    <x v="549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x v="551"/>
    <s v="Re-engineered radical policy"/>
    <x v="77"/>
    <x v="550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x v="552"/>
    <s v="Down-sized logistical adapter"/>
    <x v="162"/>
    <x v="551"/>
    <n v="369.7"/>
    <x v="1"/>
    <n v="198"/>
    <n v="56.015151515151516"/>
    <x v="5"/>
    <s v="CHF"/>
    <n v="1318827600"/>
    <n v="1319000400"/>
    <b v="0"/>
    <b v="0"/>
    <s v="theater/plays"/>
    <x v="3"/>
    <x v="3"/>
  </r>
  <r>
    <n v="562"/>
    <x v="553"/>
    <s v="Configurable bandwidth-monitored throughput"/>
    <x v="34"/>
    <x v="314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x v="554"/>
    <s v="Optional tangible pricing structure"/>
    <x v="41"/>
    <x v="552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x v="555"/>
    <s v="Organic high-level implementation"/>
    <x v="308"/>
    <x v="55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n v="565"/>
    <x v="556"/>
    <s v="Decentralized logistical collaboration"/>
    <x v="309"/>
    <x v="554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x v="557"/>
    <s v="Advanced content-based installation"/>
    <x v="29"/>
    <x v="555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n v="567"/>
    <x v="558"/>
    <s v="Distributed high-level open architecture"/>
    <x v="85"/>
    <x v="556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n v="568"/>
    <x v="559"/>
    <s v="Synergized zero tolerance help-desk"/>
    <x v="310"/>
    <x v="557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n v="569"/>
    <x v="560"/>
    <s v="Extended multi-tasking definition"/>
    <x v="311"/>
    <x v="558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x v="561"/>
    <s v="Realigned uniform knowledge user"/>
    <x v="312"/>
    <x v="559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n v="571"/>
    <x v="562"/>
    <s v="Monitored grid-enabled model"/>
    <x v="26"/>
    <x v="560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x v="563"/>
    <s v="Assimilated actuating policy"/>
    <x v="25"/>
    <x v="561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n v="573"/>
    <x v="564"/>
    <s v="Total incremental productivity"/>
    <x v="313"/>
    <x v="562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n v="574"/>
    <x v="565"/>
    <s v="Adaptive local task-force"/>
    <x v="50"/>
    <x v="563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n v="575"/>
    <x v="566"/>
    <s v="Universal zero-defect concept"/>
    <x v="314"/>
    <x v="564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n v="576"/>
    <x v="567"/>
    <s v="Object-based bottom-line superstructure"/>
    <x v="62"/>
    <x v="565"/>
    <n v="64.927835051546396"/>
    <x v="0"/>
    <n v="64"/>
    <n v="98.40625"/>
    <x v="1"/>
    <s v="USD"/>
    <n v="1509512400"/>
    <n v="1510984800"/>
    <b v="0"/>
    <b v="0"/>
    <s v="theater/plays"/>
    <x v="3"/>
    <x v="3"/>
  </r>
  <r>
    <n v="577"/>
    <x v="568"/>
    <s v="Adaptive 24hour projection"/>
    <x v="139"/>
    <x v="56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n v="578"/>
    <x v="569"/>
    <s v="Sharable radical toolset"/>
    <x v="315"/>
    <x v="567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x v="570"/>
    <s v="Focused multimedia knowledgebase"/>
    <x v="8"/>
    <x v="568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x v="251"/>
    <s v="Seamless 6thgeneration extranet"/>
    <x v="316"/>
    <x v="569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n v="581"/>
    <x v="571"/>
    <s v="Sharable mobile knowledgebase"/>
    <x v="46"/>
    <x v="570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x v="572"/>
    <s v="Cross-group global system engine"/>
    <x v="251"/>
    <x v="57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n v="583"/>
    <x v="573"/>
    <s v="Centralized clear-thinking conglomeration"/>
    <x v="317"/>
    <x v="572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x v="8"/>
    <s v="De-engineered cohesive system engine"/>
    <x v="318"/>
    <x v="573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x v="574"/>
    <s v="Reactive analyzing function"/>
    <x v="200"/>
    <x v="574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x v="575"/>
    <s v="Robust hybrid budgetary management"/>
    <x v="31"/>
    <x v="575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n v="587"/>
    <x v="576"/>
    <s v="Open-source analyzing monitoring"/>
    <x v="151"/>
    <x v="576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n v="588"/>
    <x v="577"/>
    <s v="Up-sized discrete firmware"/>
    <x v="215"/>
    <x v="57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n v="589"/>
    <x v="578"/>
    <s v="Exclusive intangible extranet"/>
    <x v="58"/>
    <x v="578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x v="579"/>
    <s v="Synergized analyzing process improvement"/>
    <x v="143"/>
    <x v="579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x v="580"/>
    <s v="Realigned dedicated system engine"/>
    <x v="60"/>
    <x v="580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x v="581"/>
    <s v="Object-based bandwidth-monitored concept"/>
    <x v="154"/>
    <x v="581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x v="582"/>
    <s v="Ameliorated client-driven open system"/>
    <x v="319"/>
    <x v="582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x v="583"/>
    <s v="Upgradable leadingedge Local Area Network"/>
    <x v="320"/>
    <x v="583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n v="595"/>
    <x v="584"/>
    <s v="Customizable intermediate data-warehouse"/>
    <x v="321"/>
    <x v="584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n v="596"/>
    <x v="585"/>
    <s v="Managed optimizing archive"/>
    <x v="58"/>
    <x v="58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n v="597"/>
    <x v="586"/>
    <s v="Diverse systematic projection"/>
    <x v="322"/>
    <x v="586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n v="598"/>
    <x v="587"/>
    <s v="Up-sized web-enabled info-mediaries"/>
    <x v="323"/>
    <x v="587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n v="599"/>
    <x v="588"/>
    <s v="Persevering optimizing Graphical User Interface"/>
    <x v="324"/>
    <x v="588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x v="589"/>
    <s v="Cross-platform tertiary array"/>
    <x v="0"/>
    <x v="297"/>
    <n v="5"/>
    <x v="0"/>
    <n v="1"/>
    <n v="5"/>
    <x v="4"/>
    <s v="GBP"/>
    <n v="1375160400"/>
    <n v="1376197200"/>
    <b v="0"/>
    <b v="0"/>
    <s v="food/food trucks"/>
    <x v="0"/>
    <x v="0"/>
  </r>
  <r>
    <n v="601"/>
    <x v="590"/>
    <s v="Inverse neutral structure"/>
    <x v="9"/>
    <x v="589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n v="602"/>
    <x v="591"/>
    <s v="Quality-focused system-worthy support"/>
    <x v="325"/>
    <x v="590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n v="603"/>
    <x v="592"/>
    <s v="Vision-oriented 5thgeneration array"/>
    <x v="98"/>
    <x v="591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n v="604"/>
    <x v="593"/>
    <s v="Cross-platform logistical circuit"/>
    <x v="326"/>
    <x v="592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x v="594"/>
    <s v="Profound solution-oriented matrix"/>
    <x v="88"/>
    <x v="593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n v="606"/>
    <x v="595"/>
    <s v="Extended asynchronous initiative"/>
    <x v="74"/>
    <x v="594"/>
    <n v="188.38235294117646"/>
    <x v="1"/>
    <n v="160"/>
    <n v="40.03125"/>
    <x v="4"/>
    <s v="GBP"/>
    <n v="1457330400"/>
    <n v="1458277200"/>
    <b v="0"/>
    <b v="0"/>
    <s v="music/rock"/>
    <x v="1"/>
    <x v="1"/>
  </r>
  <r>
    <n v="607"/>
    <x v="596"/>
    <s v="Fundamental needs-based frame"/>
    <x v="327"/>
    <x v="595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n v="608"/>
    <x v="597"/>
    <s v="Compatible full-range leverage"/>
    <x v="61"/>
    <x v="416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n v="609"/>
    <x v="598"/>
    <s v="Upgradable holistic system engine"/>
    <x v="83"/>
    <x v="596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x v="599"/>
    <s v="Stand-alone multi-state data-warehouse"/>
    <x v="328"/>
    <x v="597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n v="611"/>
    <x v="600"/>
    <s v="Multi-lateral maximized core"/>
    <x v="139"/>
    <x v="598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n v="612"/>
    <x v="601"/>
    <s v="Innovative holistic hub"/>
    <x v="8"/>
    <x v="599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x v="602"/>
    <s v="Reverse-engineered 24/7 methodology"/>
    <x v="65"/>
    <x v="600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x v="603"/>
    <s v="Business-focused dynamic info-mediaries"/>
    <x v="329"/>
    <x v="601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n v="615"/>
    <x v="604"/>
    <s v="Digitized clear-thinking installation"/>
    <x v="275"/>
    <x v="602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n v="616"/>
    <x v="605"/>
    <s v="Quality-focused 24/7 superstructure"/>
    <x v="330"/>
    <x v="402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n v="617"/>
    <x v="606"/>
    <s v="Multi-channeled local intranet"/>
    <x v="1"/>
    <x v="203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n v="618"/>
    <x v="607"/>
    <s v="Open-architected mobile emulation"/>
    <x v="331"/>
    <x v="603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n v="619"/>
    <x v="608"/>
    <s v="Ameliorated foreground methodology"/>
    <x v="332"/>
    <x v="604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n v="620"/>
    <x v="609"/>
    <s v="Synergized well-modulated project"/>
    <x v="333"/>
    <x v="60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x v="610"/>
    <s v="Extended context-sensitive forecast"/>
    <x v="334"/>
    <x v="606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n v="622"/>
    <x v="611"/>
    <s v="Total leadingedge neural-net"/>
    <x v="335"/>
    <x v="607"/>
    <n v="3.1301587301587301"/>
    <x v="0"/>
    <n v="64"/>
    <n v="92.4375"/>
    <x v="1"/>
    <s v="USD"/>
    <n v="1523768400"/>
    <n v="1526014800"/>
    <b v="0"/>
    <b v="0"/>
    <s v="music/indie rock"/>
    <x v="1"/>
    <x v="7"/>
  </r>
  <r>
    <n v="623"/>
    <x v="612"/>
    <s v="Organic actuating protocol"/>
    <x v="336"/>
    <x v="608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n v="624"/>
    <x v="613"/>
    <s v="Down-sized national software"/>
    <x v="135"/>
    <x v="60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x v="614"/>
    <s v="Organic upward-trending Graphical User Interface"/>
    <x v="168"/>
    <x v="377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n v="626"/>
    <x v="615"/>
    <s v="Synergistic tertiary budgetary management"/>
    <x v="330"/>
    <x v="610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n v="627"/>
    <x v="616"/>
    <s v="Open-architected incremental ability"/>
    <x v="39"/>
    <x v="611"/>
    <n v="694.25"/>
    <x v="1"/>
    <n v="154"/>
    <n v="72.129870129870127"/>
    <x v="4"/>
    <s v="GBP"/>
    <n v="1276664400"/>
    <n v="1278738000"/>
    <b v="1"/>
    <b v="0"/>
    <s v="food/food trucks"/>
    <x v="0"/>
    <x v="0"/>
  </r>
  <r>
    <n v="628"/>
    <x v="617"/>
    <s v="Intuitive object-oriented task-force"/>
    <x v="89"/>
    <x v="612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x v="618"/>
    <s v="Multi-tiered executive toolset"/>
    <x v="337"/>
    <x v="613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n v="630"/>
    <x v="619"/>
    <s v="Grass-roots directional workforce"/>
    <x v="40"/>
    <x v="614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n v="631"/>
    <x v="620"/>
    <s v="Quality-focused real-time solution"/>
    <x v="338"/>
    <x v="615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n v="632"/>
    <x v="621"/>
    <s v="Reduced interactive matrix"/>
    <x v="339"/>
    <x v="616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n v="633"/>
    <x v="622"/>
    <s v="Adaptive context-sensitive architecture"/>
    <x v="313"/>
    <x v="617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x v="623"/>
    <s v="Polarized incremental portal"/>
    <x v="195"/>
    <x v="618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x v="624"/>
    <s v="Reactive regional access"/>
    <x v="340"/>
    <x v="619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x v="625"/>
    <s v="Stand-alone reciprocal frame"/>
    <x v="341"/>
    <x v="620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x v="626"/>
    <s v="Open-architected 24/7 throughput"/>
    <x v="275"/>
    <x v="621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x v="627"/>
    <s v="Monitored 24/7 approach"/>
    <x v="342"/>
    <x v="622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x v="628"/>
    <s v="Upgradable explicit forecast"/>
    <x v="133"/>
    <x v="623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x v="629"/>
    <s v="Pre-emptive context-sensitive support"/>
    <x v="343"/>
    <x v="624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n v="641"/>
    <x v="630"/>
    <s v="Business-focused leadingedge instruction set"/>
    <x v="151"/>
    <x v="625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x v="631"/>
    <s v="Extended multi-state knowledge user"/>
    <x v="243"/>
    <x v="626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x v="632"/>
    <s v="Future-proofed modular groupware"/>
    <x v="344"/>
    <x v="627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n v="644"/>
    <x v="633"/>
    <s v="Distributed real-time algorithm"/>
    <x v="345"/>
    <x v="628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x v="634"/>
    <s v="Multi-lateral heuristic throughput"/>
    <x v="346"/>
    <x v="629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n v="646"/>
    <x v="635"/>
    <s v="Switchable reciprocal middleware"/>
    <x v="201"/>
    <x v="630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n v="647"/>
    <x v="636"/>
    <s v="Inverse multimedia Graphic Interface"/>
    <x v="6"/>
    <x v="631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x v="637"/>
    <s v="Vision-oriented local contingency"/>
    <x v="347"/>
    <x v="632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n v="649"/>
    <x v="638"/>
    <s v="Reactive 6thgeneration hub"/>
    <x v="155"/>
    <x v="63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n v="650"/>
    <x v="639"/>
    <s v="Optional asymmetric success"/>
    <x v="0"/>
    <x v="50"/>
    <n v="2"/>
    <x v="0"/>
    <n v="1"/>
    <n v="2"/>
    <x v="1"/>
    <s v="USD"/>
    <n v="1404795600"/>
    <n v="1407128400"/>
    <b v="0"/>
    <b v="0"/>
    <s v="music/jazz"/>
    <x v="1"/>
    <x v="17"/>
  </r>
  <r>
    <n v="651"/>
    <x v="640"/>
    <s v="Digitized analyzing capacity"/>
    <x v="348"/>
    <x v="634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x v="641"/>
    <s v="Vision-oriented regional hub"/>
    <x v="83"/>
    <x v="635"/>
    <n v="126.84"/>
    <x v="1"/>
    <n v="409"/>
    <n v="31.012224938875306"/>
    <x v="1"/>
    <s v="USD"/>
    <n v="1470373200"/>
    <n v="1474088400"/>
    <b v="0"/>
    <b v="0"/>
    <s v="technology/web"/>
    <x v="2"/>
    <x v="2"/>
  </r>
  <r>
    <n v="653"/>
    <x v="642"/>
    <s v="Monitored incremental info-mediaries"/>
    <x v="60"/>
    <x v="636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n v="654"/>
    <x v="643"/>
    <s v="Programmable static middleware"/>
    <x v="349"/>
    <x v="637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n v="655"/>
    <x v="644"/>
    <s v="Multi-layered bottom-line encryption"/>
    <x v="350"/>
    <x v="638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x v="645"/>
    <s v="Vision-oriented systematic Graphical User Interface"/>
    <x v="351"/>
    <x v="63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n v="657"/>
    <x v="646"/>
    <s v="Balanced optimal hardware"/>
    <x v="83"/>
    <x v="640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x v="647"/>
    <s v="Self-enabling mission-critical success"/>
    <x v="352"/>
    <x v="641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n v="659"/>
    <x v="648"/>
    <s v="Grass-roots dynamic emulation"/>
    <x v="353"/>
    <x v="642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x v="649"/>
    <s v="Fundamental disintermediate matrix"/>
    <x v="14"/>
    <x v="643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x v="650"/>
    <s v="Right-sized secondary challenge"/>
    <x v="354"/>
    <x v="644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x v="651"/>
    <s v="Implemented exuding software"/>
    <x v="14"/>
    <x v="645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x v="652"/>
    <s v="Total optimizing software"/>
    <x v="83"/>
    <x v="646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n v="664"/>
    <x v="327"/>
    <s v="Optional maximized attitude"/>
    <x v="355"/>
    <x v="647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n v="665"/>
    <x v="653"/>
    <s v="Customer-focused impactful extranet"/>
    <x v="135"/>
    <x v="648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x v="654"/>
    <s v="Cloned bottom-line success"/>
    <x v="33"/>
    <x v="649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x v="655"/>
    <s v="Decentralized bandwidth-monitored ability"/>
    <x v="350"/>
    <x v="650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n v="668"/>
    <x v="656"/>
    <s v="Programmable leadingedge budgetary management"/>
    <x v="356"/>
    <x v="651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n v="669"/>
    <x v="657"/>
    <s v="Upgradable bi-directional concept"/>
    <x v="357"/>
    <x v="652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n v="670"/>
    <x v="635"/>
    <s v="Re-contextualized homogeneous flexibility"/>
    <x v="358"/>
    <x v="653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n v="671"/>
    <x v="658"/>
    <s v="Monitored bi-directional standardization"/>
    <x v="359"/>
    <x v="654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n v="672"/>
    <x v="659"/>
    <s v="Stand-alone grid-enabled leverage"/>
    <x v="360"/>
    <x v="655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x v="660"/>
    <s v="Assimilated regional groupware"/>
    <x v="36"/>
    <x v="656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n v="674"/>
    <x v="661"/>
    <s v="Up-sized 24hour instruction set"/>
    <x v="361"/>
    <x v="657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x v="662"/>
    <s v="Right-sized web-enabled intranet"/>
    <x v="62"/>
    <x v="658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x v="663"/>
    <s v="Expanded needs-based orchestration"/>
    <x v="362"/>
    <x v="659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x v="664"/>
    <s v="Organic system-worthy orchestration"/>
    <x v="98"/>
    <x v="660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n v="678"/>
    <x v="665"/>
    <s v="Inverse static standardization"/>
    <x v="105"/>
    <x v="661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n v="679"/>
    <x v="307"/>
    <s v="Synchronized motivating solution"/>
    <x v="1"/>
    <x v="662"/>
    <n v="1036.5"/>
    <x v="1"/>
    <n v="363"/>
    <n v="39.97520661157025"/>
    <x v="1"/>
    <s v="USD"/>
    <n v="1571374800"/>
    <n v="1571806800"/>
    <b v="0"/>
    <b v="1"/>
    <s v="food/food trucks"/>
    <x v="0"/>
    <x v="0"/>
  </r>
  <r>
    <n v="680"/>
    <x v="666"/>
    <s v="Open-source 4thgeneration open system"/>
    <x v="363"/>
    <x v="663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n v="681"/>
    <x v="667"/>
    <s v="Decentralized context-sensitive superstructure"/>
    <x v="364"/>
    <x v="664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n v="682"/>
    <x v="668"/>
    <s v="Compatible 5thgeneration concept"/>
    <x v="91"/>
    <x v="665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n v="683"/>
    <x v="669"/>
    <s v="Virtual systemic intranet"/>
    <x v="173"/>
    <x v="666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x v="670"/>
    <s v="Optimized systemic algorithm"/>
    <x v="1"/>
    <x v="667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n v="685"/>
    <x v="671"/>
    <s v="Customizable homogeneous firmware"/>
    <x v="365"/>
    <x v="668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x v="672"/>
    <s v="Front-line cohesive extranet"/>
    <x v="168"/>
    <x v="669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x v="673"/>
    <s v="Distributed holistic neural-net"/>
    <x v="42"/>
    <x v="67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x v="674"/>
    <s v="Devolved client-server monitoring"/>
    <x v="49"/>
    <x v="671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x v="675"/>
    <s v="Seamless directional capacity"/>
    <x v="190"/>
    <x v="672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x v="676"/>
    <s v="Polarized actuating implementation"/>
    <x v="136"/>
    <x v="673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x v="677"/>
    <s v="Front-line disintermediate hub"/>
    <x v="92"/>
    <x v="674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x v="678"/>
    <s v="Decentralized 4thgeneration challenge"/>
    <x v="46"/>
    <x v="675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n v="693"/>
    <x v="679"/>
    <s v="Reverse-engineered composite hierarchy"/>
    <x v="366"/>
    <x v="67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n v="694"/>
    <x v="680"/>
    <s v="Programmable tangible ability"/>
    <x v="14"/>
    <x v="677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n v="695"/>
    <x v="681"/>
    <s v="Configurable full-range emulation"/>
    <x v="243"/>
    <x v="678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n v="696"/>
    <x v="682"/>
    <s v="Total real-time hardware"/>
    <x v="367"/>
    <x v="679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n v="697"/>
    <x v="683"/>
    <s v="Profound system-worthy functionalities"/>
    <x v="368"/>
    <x v="68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x v="684"/>
    <s v="Cloned hybrid focus group"/>
    <x v="369"/>
    <x v="681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n v="699"/>
    <x v="196"/>
    <s v="Ergonomic dedicated focus group"/>
    <x v="71"/>
    <x v="682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n v="700"/>
    <x v="685"/>
    <s v="Realigned zero administration paradigm"/>
    <x v="0"/>
    <x v="247"/>
    <n v="3"/>
    <x v="0"/>
    <n v="1"/>
    <n v="3"/>
    <x v="1"/>
    <s v="USD"/>
    <n v="1264399200"/>
    <n v="1265695200"/>
    <b v="0"/>
    <b v="0"/>
    <s v="technology/wearables"/>
    <x v="2"/>
    <x v="8"/>
  </r>
  <r>
    <n v="701"/>
    <x v="686"/>
    <s v="Open-source multi-tasking methodology"/>
    <x v="370"/>
    <x v="683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n v="702"/>
    <x v="687"/>
    <s v="Object-based attitude-oriented analyzer"/>
    <x v="251"/>
    <x v="684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n v="703"/>
    <x v="688"/>
    <s v="Cross-platform tertiary hub"/>
    <x v="371"/>
    <x v="685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x v="689"/>
    <s v="Seamless clear-thinking artificial intelligence"/>
    <x v="251"/>
    <x v="686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x v="690"/>
    <s v="Centralized tangible success"/>
    <x v="372"/>
    <x v="687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n v="706"/>
    <x v="691"/>
    <s v="Customer-focused multimedia methodology"/>
    <x v="2"/>
    <x v="688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n v="707"/>
    <x v="692"/>
    <s v="Visionary maximized Local Area Network"/>
    <x v="190"/>
    <x v="68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x v="693"/>
    <s v="Secured bifurcated intranet"/>
    <x v="12"/>
    <x v="69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n v="709"/>
    <x v="694"/>
    <s v="Grass-roots 4thgeneration product"/>
    <x v="122"/>
    <x v="691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n v="710"/>
    <x v="695"/>
    <s v="Reduced next generation info-mediaries"/>
    <x v="333"/>
    <x v="692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n v="711"/>
    <x v="696"/>
    <s v="Customizable full-range artificial intelligence"/>
    <x v="8"/>
    <x v="693"/>
    <n v="20.322580645161288"/>
    <x v="0"/>
    <n v="14"/>
    <n v="90"/>
    <x v="6"/>
    <s v="EUR"/>
    <n v="1453615200"/>
    <n v="1453788000"/>
    <b v="1"/>
    <b v="1"/>
    <s v="theater/plays"/>
    <x v="3"/>
    <x v="3"/>
  </r>
  <r>
    <n v="712"/>
    <x v="697"/>
    <s v="Programmable leadingedge contingency"/>
    <x v="126"/>
    <x v="694"/>
    <n v="1840.625"/>
    <x v="1"/>
    <n v="202"/>
    <n v="72.896039603960389"/>
    <x v="1"/>
    <s v="USD"/>
    <n v="1467954000"/>
    <n v="1471496400"/>
    <b v="0"/>
    <b v="0"/>
    <s v="theater/plays"/>
    <x v="3"/>
    <x v="3"/>
  </r>
  <r>
    <n v="713"/>
    <x v="698"/>
    <s v="Multi-layered global groupware"/>
    <x v="350"/>
    <x v="695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x v="699"/>
    <s v="Switchable methodical superstructure"/>
    <x v="373"/>
    <x v="69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n v="715"/>
    <x v="700"/>
    <s v="Expanded even-keeled portal"/>
    <x v="374"/>
    <x v="697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n v="716"/>
    <x v="701"/>
    <s v="Advanced modular moderator"/>
    <x v="22"/>
    <x v="698"/>
    <n v="517.65"/>
    <x v="1"/>
    <n v="157"/>
    <n v="65.942675159235662"/>
    <x v="1"/>
    <s v="USD"/>
    <n v="1373432400"/>
    <n v="1375851600"/>
    <b v="0"/>
    <b v="1"/>
    <s v="theater/plays"/>
    <x v="3"/>
    <x v="3"/>
  </r>
  <r>
    <n v="717"/>
    <x v="702"/>
    <s v="Reverse-engineered well-modulated ability"/>
    <x v="36"/>
    <x v="699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x v="703"/>
    <s v="Expanded optimal pricing structure"/>
    <x v="111"/>
    <x v="700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x v="704"/>
    <s v="Down-sized uniform ability"/>
    <x v="350"/>
    <x v="701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x v="705"/>
    <s v="Multi-layered upward-trending conglomeration"/>
    <x v="251"/>
    <x v="702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n v="721"/>
    <x v="706"/>
    <s v="Open-architected systematic intranet"/>
    <x v="375"/>
    <x v="703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n v="722"/>
    <x v="707"/>
    <s v="Proactive 24hour frame"/>
    <x v="376"/>
    <x v="704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x v="708"/>
    <s v="Exclusive fresh-thinking model"/>
    <x v="70"/>
    <x v="705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n v="724"/>
    <x v="709"/>
    <s v="Business-focused encompassing intranet"/>
    <x v="141"/>
    <x v="706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x v="710"/>
    <s v="Optional 6thgeneration access"/>
    <x v="377"/>
    <x v="707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n v="726"/>
    <x v="711"/>
    <s v="Realigned web-enabled functionalities"/>
    <x v="378"/>
    <x v="708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n v="727"/>
    <x v="712"/>
    <s v="Enterprise-wide multimedia software"/>
    <x v="200"/>
    <x v="709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x v="713"/>
    <s v="Versatile mission-critical knowledgebase"/>
    <x v="3"/>
    <x v="710"/>
    <n v="17.5"/>
    <x v="0"/>
    <n v="10"/>
    <n v="73.5"/>
    <x v="1"/>
    <s v="USD"/>
    <n v="1464152400"/>
    <n v="1465102800"/>
    <b v="0"/>
    <b v="0"/>
    <s v="theater/plays"/>
    <x v="3"/>
    <x v="3"/>
  </r>
  <r>
    <n v="729"/>
    <x v="714"/>
    <s v="Multi-lateral object-oriented open system"/>
    <x v="36"/>
    <x v="711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n v="730"/>
    <x v="715"/>
    <s v="Visionary system-worthy attitude"/>
    <x v="379"/>
    <x v="712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n v="731"/>
    <x v="716"/>
    <s v="Synergized content-based hierarchy"/>
    <x v="48"/>
    <x v="713"/>
    <n v="90.25"/>
    <x v="3"/>
    <n v="219"/>
    <n v="32.968036529680369"/>
    <x v="1"/>
    <s v="USD"/>
    <n v="1500786000"/>
    <n v="1500872400"/>
    <b v="0"/>
    <b v="0"/>
    <s v="technology/web"/>
    <x v="2"/>
    <x v="2"/>
  </r>
  <r>
    <n v="732"/>
    <x v="717"/>
    <s v="Business-focused 24hour access"/>
    <x v="380"/>
    <x v="714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n v="733"/>
    <x v="718"/>
    <s v="Automated hybrid orchestration"/>
    <x v="144"/>
    <x v="715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n v="734"/>
    <x v="719"/>
    <s v="Exclusive 5thgeneration leverage"/>
    <x v="3"/>
    <x v="716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n v="735"/>
    <x v="720"/>
    <s v="Grass-roots zero administration alliance"/>
    <x v="211"/>
    <x v="717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x v="721"/>
    <s v="Proactive heuristic orchestration"/>
    <x v="106"/>
    <x v="718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x v="722"/>
    <s v="Function-based systematic Graphical User Interface"/>
    <x v="41"/>
    <x v="719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x v="486"/>
    <s v="Extended zero administration software"/>
    <x v="381"/>
    <x v="720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x v="723"/>
    <s v="Multi-tiered discrete support"/>
    <x v="83"/>
    <x v="721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x v="724"/>
    <s v="Phased system-worthy conglomeration"/>
    <x v="98"/>
    <x v="72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x v="287"/>
    <s v="Balanced mobile alliance"/>
    <x v="272"/>
    <x v="723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n v="742"/>
    <x v="725"/>
    <s v="Reactive solution-oriented groupware"/>
    <x v="272"/>
    <x v="724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n v="743"/>
    <x v="726"/>
    <s v="Exclusive bandwidth-monitored orchestration"/>
    <x v="61"/>
    <x v="725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x v="727"/>
    <s v="Intuitive exuding initiative"/>
    <x v="22"/>
    <x v="726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x v="728"/>
    <s v="Streamlined needs-based knowledge user"/>
    <x v="350"/>
    <x v="727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x v="729"/>
    <s v="Automated system-worthy structure"/>
    <x v="382"/>
    <x v="728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x v="730"/>
    <s v="Secured clear-thinking intranet"/>
    <x v="70"/>
    <x v="729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x v="731"/>
    <s v="Cloned actuating architecture"/>
    <x v="383"/>
    <x v="730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x v="732"/>
    <s v="Down-sized needs-based task-force"/>
    <x v="133"/>
    <x v="731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n v="750"/>
    <x v="733"/>
    <s v="Extended responsive Internet solution"/>
    <x v="0"/>
    <x v="99"/>
    <n v="1"/>
    <x v="0"/>
    <n v="1"/>
    <n v="1"/>
    <x v="4"/>
    <s v="GBP"/>
    <n v="1277960400"/>
    <n v="1280120400"/>
    <b v="0"/>
    <b v="0"/>
    <s v="music/electric music"/>
    <x v="1"/>
    <x v="5"/>
  </r>
  <r>
    <n v="751"/>
    <x v="734"/>
    <s v="Universal value-added moderator"/>
    <x v="136"/>
    <x v="732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x v="735"/>
    <s v="Sharable motivating emulation"/>
    <x v="306"/>
    <x v="733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n v="753"/>
    <x v="736"/>
    <s v="Networked web-enabled product"/>
    <x v="53"/>
    <x v="734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x v="737"/>
    <s v="Advanced dedicated encoding"/>
    <x v="384"/>
    <x v="735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n v="755"/>
    <x v="738"/>
    <s v="Stand-alone multi-state project"/>
    <x v="6"/>
    <x v="562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x v="739"/>
    <s v="Customizable bi-directional monitoring"/>
    <x v="81"/>
    <x v="736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n v="757"/>
    <x v="740"/>
    <s v="Profit-focused motivating function"/>
    <x v="1"/>
    <x v="737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n v="758"/>
    <x v="741"/>
    <s v="Proactive systemic firmware"/>
    <x v="241"/>
    <x v="738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n v="759"/>
    <x v="742"/>
    <s v="Grass-roots upward-trending installation"/>
    <x v="385"/>
    <x v="739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n v="760"/>
    <x v="743"/>
    <s v="Virtual heuristic hub"/>
    <x v="386"/>
    <x v="740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n v="761"/>
    <x v="744"/>
    <s v="Customizable leadingedge model"/>
    <x v="196"/>
    <x v="741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n v="762"/>
    <x v="307"/>
    <s v="Upgradable uniform service-desk"/>
    <x v="26"/>
    <x v="742"/>
    <n v="177.25714285714284"/>
    <x v="1"/>
    <n v="100"/>
    <n v="62.04"/>
    <x v="2"/>
    <s v="AUD"/>
    <n v="1354082400"/>
    <n v="1355032800"/>
    <b v="0"/>
    <b v="0"/>
    <s v="music/jazz"/>
    <x v="1"/>
    <x v="17"/>
  </r>
  <r>
    <n v="763"/>
    <x v="745"/>
    <s v="Inverse client-driven product"/>
    <x v="36"/>
    <x v="207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x v="746"/>
    <s v="Managed bandwidth-monitored system engine"/>
    <x v="65"/>
    <x v="743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n v="765"/>
    <x v="747"/>
    <s v="Advanced transitional help-desk"/>
    <x v="61"/>
    <x v="744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n v="766"/>
    <x v="748"/>
    <s v="De-engineered disintermediate encryption"/>
    <x v="316"/>
    <x v="49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x v="749"/>
    <s v="Upgradable attitude-oriented project"/>
    <x v="387"/>
    <x v="745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x v="750"/>
    <s v="Fundamental zero tolerance alliance"/>
    <x v="73"/>
    <x v="746"/>
    <n v="231"/>
    <x v="1"/>
    <n v="150"/>
    <n v="73.92"/>
    <x v="1"/>
    <s v="USD"/>
    <n v="1386741600"/>
    <n v="1388037600"/>
    <b v="0"/>
    <b v="0"/>
    <s v="theater/plays"/>
    <x v="3"/>
    <x v="3"/>
  </r>
  <r>
    <n v="769"/>
    <x v="751"/>
    <s v="Devolved 24hour forecast"/>
    <x v="388"/>
    <x v="747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n v="770"/>
    <x v="752"/>
    <s v="User-centric attitude-oriented intranet"/>
    <x v="333"/>
    <x v="748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x v="753"/>
    <s v="Self-enabling 5thgeneration paradigm"/>
    <x v="36"/>
    <x v="74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x v="754"/>
    <s v="Persistent 3rdgeneration moratorium"/>
    <x v="389"/>
    <x v="750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n v="773"/>
    <x v="755"/>
    <s v="Cross-platform empowering project"/>
    <x v="390"/>
    <x v="751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x v="756"/>
    <s v="Polarized user-facing interface"/>
    <x v="92"/>
    <x v="752"/>
    <n v="135.5"/>
    <x v="1"/>
    <n v="78"/>
    <n v="86.858974358974365"/>
    <x v="6"/>
    <s v="EUR"/>
    <n v="1463979600"/>
    <n v="1467522000"/>
    <b v="0"/>
    <b v="0"/>
    <s v="technology/web"/>
    <x v="2"/>
    <x v="2"/>
  </r>
  <r>
    <n v="775"/>
    <x v="757"/>
    <s v="Customer-focused non-volatile framework"/>
    <x v="151"/>
    <x v="197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x v="758"/>
    <s v="Synchronized multimedia frame"/>
    <x v="391"/>
    <x v="75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n v="777"/>
    <x v="759"/>
    <s v="Open-architected stable algorithm"/>
    <x v="202"/>
    <x v="754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n v="778"/>
    <x v="760"/>
    <s v="Cross-platform optimizing website"/>
    <x v="81"/>
    <x v="755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x v="761"/>
    <s v="Public-key actuating projection"/>
    <x v="392"/>
    <x v="756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n v="780"/>
    <x v="762"/>
    <s v="Implemented intangible instruction set"/>
    <x v="135"/>
    <x v="757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x v="763"/>
    <s v="Cross-group interactive architecture"/>
    <x v="251"/>
    <x v="758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n v="782"/>
    <x v="764"/>
    <s v="Centralized asymmetric framework"/>
    <x v="135"/>
    <x v="759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x v="765"/>
    <s v="Down-sized systematic utilization"/>
    <x v="71"/>
    <x v="760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x v="766"/>
    <s v="Profound fault-tolerant model"/>
    <x v="393"/>
    <x v="761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n v="785"/>
    <x v="767"/>
    <s v="Multi-channeled bi-directional moratorium"/>
    <x v="313"/>
    <x v="762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x v="768"/>
    <s v="Object-based content-based ability"/>
    <x v="42"/>
    <x v="763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n v="787"/>
    <x v="769"/>
    <s v="Progressive coherent secured line"/>
    <x v="394"/>
    <x v="76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n v="788"/>
    <x v="770"/>
    <s v="Synchronized directional capability"/>
    <x v="136"/>
    <x v="765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x v="771"/>
    <s v="Cross-platform composite migration"/>
    <x v="25"/>
    <x v="766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n v="790"/>
    <x v="772"/>
    <s v="Operative local pricing structure"/>
    <x v="395"/>
    <x v="767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n v="791"/>
    <x v="773"/>
    <s v="Optional web-enabled extranet"/>
    <x v="118"/>
    <x v="768"/>
    <n v="25.714285714285712"/>
    <x v="0"/>
    <n v="6"/>
    <n v="90"/>
    <x v="1"/>
    <s v="USD"/>
    <n v="1481436000"/>
    <n v="1482818400"/>
    <b v="0"/>
    <b v="0"/>
    <s v="food/food trucks"/>
    <x v="0"/>
    <x v="0"/>
  </r>
  <r>
    <n v="792"/>
    <x v="774"/>
    <s v="Reduced 6thgeneration intranet"/>
    <x v="22"/>
    <x v="769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x v="775"/>
    <s v="Networked disintermediate leverage"/>
    <x v="65"/>
    <x v="770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n v="794"/>
    <x v="776"/>
    <s v="Optional optimal website"/>
    <x v="47"/>
    <x v="771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x v="777"/>
    <s v="Stand-alone asynchronous functionalities"/>
    <x v="143"/>
    <x v="77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x v="778"/>
    <s v="Profound full-range open system"/>
    <x v="75"/>
    <x v="773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n v="797"/>
    <x v="779"/>
    <s v="Optional tangible utilization"/>
    <x v="4"/>
    <x v="774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x v="780"/>
    <s v="Seamless maximized product"/>
    <x v="74"/>
    <x v="775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x v="781"/>
    <s v="Devolved tertiary time-frame"/>
    <x v="396"/>
    <x v="776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n v="800"/>
    <x v="782"/>
    <s v="Centralized regional function"/>
    <x v="0"/>
    <x v="99"/>
    <n v="1"/>
    <x v="0"/>
    <n v="1"/>
    <n v="1"/>
    <x v="5"/>
    <s v="CHF"/>
    <n v="1434085200"/>
    <n v="1434430800"/>
    <b v="0"/>
    <b v="0"/>
    <s v="music/rock"/>
    <x v="1"/>
    <x v="1"/>
  </r>
  <r>
    <n v="801"/>
    <x v="783"/>
    <s v="User-friendly high-level initiative"/>
    <x v="173"/>
    <x v="77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x v="784"/>
    <s v="Reverse-engineered zero-defect infrastructure"/>
    <x v="8"/>
    <x v="778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x v="785"/>
    <s v="Stand-alone background customer loyalty"/>
    <x v="55"/>
    <x v="106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x v="786"/>
    <s v="Business-focused discrete software"/>
    <x v="97"/>
    <x v="779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n v="805"/>
    <x v="787"/>
    <s v="Advanced intermediate Graphic Interface"/>
    <x v="62"/>
    <x v="780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x v="788"/>
    <s v="Adaptive holistic hub"/>
    <x v="31"/>
    <x v="781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x v="789"/>
    <s v="Automated uniform concept"/>
    <x v="31"/>
    <x v="782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x v="790"/>
    <s v="Enhanced regional flexibility"/>
    <x v="5"/>
    <x v="7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n v="809"/>
    <x v="764"/>
    <s v="Public-key bottom-line algorithm"/>
    <x v="397"/>
    <x v="784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n v="810"/>
    <x v="791"/>
    <s v="Multi-layered intangible instruction set"/>
    <x v="330"/>
    <x v="785"/>
    <n v="193.125"/>
    <x v="1"/>
    <n v="221"/>
    <n v="55.927601809954751"/>
    <x v="1"/>
    <s v="USD"/>
    <n v="1511848800"/>
    <n v="1512712800"/>
    <b v="0"/>
    <b v="1"/>
    <s v="theater/plays"/>
    <x v="3"/>
    <x v="3"/>
  </r>
  <r>
    <n v="811"/>
    <x v="792"/>
    <s v="Fundamental methodical emulation"/>
    <x v="398"/>
    <x v="786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n v="812"/>
    <x v="793"/>
    <s v="Expanded value-added hardware"/>
    <x v="221"/>
    <x v="787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x v="794"/>
    <s v="Diverse high-level attitude"/>
    <x v="170"/>
    <x v="788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n v="814"/>
    <x v="795"/>
    <s v="Visionary 24hour analyzer"/>
    <x v="170"/>
    <x v="789"/>
    <n v="92.1875"/>
    <x v="0"/>
    <n v="36"/>
    <n v="81.944444444444443"/>
    <x v="3"/>
    <s v="DKK"/>
    <n v="1464325200"/>
    <n v="1464498000"/>
    <b v="0"/>
    <b v="1"/>
    <s v="music/rock"/>
    <x v="1"/>
    <x v="1"/>
  </r>
  <r>
    <n v="815"/>
    <x v="796"/>
    <s v="Centralized bandwidth-monitored leverage"/>
    <x v="25"/>
    <x v="790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n v="816"/>
    <x v="797"/>
    <s v="Ergonomic mission-critical moratorium"/>
    <x v="173"/>
    <x v="723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n v="817"/>
    <x v="798"/>
    <s v="Front-line intermediate moderator"/>
    <x v="399"/>
    <x v="791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n v="818"/>
    <x v="311"/>
    <s v="Automated local secured line"/>
    <x v="31"/>
    <x v="792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n v="819"/>
    <x v="799"/>
    <s v="Integrated bandwidth-monitored alliance"/>
    <x v="200"/>
    <x v="793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x v="800"/>
    <s v="Cross-group heuristic forecast"/>
    <x v="42"/>
    <x v="794"/>
    <n v="800.6"/>
    <x v="1"/>
    <n v="279"/>
    <n v="43.043010752688176"/>
    <x v="4"/>
    <s v="GBP"/>
    <n v="1532840400"/>
    <n v="1533963600"/>
    <b v="0"/>
    <b v="1"/>
    <s v="music/rock"/>
    <x v="1"/>
    <x v="1"/>
  </r>
  <r>
    <n v="821"/>
    <x v="801"/>
    <s v="Extended impactful secured line"/>
    <x v="70"/>
    <x v="795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x v="802"/>
    <s v="Distributed optimizing protocol"/>
    <x v="400"/>
    <x v="796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x v="803"/>
    <s v="Secured well-modulated system engine"/>
    <x v="178"/>
    <x v="797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n v="824"/>
    <x v="804"/>
    <s v="Streamlined national benchmark"/>
    <x v="401"/>
    <x v="798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n v="825"/>
    <x v="805"/>
    <s v="Open-architected 24/7 infrastructure"/>
    <x v="136"/>
    <x v="799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x v="806"/>
    <s v="Digitized 6thgeneration Local Area Network"/>
    <x v="54"/>
    <x v="800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n v="827"/>
    <x v="807"/>
    <s v="Innovative actuating artificial intelligence"/>
    <x v="173"/>
    <x v="801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n v="828"/>
    <x v="808"/>
    <s v="Cross-platform reciprocal budgetary management"/>
    <x v="143"/>
    <x v="802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x v="809"/>
    <s v="Vision-oriented scalable portal"/>
    <x v="103"/>
    <x v="803"/>
    <n v="51.34375"/>
    <x v="0"/>
    <n v="154"/>
    <n v="32.006493506493506"/>
    <x v="1"/>
    <s v="USD"/>
    <n v="1433826000"/>
    <n v="1435122000"/>
    <b v="0"/>
    <b v="0"/>
    <s v="theater/plays"/>
    <x v="3"/>
    <x v="3"/>
  </r>
  <r>
    <n v="830"/>
    <x v="810"/>
    <s v="Persevering zero administration knowledge user"/>
    <x v="319"/>
    <x v="80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n v="831"/>
    <x v="811"/>
    <s v="Front-line bottom-line Graphic Interface"/>
    <x v="402"/>
    <x v="805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x v="812"/>
    <s v="Synergized fault-tolerant hierarchy"/>
    <x v="403"/>
    <x v="80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x v="813"/>
    <s v="Expanded asynchronous groupware"/>
    <x v="85"/>
    <x v="807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x v="814"/>
    <s v="Expanded fault-tolerant emulation"/>
    <x v="190"/>
    <x v="80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n v="835"/>
    <x v="815"/>
    <s v="Future-proofed 24hour model"/>
    <x v="404"/>
    <x v="809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n v="836"/>
    <x v="816"/>
    <s v="Optimized didactic intranet"/>
    <x v="32"/>
    <x v="810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n v="837"/>
    <x v="817"/>
    <s v="Right-sized dedicated standardization"/>
    <x v="405"/>
    <x v="811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n v="838"/>
    <x v="818"/>
    <s v="Vision-oriented high-level extranet"/>
    <x v="330"/>
    <x v="812"/>
    <n v="138.90625"/>
    <x v="1"/>
    <n v="261"/>
    <n v="34.061302681992338"/>
    <x v="1"/>
    <s v="USD"/>
    <n v="1538024400"/>
    <n v="1538802000"/>
    <b v="0"/>
    <b v="0"/>
    <s v="theater/plays"/>
    <x v="3"/>
    <x v="3"/>
  </r>
  <r>
    <n v="839"/>
    <x v="819"/>
    <s v="Organized scalable initiative"/>
    <x v="106"/>
    <x v="813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x v="820"/>
    <s v="Enhanced regional moderator"/>
    <x v="406"/>
    <x v="814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x v="821"/>
    <s v="Automated even-keeled emulation"/>
    <x v="14"/>
    <x v="815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n v="842"/>
    <x v="822"/>
    <s v="Reverse-engineered multi-tasking product"/>
    <x v="42"/>
    <x v="816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n v="843"/>
    <x v="823"/>
    <s v="De-engineered next generation parallelism"/>
    <x v="35"/>
    <x v="817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x v="824"/>
    <s v="Intuitive cohesive groupware"/>
    <x v="35"/>
    <x v="818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x v="825"/>
    <s v="Up-sized high-level access"/>
    <x v="407"/>
    <x v="819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x v="826"/>
    <s v="Phased empowering success"/>
    <x v="67"/>
    <x v="820"/>
    <n v="508.5"/>
    <x v="1"/>
    <n v="48"/>
    <n v="105.9375"/>
    <x v="1"/>
    <s v="USD"/>
    <n v="1532149200"/>
    <n v="1535259600"/>
    <b v="1"/>
    <b v="1"/>
    <s v="technology/web"/>
    <x v="2"/>
    <x v="2"/>
  </r>
  <r>
    <n v="847"/>
    <x v="827"/>
    <s v="Distributed actuating project"/>
    <x v="53"/>
    <x v="695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n v="848"/>
    <x v="828"/>
    <s v="Robust motivating orchestration"/>
    <x v="170"/>
    <x v="82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n v="849"/>
    <x v="829"/>
    <s v="Vision-oriented uniform instruction set"/>
    <x v="313"/>
    <x v="822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x v="830"/>
    <s v="Cross-group upward-trending hierarchy"/>
    <x v="0"/>
    <x v="99"/>
    <n v="1"/>
    <x v="0"/>
    <n v="1"/>
    <n v="1"/>
    <x v="1"/>
    <s v="USD"/>
    <n v="1321682400"/>
    <n v="1322978400"/>
    <b v="1"/>
    <b v="0"/>
    <s v="music/rock"/>
    <x v="1"/>
    <x v="1"/>
  </r>
  <r>
    <n v="851"/>
    <x v="831"/>
    <s v="Object-based needs-based info-mediaries"/>
    <x v="46"/>
    <x v="823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x v="832"/>
    <s v="Open-source reciprocal standardization"/>
    <x v="70"/>
    <x v="824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n v="853"/>
    <x v="833"/>
    <s v="Secured well-modulated projection"/>
    <x v="408"/>
    <x v="825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n v="854"/>
    <x v="834"/>
    <s v="Multi-channeled secondary middleware"/>
    <x v="409"/>
    <x v="826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x v="835"/>
    <s v="Horizontal clear-thinking framework"/>
    <x v="410"/>
    <x v="827"/>
    <n v="102.37606837606839"/>
    <x v="1"/>
    <n v="452"/>
    <n v="53"/>
    <x v="2"/>
    <s v="AUD"/>
    <n v="1308373200"/>
    <n v="1311051600"/>
    <b v="0"/>
    <b v="0"/>
    <s v="theater/plays"/>
    <x v="3"/>
    <x v="3"/>
  </r>
  <r>
    <n v="856"/>
    <x v="764"/>
    <s v="Profound composite core"/>
    <x v="166"/>
    <x v="82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n v="857"/>
    <x v="836"/>
    <s v="Programmable disintermediate matrices"/>
    <x v="98"/>
    <x v="829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x v="837"/>
    <s v="Realigned 5thgeneration knowledge user"/>
    <x v="220"/>
    <x v="830"/>
    <n v="69.45"/>
    <x v="0"/>
    <n v="35"/>
    <n v="79.371428571428567"/>
    <x v="1"/>
    <s v="USD"/>
    <n v="1524286800"/>
    <n v="1524891600"/>
    <b v="1"/>
    <b v="0"/>
    <s v="food/food trucks"/>
    <x v="0"/>
    <x v="0"/>
  </r>
  <r>
    <n v="859"/>
    <x v="838"/>
    <s v="Multi-layered upward-trending groupware"/>
    <x v="190"/>
    <x v="831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x v="839"/>
    <s v="Re-contextualized leadingedge firmware"/>
    <x v="22"/>
    <x v="832"/>
    <n v="251.65"/>
    <x v="1"/>
    <n v="65"/>
    <n v="77.430769230769229"/>
    <x v="1"/>
    <s v="USD"/>
    <n v="1550556000"/>
    <n v="1551420000"/>
    <b v="0"/>
    <b v="1"/>
    <s v="technology/wearables"/>
    <x v="2"/>
    <x v="8"/>
  </r>
  <r>
    <n v="861"/>
    <x v="840"/>
    <s v="Devolved disintermediate analyzer"/>
    <x v="35"/>
    <x v="833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x v="841"/>
    <s v="Profound disintermediate open system"/>
    <x v="26"/>
    <x v="834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n v="863"/>
    <x v="842"/>
    <s v="Automated reciprocal protocol"/>
    <x v="1"/>
    <x v="83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x v="843"/>
    <s v="Automated static workforce"/>
    <x v="3"/>
    <x v="836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x v="844"/>
    <s v="Horizontal attitude-oriented help-desk"/>
    <x v="411"/>
    <x v="837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n v="866"/>
    <x v="845"/>
    <s v="Versatile 5thgeneration matrices"/>
    <x v="412"/>
    <x v="838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x v="846"/>
    <s v="Cross-platform next generation service-desk"/>
    <x v="73"/>
    <x v="839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x v="847"/>
    <s v="Front-line web-enabled installation"/>
    <x v="260"/>
    <x v="762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n v="869"/>
    <x v="848"/>
    <s v="Multi-channeled responsive product"/>
    <x v="413"/>
    <x v="840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x v="849"/>
    <s v="Adaptive demand-driven encryption"/>
    <x v="106"/>
    <x v="841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n v="871"/>
    <x v="850"/>
    <s v="Re-engineered client-driven knowledge user"/>
    <x v="414"/>
    <x v="84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n v="872"/>
    <x v="851"/>
    <s v="Compatible logistical paradigm"/>
    <x v="53"/>
    <x v="843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x v="852"/>
    <s v="Intuitive value-added installation"/>
    <x v="369"/>
    <x v="844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x v="853"/>
    <s v="Managed discrete parallelism"/>
    <x v="415"/>
    <x v="845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x v="854"/>
    <s v="Implemented tangible approach"/>
    <x v="58"/>
    <x v="846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n v="876"/>
    <x v="855"/>
    <s v="Re-engineered encompassing definition"/>
    <x v="111"/>
    <x v="847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x v="856"/>
    <s v="Multi-lateral uniform collaboration"/>
    <x v="416"/>
    <x v="84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n v="878"/>
    <x v="857"/>
    <s v="Enterprise-wide foreground paradigm"/>
    <x v="50"/>
    <x v="849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n v="879"/>
    <x v="858"/>
    <s v="Stand-alone incremental parallelism"/>
    <x v="67"/>
    <x v="675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n v="880"/>
    <x v="859"/>
    <s v="Persevering 5thgeneration throughput"/>
    <x v="396"/>
    <x v="850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n v="881"/>
    <x v="860"/>
    <s v="Implemented object-oriented synergy"/>
    <x v="417"/>
    <x v="851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n v="882"/>
    <x v="861"/>
    <s v="Balanced demand-driven definition"/>
    <x v="126"/>
    <x v="852"/>
    <n v="370"/>
    <x v="1"/>
    <n v="80"/>
    <n v="37"/>
    <x v="1"/>
    <s v="USD"/>
    <n v="1421820000"/>
    <n v="1422165600"/>
    <b v="0"/>
    <b v="0"/>
    <s v="theater/plays"/>
    <x v="3"/>
    <x v="3"/>
  </r>
  <r>
    <n v="883"/>
    <x v="862"/>
    <s v="Customer-focused mobile Graphic Interface"/>
    <x v="74"/>
    <x v="853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x v="863"/>
    <s v="Horizontal secondary interface"/>
    <x v="418"/>
    <x v="85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n v="885"/>
    <x v="864"/>
    <s v="Virtual analyzing collaboration"/>
    <x v="37"/>
    <x v="855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x v="865"/>
    <s v="Multi-tiered explicit focus group"/>
    <x v="419"/>
    <x v="856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n v="887"/>
    <x v="866"/>
    <s v="Multi-layered systematic knowledgebase"/>
    <x v="75"/>
    <x v="857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n v="888"/>
    <x v="867"/>
    <s v="Reverse-engineered uniform knowledge user"/>
    <x v="306"/>
    <x v="858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n v="889"/>
    <x v="868"/>
    <s v="Secured dynamic capacity"/>
    <x v="36"/>
    <x v="859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n v="890"/>
    <x v="869"/>
    <s v="Devolved foreground throughput"/>
    <x v="420"/>
    <x v="860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x v="870"/>
    <s v="Synchronized demand-driven infrastructure"/>
    <x v="162"/>
    <x v="861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x v="871"/>
    <s v="Realigned discrete structure"/>
    <x v="46"/>
    <x v="862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x v="872"/>
    <s v="Progressive grid-enabled website"/>
    <x v="141"/>
    <x v="863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x v="873"/>
    <s v="Organic cohesive neural-net"/>
    <x v="12"/>
    <x v="9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x v="874"/>
    <s v="Integrated demand-driven info-mediaries"/>
    <x v="421"/>
    <x v="611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n v="896"/>
    <x v="875"/>
    <s v="Reverse-engineered client-server extranet"/>
    <x v="174"/>
    <x v="864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n v="897"/>
    <x v="876"/>
    <s v="Organized discrete encoding"/>
    <x v="35"/>
    <x v="865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x v="877"/>
    <s v="Balanced regional flexibility"/>
    <x v="422"/>
    <x v="866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x v="878"/>
    <s v="Implemented multimedia time-frame"/>
    <x v="33"/>
    <x v="867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n v="900"/>
    <x v="879"/>
    <s v="Enhanced uniform service-desk"/>
    <x v="0"/>
    <x v="50"/>
    <n v="2"/>
    <x v="0"/>
    <n v="1"/>
    <n v="2"/>
    <x v="1"/>
    <s v="USD"/>
    <n v="1411102800"/>
    <n v="1411189200"/>
    <b v="0"/>
    <b v="1"/>
    <s v="technology/web"/>
    <x v="2"/>
    <x v="2"/>
  </r>
  <r>
    <n v="901"/>
    <x v="880"/>
    <s v="Versatile bottom-line definition"/>
    <x v="36"/>
    <x v="868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n v="902"/>
    <x v="881"/>
    <s v="Integrated bifurcated software"/>
    <x v="1"/>
    <x v="869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n v="903"/>
    <x v="882"/>
    <s v="Assimilated next generation instruction set"/>
    <x v="423"/>
    <x v="870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n v="904"/>
    <x v="883"/>
    <s v="Digitized foreground array"/>
    <x v="191"/>
    <x v="871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n v="905"/>
    <x v="884"/>
    <s v="Re-engineered clear-thinking project"/>
    <x v="58"/>
    <x v="872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n v="906"/>
    <x v="885"/>
    <s v="Implemented even-keeled standardization"/>
    <x v="20"/>
    <x v="873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x v="886"/>
    <s v="Quality-focused asymmetric adapter"/>
    <x v="14"/>
    <x v="874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x v="887"/>
    <s v="Networked intangible help-desk"/>
    <x v="424"/>
    <x v="875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n v="909"/>
    <x v="888"/>
    <s v="Synchronized attitude-oriented frame"/>
    <x v="37"/>
    <x v="876"/>
    <n v="478.94444444444446"/>
    <x v="1"/>
    <n v="80"/>
    <n v="107.7625"/>
    <x v="0"/>
    <s v="CAD"/>
    <n v="1528088400"/>
    <n v="1530421200"/>
    <b v="0"/>
    <b v="1"/>
    <s v="theater/plays"/>
    <x v="3"/>
    <x v="3"/>
  </r>
  <r>
    <n v="910"/>
    <x v="889"/>
    <s v="Proactive incremental architecture"/>
    <x v="425"/>
    <x v="877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n v="911"/>
    <x v="890"/>
    <s v="Cloned responsive standardization"/>
    <x v="306"/>
    <x v="878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n v="912"/>
    <x v="891"/>
    <s v="Reduced bifurcated pricing structure"/>
    <x v="37"/>
    <x v="879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x v="892"/>
    <s v="Re-engineered asymmetric challenge"/>
    <x v="426"/>
    <x v="880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x v="893"/>
    <s v="Diverse client-driven conglomeration"/>
    <x v="330"/>
    <x v="881"/>
    <n v="57.4375"/>
    <x v="0"/>
    <n v="141"/>
    <n v="26.070921985815602"/>
    <x v="4"/>
    <s v="GBP"/>
    <n v="1375592400"/>
    <n v="1376629200"/>
    <b v="0"/>
    <b v="0"/>
    <s v="theater/plays"/>
    <x v="3"/>
    <x v="3"/>
  </r>
  <r>
    <n v="915"/>
    <x v="894"/>
    <s v="Configurable upward-trending solution"/>
    <x v="427"/>
    <x v="882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x v="895"/>
    <s v="Persistent bandwidth-monitored framework"/>
    <x v="41"/>
    <x v="88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x v="896"/>
    <s v="Polarized discrete product"/>
    <x v="136"/>
    <x v="884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x v="897"/>
    <s v="Seamless dynamic website"/>
    <x v="167"/>
    <x v="885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x v="898"/>
    <s v="Extended multimedia firmware"/>
    <x v="428"/>
    <x v="886"/>
    <n v="58.75"/>
    <x v="0"/>
    <n v="225"/>
    <n v="92.955555555555549"/>
    <x v="2"/>
    <s v="AUD"/>
    <n v="1507957200"/>
    <n v="1510725600"/>
    <b v="0"/>
    <b v="1"/>
    <s v="theater/plays"/>
    <x v="3"/>
    <x v="3"/>
  </r>
  <r>
    <n v="920"/>
    <x v="899"/>
    <s v="Versatile directional project"/>
    <x v="98"/>
    <x v="887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x v="900"/>
    <s v="Profound directional knowledge user"/>
    <x v="429"/>
    <x v="888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n v="922"/>
    <x v="901"/>
    <s v="Ameliorated logistical capability"/>
    <x v="430"/>
    <x v="889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x v="902"/>
    <s v="Sharable discrete definition"/>
    <x v="12"/>
    <x v="890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x v="903"/>
    <s v="User-friendly next generation core"/>
    <x v="431"/>
    <x v="891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n v="925"/>
    <x v="904"/>
    <s v="Profit-focused empowering system engine"/>
    <x v="162"/>
    <x v="89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n v="926"/>
    <x v="905"/>
    <s v="Synchronized cohesive encoding"/>
    <x v="251"/>
    <x v="893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n v="927"/>
    <x v="906"/>
    <s v="Synergistic dynamic utilization"/>
    <x v="44"/>
    <x v="894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n v="928"/>
    <x v="907"/>
    <s v="Triple-buffered bi-directional model"/>
    <x v="225"/>
    <x v="895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x v="908"/>
    <s v="Polarized tertiary function"/>
    <x v="20"/>
    <x v="896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n v="930"/>
    <x v="909"/>
    <s v="Configurable fault-tolerant structure"/>
    <x v="26"/>
    <x v="897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x v="910"/>
    <s v="Digitized 24/7 budgetary management"/>
    <x v="58"/>
    <x v="898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n v="932"/>
    <x v="911"/>
    <s v="Stand-alone zero tolerance algorithm"/>
    <x v="173"/>
    <x v="899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n v="933"/>
    <x v="912"/>
    <s v="Implemented tangible support"/>
    <x v="432"/>
    <x v="900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x v="913"/>
    <s v="Reactive radical framework"/>
    <x v="8"/>
    <x v="901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x v="914"/>
    <s v="Object-based full-range knowledge user"/>
    <x v="55"/>
    <x v="90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n v="936"/>
    <x v="591"/>
    <s v="Enhanced composite contingency"/>
    <x v="100"/>
    <x v="903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n v="937"/>
    <x v="915"/>
    <s v="Cloned fresh-thinking model"/>
    <x v="409"/>
    <x v="904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x v="916"/>
    <s v="Total dedicated benchmark"/>
    <x v="243"/>
    <x v="905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x v="917"/>
    <s v="Streamlined human-resource Graphic Interface"/>
    <x v="75"/>
    <x v="906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n v="940"/>
    <x v="918"/>
    <s v="Upgradable analyzing core"/>
    <x v="34"/>
    <x v="907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n v="941"/>
    <x v="919"/>
    <s v="Profound exuding pricing structure"/>
    <x v="433"/>
    <x v="908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x v="916"/>
    <s v="Horizontal optimizing model"/>
    <x v="103"/>
    <x v="909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n v="943"/>
    <x v="920"/>
    <s v="Synchronized fault-tolerant algorithm"/>
    <x v="168"/>
    <x v="910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n v="944"/>
    <x v="921"/>
    <s v="Streamlined 5thgeneration intranet"/>
    <x v="83"/>
    <x v="911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x v="922"/>
    <s v="Cross-group clear-thinking task-force"/>
    <x v="434"/>
    <x v="912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x v="923"/>
    <s v="Public-key bandwidth-monitored intranet"/>
    <x v="184"/>
    <x v="913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n v="947"/>
    <x v="924"/>
    <s v="Upgradable clear-thinking hardware"/>
    <x v="136"/>
    <x v="914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x v="925"/>
    <s v="Integrated holistic paradigm"/>
    <x v="151"/>
    <x v="915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x v="926"/>
    <s v="Seamless clear-thinking conglomeration"/>
    <x v="291"/>
    <x v="916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x v="927"/>
    <s v="Persistent content-based methodology"/>
    <x v="0"/>
    <x v="297"/>
    <n v="5"/>
    <x v="0"/>
    <n v="1"/>
    <n v="5"/>
    <x v="1"/>
    <s v="USD"/>
    <n v="1555390800"/>
    <n v="1555822800"/>
    <b v="0"/>
    <b v="1"/>
    <s v="theater/plays"/>
    <x v="3"/>
    <x v="3"/>
  </r>
  <r>
    <n v="951"/>
    <x v="928"/>
    <s v="Re-engineered 24hour matrix"/>
    <x v="435"/>
    <x v="917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x v="929"/>
    <s v="Virtual multi-tasking core"/>
    <x v="436"/>
    <x v="918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x v="930"/>
    <s v="Streamlined fault-tolerant conglomeration"/>
    <x v="88"/>
    <x v="919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x v="931"/>
    <s v="Enterprise-wide client-driven policy"/>
    <x v="142"/>
    <x v="920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n v="955"/>
    <x v="932"/>
    <s v="Function-based next generation emulation"/>
    <x v="31"/>
    <x v="921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x v="933"/>
    <s v="Re-engineered composite focus group"/>
    <x v="437"/>
    <x v="922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x v="934"/>
    <s v="Profound mission-critical function"/>
    <x v="122"/>
    <x v="923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x v="935"/>
    <s v="De-engineered zero-defect open system"/>
    <x v="65"/>
    <x v="924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x v="936"/>
    <s v="Operative hybrid utilization"/>
    <x v="438"/>
    <x v="925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x v="937"/>
    <s v="Function-based interactive matrix"/>
    <x v="20"/>
    <x v="926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n v="961"/>
    <x v="938"/>
    <s v="Optimized content-based collaboration"/>
    <x v="57"/>
    <x v="927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x v="939"/>
    <s v="User-centric cohesive policy"/>
    <x v="136"/>
    <x v="928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n v="963"/>
    <x v="940"/>
    <s v="Ergonomic methodical hub"/>
    <x v="291"/>
    <x v="929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x v="941"/>
    <s v="Devolved disintermediate encryption"/>
    <x v="41"/>
    <x v="930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n v="965"/>
    <x v="942"/>
    <s v="Phased clear-thinking policy"/>
    <x v="196"/>
    <x v="93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n v="966"/>
    <x v="411"/>
    <s v="Seamless solution-oriented capacity"/>
    <x v="12"/>
    <x v="932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n v="967"/>
    <x v="943"/>
    <s v="Organized human-resource attitude"/>
    <x v="439"/>
    <x v="933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n v="968"/>
    <x v="944"/>
    <s v="Open-architected disintermediate budgetary management"/>
    <x v="166"/>
    <x v="934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n v="969"/>
    <x v="945"/>
    <s v="Multi-lateral radical solution"/>
    <x v="58"/>
    <x v="935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x v="946"/>
    <s v="Inverse context-sensitive info-mediaries"/>
    <x v="309"/>
    <x v="936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n v="971"/>
    <x v="947"/>
    <s v="Versatile neutral workforce"/>
    <x v="135"/>
    <x v="937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x v="948"/>
    <s v="Multi-tiered systematic knowledge user"/>
    <x v="440"/>
    <x v="938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x v="949"/>
    <s v="Programmable multi-state algorithm"/>
    <x v="441"/>
    <x v="939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x v="950"/>
    <s v="Multi-channeled reciprocal interface"/>
    <x v="126"/>
    <x v="940"/>
    <n v="373.875"/>
    <x v="1"/>
    <n v="32"/>
    <n v="93.46875"/>
    <x v="1"/>
    <s v="USD"/>
    <n v="1368853200"/>
    <n v="1368939600"/>
    <b v="0"/>
    <b v="0"/>
    <s v="music/indie rock"/>
    <x v="1"/>
    <x v="7"/>
  </r>
  <r>
    <n v="975"/>
    <x v="951"/>
    <s v="Right-sized maximized migration"/>
    <x v="91"/>
    <x v="941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n v="976"/>
    <x v="952"/>
    <s v="Self-enabling value-added artificial intelligence"/>
    <x v="220"/>
    <x v="942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x v="597"/>
    <s v="Vision-oriented interactive solution"/>
    <x v="260"/>
    <x v="943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n v="978"/>
    <x v="953"/>
    <s v="Fundamental user-facing productivity"/>
    <x v="67"/>
    <x v="944"/>
    <n v="864.1"/>
    <x v="1"/>
    <n v="92"/>
    <n v="93.923913043478265"/>
    <x v="1"/>
    <s v="USD"/>
    <n v="1478930400"/>
    <n v="1480831200"/>
    <b v="0"/>
    <b v="0"/>
    <s v="games/video games"/>
    <x v="6"/>
    <x v="11"/>
  </r>
  <r>
    <n v="979"/>
    <x v="954"/>
    <s v="Innovative well-modulated capability"/>
    <x v="138"/>
    <x v="945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n v="980"/>
    <x v="955"/>
    <s v="Universal fault-tolerant orchestration"/>
    <x v="442"/>
    <x v="946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n v="981"/>
    <x v="956"/>
    <s v="Grass-roots executive synergy"/>
    <x v="313"/>
    <x v="947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x v="957"/>
    <s v="Multi-layered optimal application"/>
    <x v="44"/>
    <x v="948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x v="958"/>
    <s v="Business-focused full-range core"/>
    <x v="443"/>
    <x v="949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x v="959"/>
    <s v="Exclusive system-worthy Graphic Interface"/>
    <x v="191"/>
    <x v="95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n v="985"/>
    <x v="960"/>
    <s v="Enhanced optimal ability"/>
    <x v="305"/>
    <x v="951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n v="986"/>
    <x v="961"/>
    <s v="Optional zero administration neural-net"/>
    <x v="75"/>
    <x v="952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n v="987"/>
    <x v="962"/>
    <s v="Ameliorated foreground focus group"/>
    <x v="8"/>
    <x v="953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x v="963"/>
    <s v="Triple-buffered multi-tasking matrices"/>
    <x v="151"/>
    <x v="802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x v="964"/>
    <s v="Versatile dedicated migration"/>
    <x v="166"/>
    <x v="954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x v="965"/>
    <s v="Devolved foreground customer loyalty"/>
    <x v="75"/>
    <x v="955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n v="991"/>
    <x v="509"/>
    <s v="Reduced reciprocal focus group"/>
    <x v="122"/>
    <x v="55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n v="992"/>
    <x v="966"/>
    <s v="Networked global migration"/>
    <x v="33"/>
    <x v="956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x v="967"/>
    <s v="De-engineered even-keeled definition"/>
    <x v="122"/>
    <x v="957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x v="968"/>
    <s v="Implemented bi-directional flexibility"/>
    <x v="444"/>
    <x v="958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x v="969"/>
    <s v="Vision-oriented scalable definition"/>
    <x v="238"/>
    <x v="959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n v="996"/>
    <x v="970"/>
    <s v="Future-proofed upward-trending migration"/>
    <x v="47"/>
    <x v="960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n v="997"/>
    <x v="971"/>
    <s v="Right-sized full-range throughput"/>
    <x v="4"/>
    <x v="961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n v="998"/>
    <x v="972"/>
    <s v="Polarized composite customer loyalty"/>
    <x v="445"/>
    <x v="962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n v="999"/>
    <x v="973"/>
    <s v="Expanded eco-centric policy"/>
    <x v="446"/>
    <x v="963"/>
    <n v="56.542754275427541"/>
    <x v="3"/>
    <n v="1122"/>
    <n v="55.98841354723708"/>
    <x v="1"/>
    <s v="USD"/>
    <n v="1467176400"/>
    <n v="1467781200"/>
    <b v="0"/>
    <b v="0"/>
    <s v="food/food trucks"/>
    <x v="0"/>
    <x v="0"/>
  </r>
  <r>
    <m/>
    <x v="974"/>
    <m/>
    <x v="447"/>
    <x v="964"/>
    <m/>
    <x v="4"/>
    <m/>
    <m/>
    <x v="7"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x v="0"/>
    <n v="0"/>
    <s v="CA"/>
    <s v="CAD"/>
    <n v="1448690400"/>
    <n v="1450159200"/>
    <b v="0"/>
    <b v="0"/>
    <s v="food/food trucks"/>
    <x v="0"/>
    <s v="food trucks"/>
    <x v="0"/>
    <d v="2015-12-15T06:00:00"/>
  </r>
  <r>
    <n v="1"/>
    <s v="Odom Inc"/>
    <s v="Managed bottom-line architecture"/>
    <n v="1400"/>
    <n v="14560"/>
    <n v="1040"/>
    <x v="1"/>
    <x v="1"/>
    <n v="92.151898734177209"/>
    <s v="US"/>
    <s v="USD"/>
    <n v="1408424400"/>
    <n v="1408597200"/>
    <b v="0"/>
    <b v="1"/>
    <s v="music/rock"/>
    <x v="1"/>
    <s v="rock"/>
    <x v="1"/>
    <d v="2014-08-21T05:00:00"/>
  </r>
  <r>
    <n v="2"/>
    <s v="Melton, Robinson and Fritz"/>
    <s v="Function-based leadingedge pricing structure"/>
    <n v="108400"/>
    <n v="142523"/>
    <n v="131.4787822878229"/>
    <x v="1"/>
    <x v="2"/>
    <n v="100.01614035087719"/>
    <s v="AU"/>
    <s v="AUD"/>
    <n v="1384668000"/>
    <n v="1384840800"/>
    <b v="0"/>
    <b v="0"/>
    <s v="technology/web"/>
    <x v="2"/>
    <s v="web"/>
    <x v="2"/>
    <d v="2013-11-19T06:00:00"/>
  </r>
  <r>
    <n v="3"/>
    <s v="Mcdonald, Gonzalez and Ross"/>
    <s v="Vision-oriented fresh-thinking conglomeration"/>
    <n v="4200"/>
    <n v="2477"/>
    <n v="58.976190476190467"/>
    <x v="0"/>
    <x v="3"/>
    <n v="103.20833333333333"/>
    <s v="US"/>
    <s v="USD"/>
    <n v="1565499600"/>
    <n v="1568955600"/>
    <b v="0"/>
    <b v="0"/>
    <s v="music/rock"/>
    <x v="1"/>
    <s v="rock"/>
    <x v="3"/>
    <d v="2019-09-20T05:00:00"/>
  </r>
  <r>
    <n v="4"/>
    <s v="Larson-Little"/>
    <s v="Proactive foreground core"/>
    <n v="7600"/>
    <n v="5265"/>
    <n v="69.276315789473685"/>
    <x v="0"/>
    <x v="4"/>
    <n v="99.339622641509436"/>
    <s v="US"/>
    <s v="USD"/>
    <n v="1547964000"/>
    <n v="1548309600"/>
    <b v="0"/>
    <b v="0"/>
    <s v="theater/plays"/>
    <x v="3"/>
    <s v="plays"/>
    <x v="4"/>
    <d v="2019-01-24T06:00:00"/>
  </r>
  <r>
    <n v="5"/>
    <s v="Harris Group"/>
    <s v="Open-source optimizing database"/>
    <n v="7600"/>
    <n v="13195"/>
    <n v="173.61842105263159"/>
    <x v="1"/>
    <x v="5"/>
    <n v="75.833333333333329"/>
    <s v="DK"/>
    <s v="DKK"/>
    <n v="1346130000"/>
    <n v="1347080400"/>
    <b v="0"/>
    <b v="0"/>
    <s v="theater/plays"/>
    <x v="3"/>
    <s v="plays"/>
    <x v="5"/>
    <d v="2012-09-08T05:00:00"/>
  </r>
  <r>
    <n v="6"/>
    <s v="Ortiz, Coleman and Mitchell"/>
    <s v="Operative upward-trending algorithm"/>
    <n v="5200"/>
    <n v="1090"/>
    <n v="20.961538461538463"/>
    <x v="0"/>
    <x v="6"/>
    <n v="60.555555555555557"/>
    <s v="GB"/>
    <s v="GBP"/>
    <n v="1505278800"/>
    <n v="1505365200"/>
    <b v="0"/>
    <b v="0"/>
    <s v="film &amp; video/documentary"/>
    <x v="4"/>
    <s v="documentary"/>
    <x v="6"/>
    <d v="2017-09-14T05:00:00"/>
  </r>
  <r>
    <n v="7"/>
    <s v="Carter-Guzman"/>
    <s v="Centralized cohesive challenge"/>
    <n v="4500"/>
    <n v="14741"/>
    <n v="327.57777777777778"/>
    <x v="1"/>
    <x v="7"/>
    <n v="64.93832599118943"/>
    <s v="DK"/>
    <s v="DKK"/>
    <n v="1439442000"/>
    <n v="1439614800"/>
    <b v="0"/>
    <b v="0"/>
    <s v="theater/plays"/>
    <x v="3"/>
    <s v="plays"/>
    <x v="7"/>
    <d v="2015-08-15T05:00:00"/>
  </r>
  <r>
    <n v="8"/>
    <s v="Nunez-Richards"/>
    <s v="Exclusive attitude-oriented intranet"/>
    <n v="110100"/>
    <n v="21946"/>
    <n v="19.932788374205266"/>
    <x v="2"/>
    <x v="8"/>
    <n v="30.997175141242938"/>
    <s v="DK"/>
    <s v="DKK"/>
    <n v="1281330000"/>
    <n v="1281502800"/>
    <b v="0"/>
    <b v="0"/>
    <s v="theater/plays"/>
    <x v="3"/>
    <s v="plays"/>
    <x v="8"/>
    <d v="2010-08-11T05:00:00"/>
  </r>
  <r>
    <n v="9"/>
    <s v="Rangel, Holt and Jones"/>
    <s v="Open-source fresh-thinking model"/>
    <n v="6200"/>
    <n v="3208"/>
    <n v="51.741935483870968"/>
    <x v="0"/>
    <x v="9"/>
    <n v="72.909090909090907"/>
    <s v="US"/>
    <s v="USD"/>
    <n v="1379566800"/>
    <n v="1383804000"/>
    <b v="0"/>
    <b v="0"/>
    <s v="music/electric music"/>
    <x v="1"/>
    <s v="electric music"/>
    <x v="9"/>
    <d v="2013-11-07T06:00:00"/>
  </r>
  <r>
    <n v="10"/>
    <s v="Green Ltd"/>
    <s v="Monitored empowering installation"/>
    <n v="5200"/>
    <n v="13838"/>
    <n v="266.11538461538464"/>
    <x v="1"/>
    <x v="10"/>
    <n v="62.9"/>
    <s v="US"/>
    <s v="USD"/>
    <n v="1281762000"/>
    <n v="1285909200"/>
    <b v="0"/>
    <b v="0"/>
    <s v="film &amp; video/drama"/>
    <x v="4"/>
    <s v="drama"/>
    <x v="10"/>
    <d v="2010-10-01T05:00:00"/>
  </r>
  <r>
    <n v="11"/>
    <s v="Perez, Johnson and Gardner"/>
    <s v="Grass-roots zero administration system engine"/>
    <n v="6300"/>
    <n v="3030"/>
    <n v="48.095238095238095"/>
    <x v="0"/>
    <x v="11"/>
    <n v="112.22222222222223"/>
    <s v="US"/>
    <s v="USD"/>
    <n v="1285045200"/>
    <n v="1285563600"/>
    <b v="0"/>
    <b v="1"/>
    <s v="theater/plays"/>
    <x v="3"/>
    <s v="plays"/>
    <x v="11"/>
    <d v="2010-09-27T05:00:00"/>
  </r>
  <r>
    <n v="12"/>
    <s v="Kim Ltd"/>
    <s v="Assimilated hybrid intranet"/>
    <n v="6300"/>
    <n v="5629"/>
    <n v="89.349206349206341"/>
    <x v="0"/>
    <x v="12"/>
    <n v="102.34545454545454"/>
    <s v="US"/>
    <s v="USD"/>
    <n v="1571720400"/>
    <n v="1572411600"/>
    <b v="0"/>
    <b v="0"/>
    <s v="film &amp; video/drama"/>
    <x v="4"/>
    <s v="drama"/>
    <x v="12"/>
    <d v="2019-10-30T05:00:00"/>
  </r>
  <r>
    <n v="13"/>
    <s v="Walker, Taylor and Coleman"/>
    <s v="Multi-tiered directional open architecture"/>
    <n v="4200"/>
    <n v="10295"/>
    <n v="245.11904761904765"/>
    <x v="1"/>
    <x v="13"/>
    <n v="105.05102040816327"/>
    <s v="US"/>
    <s v="USD"/>
    <n v="1465621200"/>
    <n v="1466658000"/>
    <b v="0"/>
    <b v="0"/>
    <s v="music/indie rock"/>
    <x v="1"/>
    <s v="indie rock"/>
    <x v="13"/>
    <d v="2016-06-23T05:00:00"/>
  </r>
  <r>
    <n v="14"/>
    <s v="Rodriguez, Rose and Stewart"/>
    <s v="Cloned directional synergy"/>
    <n v="28200"/>
    <n v="18829"/>
    <n v="66.769503546099301"/>
    <x v="0"/>
    <x v="14"/>
    <n v="94.144999999999996"/>
    <s v="US"/>
    <s v="USD"/>
    <n v="1331013600"/>
    <n v="1333342800"/>
    <b v="0"/>
    <b v="0"/>
    <s v="music/indie rock"/>
    <x v="1"/>
    <s v="indie rock"/>
    <x v="14"/>
    <d v="2012-04-02T05:00:00"/>
  </r>
  <r>
    <n v="15"/>
    <s v="Wright, Hunt and Rowe"/>
    <s v="Extended eco-centric pricing structure"/>
    <n v="81200"/>
    <n v="38414"/>
    <n v="47.307881773399011"/>
    <x v="0"/>
    <x v="15"/>
    <n v="84.986725663716811"/>
    <s v="US"/>
    <s v="USD"/>
    <n v="1575957600"/>
    <n v="1576303200"/>
    <b v="0"/>
    <b v="0"/>
    <s v="technology/wearables"/>
    <x v="2"/>
    <s v="wearables"/>
    <x v="15"/>
    <d v="2019-12-14T06:00:00"/>
  </r>
  <r>
    <n v="16"/>
    <s v="Hines Inc"/>
    <s v="Cross-platform systemic adapter"/>
    <n v="1700"/>
    <n v="11041"/>
    <n v="649.47058823529414"/>
    <x v="1"/>
    <x v="16"/>
    <n v="110.41"/>
    <s v="US"/>
    <s v="USD"/>
    <n v="1390370400"/>
    <n v="1392271200"/>
    <b v="0"/>
    <b v="0"/>
    <s v="publishing/nonfiction"/>
    <x v="5"/>
    <s v="nonfiction"/>
    <x v="16"/>
    <d v="2014-02-13T06:00:00"/>
  </r>
  <r>
    <n v="17"/>
    <s v="Cochran-Nguyen"/>
    <s v="Seamless 4thgeneration methodology"/>
    <n v="84600"/>
    <n v="134845"/>
    <n v="159.39125295508273"/>
    <x v="1"/>
    <x v="17"/>
    <n v="107.96236989591674"/>
    <s v="US"/>
    <s v="USD"/>
    <n v="1294812000"/>
    <n v="1294898400"/>
    <b v="0"/>
    <b v="0"/>
    <s v="film &amp; video/animation"/>
    <x v="4"/>
    <s v="animation"/>
    <x v="17"/>
    <d v="2011-01-13T06:00:00"/>
  </r>
  <r>
    <n v="18"/>
    <s v="Johnson-Gould"/>
    <s v="Exclusive needs-based adapter"/>
    <n v="9100"/>
    <n v="6089"/>
    <n v="66.912087912087912"/>
    <x v="3"/>
    <x v="18"/>
    <n v="45.103703703703701"/>
    <s v="US"/>
    <s v="USD"/>
    <n v="1536382800"/>
    <n v="1537074000"/>
    <b v="0"/>
    <b v="0"/>
    <s v="theater/plays"/>
    <x v="3"/>
    <s v="plays"/>
    <x v="18"/>
    <d v="2018-09-16T05:00:00"/>
  </r>
  <r>
    <n v="19"/>
    <s v="Perez-Hess"/>
    <s v="Down-sized cohesive archive"/>
    <n v="62500"/>
    <n v="30331"/>
    <n v="48.529600000000002"/>
    <x v="0"/>
    <x v="19"/>
    <n v="45.001483679525222"/>
    <s v="US"/>
    <s v="USD"/>
    <n v="1551679200"/>
    <n v="1553490000"/>
    <b v="0"/>
    <b v="1"/>
    <s v="theater/plays"/>
    <x v="3"/>
    <s v="plays"/>
    <x v="19"/>
    <d v="2019-03-25T05:00:00"/>
  </r>
  <r>
    <n v="20"/>
    <s v="Reeves, Thompson and Richardson"/>
    <s v="Proactive composite alliance"/>
    <n v="131800"/>
    <n v="147936"/>
    <n v="112.24279210925646"/>
    <x v="1"/>
    <x v="20"/>
    <n v="105.97134670487107"/>
    <s v="US"/>
    <s v="USD"/>
    <n v="1406523600"/>
    <n v="1406523600"/>
    <b v="0"/>
    <b v="0"/>
    <s v="film &amp; video/drama"/>
    <x v="4"/>
    <s v="drama"/>
    <x v="20"/>
    <d v="2014-07-28T05:00:00"/>
  </r>
  <r>
    <n v="21"/>
    <s v="Simmons-Reynolds"/>
    <s v="Re-engineered intangible definition"/>
    <n v="94000"/>
    <n v="38533"/>
    <n v="40.992553191489364"/>
    <x v="0"/>
    <x v="21"/>
    <n v="69.055555555555557"/>
    <s v="US"/>
    <s v="USD"/>
    <n v="1313384400"/>
    <n v="1316322000"/>
    <b v="0"/>
    <b v="0"/>
    <s v="theater/plays"/>
    <x v="3"/>
    <s v="plays"/>
    <x v="21"/>
    <d v="2011-09-18T05:00:00"/>
  </r>
  <r>
    <n v="22"/>
    <s v="Collier Inc"/>
    <s v="Enhanced dynamic definition"/>
    <n v="59100"/>
    <n v="75690"/>
    <n v="128.07106598984771"/>
    <x v="1"/>
    <x v="22"/>
    <n v="85.044943820224717"/>
    <s v="US"/>
    <s v="USD"/>
    <n v="1522731600"/>
    <n v="1524027600"/>
    <b v="0"/>
    <b v="0"/>
    <s v="theater/plays"/>
    <x v="3"/>
    <s v="plays"/>
    <x v="22"/>
    <d v="2018-04-18T05:00:00"/>
  </r>
  <r>
    <n v="23"/>
    <s v="Gray-Jenkins"/>
    <s v="Devolved next generation adapter"/>
    <n v="4500"/>
    <n v="14942"/>
    <n v="332.04444444444448"/>
    <x v="1"/>
    <x v="23"/>
    <n v="105.22535211267606"/>
    <s v="GB"/>
    <s v="GBP"/>
    <n v="1550124000"/>
    <n v="1554699600"/>
    <b v="0"/>
    <b v="0"/>
    <s v="film &amp; video/documentary"/>
    <x v="4"/>
    <s v="documentary"/>
    <x v="23"/>
    <d v="2019-04-08T05:00:00"/>
  </r>
  <r>
    <n v="24"/>
    <s v="Scott, Wilson and Martin"/>
    <s v="Cross-platform intermediate frame"/>
    <n v="92400"/>
    <n v="104257"/>
    <n v="112.83225108225108"/>
    <x v="1"/>
    <x v="24"/>
    <n v="39.003741114852225"/>
    <s v="US"/>
    <s v="USD"/>
    <n v="1403326800"/>
    <n v="1403499600"/>
    <b v="0"/>
    <b v="0"/>
    <s v="technology/wearables"/>
    <x v="2"/>
    <s v="wearables"/>
    <x v="24"/>
    <d v="2014-06-23T05:00:00"/>
  </r>
  <r>
    <n v="25"/>
    <s v="Caldwell, Velazquez and Wilson"/>
    <s v="Monitored impactful analyzer"/>
    <n v="5500"/>
    <n v="11904"/>
    <n v="216.43636363636364"/>
    <x v="1"/>
    <x v="25"/>
    <n v="73.030674846625772"/>
    <s v="US"/>
    <s v="USD"/>
    <n v="1305694800"/>
    <n v="1307422800"/>
    <b v="0"/>
    <b v="1"/>
    <s v="games/video games"/>
    <x v="6"/>
    <s v="video games"/>
    <x v="25"/>
    <d v="2011-06-07T05:00:00"/>
  </r>
  <r>
    <n v="26"/>
    <s v="Spencer-Bates"/>
    <s v="Optional responsive customer loyalty"/>
    <n v="107500"/>
    <n v="51814"/>
    <n v="48.199069767441863"/>
    <x v="3"/>
    <x v="26"/>
    <n v="35.009459459459457"/>
    <s v="US"/>
    <s v="USD"/>
    <n v="1533013200"/>
    <n v="1535346000"/>
    <b v="0"/>
    <b v="0"/>
    <s v="theater/plays"/>
    <x v="3"/>
    <s v="plays"/>
    <x v="26"/>
    <d v="2018-08-27T05:00:00"/>
  </r>
  <r>
    <n v="27"/>
    <s v="Best, Carr and Williams"/>
    <s v="Diverse transitional migration"/>
    <n v="2000"/>
    <n v="1599"/>
    <n v="79.95"/>
    <x v="0"/>
    <x v="27"/>
    <n v="106.6"/>
    <s v="US"/>
    <s v="USD"/>
    <n v="1443848400"/>
    <n v="1444539600"/>
    <b v="0"/>
    <b v="0"/>
    <s v="music/rock"/>
    <x v="1"/>
    <s v="rock"/>
    <x v="27"/>
    <d v="2015-10-11T05:00:00"/>
  </r>
  <r>
    <n v="28"/>
    <s v="Campbell, Brown and Powell"/>
    <s v="Synchronized global task-force"/>
    <n v="130800"/>
    <n v="137635"/>
    <n v="105.22553516819573"/>
    <x v="1"/>
    <x v="28"/>
    <n v="61.997747747747745"/>
    <s v="US"/>
    <s v="USD"/>
    <n v="1265695200"/>
    <n v="1267682400"/>
    <b v="0"/>
    <b v="1"/>
    <s v="theater/plays"/>
    <x v="3"/>
    <s v="plays"/>
    <x v="28"/>
    <d v="2010-03-04T06:00:00"/>
  </r>
  <r>
    <n v="29"/>
    <s v="Johnson, Parker and Haynes"/>
    <s v="Focused 6thgeneration forecast"/>
    <n v="45900"/>
    <n v="150965"/>
    <n v="328.89978213507629"/>
    <x v="1"/>
    <x v="29"/>
    <n v="94.000622665006233"/>
    <s v="CH"/>
    <s v="CHF"/>
    <n v="1532062800"/>
    <n v="1535518800"/>
    <b v="0"/>
    <b v="0"/>
    <s v="film &amp; video/shorts"/>
    <x v="4"/>
    <s v="shorts"/>
    <x v="29"/>
    <d v="2018-08-29T05:00:00"/>
  </r>
  <r>
    <n v="30"/>
    <s v="Clark-Cooke"/>
    <s v="Down-sized analyzing challenge"/>
    <n v="9000"/>
    <n v="14455"/>
    <n v="160.61111111111111"/>
    <x v="1"/>
    <x v="30"/>
    <n v="112.05426356589147"/>
    <s v="US"/>
    <s v="USD"/>
    <n v="1558674000"/>
    <n v="1559106000"/>
    <b v="0"/>
    <b v="0"/>
    <s v="film &amp; video/animation"/>
    <x v="4"/>
    <s v="animation"/>
    <x v="30"/>
    <d v="2019-05-29T05:00:00"/>
  </r>
  <r>
    <n v="31"/>
    <s v="Schroeder Ltd"/>
    <s v="Progressive needs-based focus group"/>
    <n v="3500"/>
    <n v="10850"/>
    <n v="310"/>
    <x v="1"/>
    <x v="31"/>
    <n v="48.008849557522126"/>
    <s v="GB"/>
    <s v="GBP"/>
    <n v="1451973600"/>
    <n v="1454392800"/>
    <b v="0"/>
    <b v="0"/>
    <s v="games/video games"/>
    <x v="6"/>
    <s v="video games"/>
    <x v="31"/>
    <d v="2016-02-02T06:00:00"/>
  </r>
  <r>
    <n v="32"/>
    <s v="Jackson PLC"/>
    <s v="Ergonomic 6thgeneration success"/>
    <n v="101000"/>
    <n v="87676"/>
    <n v="86.807920792079202"/>
    <x v="0"/>
    <x v="32"/>
    <n v="38.004334633723452"/>
    <s v="IT"/>
    <s v="EUR"/>
    <n v="1515564000"/>
    <n v="1517896800"/>
    <b v="0"/>
    <b v="0"/>
    <s v="film &amp; video/documentary"/>
    <x v="4"/>
    <s v="documentary"/>
    <x v="32"/>
    <d v="2018-02-06T06:00:00"/>
  </r>
  <r>
    <n v="33"/>
    <s v="Blair, Collins and Carter"/>
    <s v="Exclusive interactive approach"/>
    <n v="50200"/>
    <n v="189666"/>
    <n v="377.82071713147411"/>
    <x v="1"/>
    <x v="33"/>
    <n v="35.000184535892231"/>
    <s v="US"/>
    <s v="USD"/>
    <n v="1412485200"/>
    <n v="1415685600"/>
    <b v="0"/>
    <b v="0"/>
    <s v="theater/plays"/>
    <x v="3"/>
    <s v="plays"/>
    <x v="33"/>
    <d v="2014-11-11T06:00:00"/>
  </r>
  <r>
    <n v="34"/>
    <s v="Maldonado and Sons"/>
    <s v="Reverse-engineered asynchronous archive"/>
    <n v="9300"/>
    <n v="14025"/>
    <n v="150.80645161290323"/>
    <x v="1"/>
    <x v="34"/>
    <n v="85"/>
    <s v="US"/>
    <s v="USD"/>
    <n v="1490245200"/>
    <n v="1490677200"/>
    <b v="0"/>
    <b v="0"/>
    <s v="film &amp; video/documentary"/>
    <x v="4"/>
    <s v="documentary"/>
    <x v="34"/>
    <d v="2017-03-28T05:00:00"/>
  </r>
  <r>
    <n v="35"/>
    <s v="Mitchell and Sons"/>
    <s v="Synergized intangible challenge"/>
    <n v="125500"/>
    <n v="188628"/>
    <n v="150.30119521912351"/>
    <x v="1"/>
    <x v="35"/>
    <n v="95.993893129770996"/>
    <s v="DK"/>
    <s v="DKK"/>
    <n v="1547877600"/>
    <n v="1551506400"/>
    <b v="0"/>
    <b v="1"/>
    <s v="film &amp; video/drama"/>
    <x v="4"/>
    <s v="drama"/>
    <x v="35"/>
    <d v="2019-03-02T06:00:00"/>
  </r>
  <r>
    <n v="36"/>
    <s v="Jackson-Lewis"/>
    <s v="Monitored multi-state encryption"/>
    <n v="700"/>
    <n v="1101"/>
    <n v="157.28571428571431"/>
    <x v="1"/>
    <x v="36"/>
    <n v="68.8125"/>
    <s v="US"/>
    <s v="USD"/>
    <n v="1298700000"/>
    <n v="1300856400"/>
    <b v="0"/>
    <b v="0"/>
    <s v="theater/plays"/>
    <x v="3"/>
    <s v="plays"/>
    <x v="36"/>
    <d v="2011-03-23T05:00:00"/>
  </r>
  <r>
    <n v="37"/>
    <s v="Black, Armstrong and Anderson"/>
    <s v="Profound attitude-oriented functionalities"/>
    <n v="8100"/>
    <n v="11339"/>
    <n v="139.98765432098764"/>
    <x v="1"/>
    <x v="37"/>
    <n v="105.97196261682242"/>
    <s v="US"/>
    <s v="USD"/>
    <n v="1570338000"/>
    <n v="1573192800"/>
    <b v="0"/>
    <b v="1"/>
    <s v="publishing/fiction"/>
    <x v="5"/>
    <s v="fiction"/>
    <x v="37"/>
    <d v="2019-11-08T06:00:00"/>
  </r>
  <r>
    <n v="38"/>
    <s v="Maldonado-Gonzalez"/>
    <s v="Digitized client-driven database"/>
    <n v="3100"/>
    <n v="10085"/>
    <n v="325.32258064516128"/>
    <x v="1"/>
    <x v="38"/>
    <n v="75.261194029850742"/>
    <s v="US"/>
    <s v="USD"/>
    <n v="1287378000"/>
    <n v="1287810000"/>
    <b v="0"/>
    <b v="0"/>
    <s v="photography/photography books"/>
    <x v="7"/>
    <s v="photography books"/>
    <x v="38"/>
    <d v="2010-10-23T05:00:00"/>
  </r>
  <r>
    <n v="39"/>
    <s v="Kim-Rice"/>
    <s v="Organized bi-directional function"/>
    <n v="9900"/>
    <n v="5027"/>
    <n v="50.777777777777779"/>
    <x v="0"/>
    <x v="39"/>
    <n v="57.125"/>
    <s v="DK"/>
    <s v="DKK"/>
    <n v="1361772000"/>
    <n v="1362978000"/>
    <b v="0"/>
    <b v="0"/>
    <s v="theater/plays"/>
    <x v="3"/>
    <s v="plays"/>
    <x v="39"/>
    <d v="2013-03-11T05:00:00"/>
  </r>
  <r>
    <n v="40"/>
    <s v="Garcia, Garcia and Lopez"/>
    <s v="Reduced stable middleware"/>
    <n v="8800"/>
    <n v="14878"/>
    <n v="169.06818181818181"/>
    <x v="1"/>
    <x v="40"/>
    <n v="75.141414141414145"/>
    <s v="US"/>
    <s v="USD"/>
    <n v="1275714000"/>
    <n v="1277355600"/>
    <b v="0"/>
    <b v="1"/>
    <s v="technology/wearables"/>
    <x v="2"/>
    <s v="wearables"/>
    <x v="40"/>
    <d v="2010-06-24T05:00:00"/>
  </r>
  <r>
    <n v="41"/>
    <s v="Watts Group"/>
    <s v="Universal 5thgeneration neural-net"/>
    <n v="5600"/>
    <n v="11924"/>
    <n v="212.92857142857144"/>
    <x v="1"/>
    <x v="41"/>
    <n v="107.42342342342343"/>
    <s v="IT"/>
    <s v="EUR"/>
    <n v="1346734800"/>
    <n v="1348981200"/>
    <b v="0"/>
    <b v="1"/>
    <s v="music/rock"/>
    <x v="1"/>
    <s v="rock"/>
    <x v="41"/>
    <d v="2012-09-30T05:00:00"/>
  </r>
  <r>
    <n v="42"/>
    <s v="Werner-Bryant"/>
    <s v="Virtual uniform frame"/>
    <n v="1800"/>
    <n v="7991"/>
    <n v="443.94444444444446"/>
    <x v="1"/>
    <x v="42"/>
    <n v="35.995495495495497"/>
    <s v="US"/>
    <s v="USD"/>
    <n v="1309755600"/>
    <n v="1310533200"/>
    <b v="0"/>
    <b v="0"/>
    <s v="food/food trucks"/>
    <x v="0"/>
    <s v="food trucks"/>
    <x v="42"/>
    <d v="2011-07-13T05:00:00"/>
  </r>
  <r>
    <n v="43"/>
    <s v="Schmitt-Mendoza"/>
    <s v="Profound explicit paradigm"/>
    <n v="90200"/>
    <n v="167717"/>
    <n v="185.9390243902439"/>
    <x v="1"/>
    <x v="43"/>
    <n v="26.998873148744366"/>
    <s v="US"/>
    <s v="USD"/>
    <n v="1406178000"/>
    <n v="1407560400"/>
    <b v="0"/>
    <b v="0"/>
    <s v="publishing/radio &amp; podcasts"/>
    <x v="5"/>
    <s v="radio &amp; podcasts"/>
    <x v="43"/>
    <d v="2014-08-09T05:00:00"/>
  </r>
  <r>
    <n v="44"/>
    <s v="Reid-Mccullough"/>
    <s v="Visionary real-time groupware"/>
    <n v="1600"/>
    <n v="10541"/>
    <n v="658.8125"/>
    <x v="1"/>
    <x v="13"/>
    <n v="107.56122448979592"/>
    <s v="DK"/>
    <s v="DKK"/>
    <n v="1552798800"/>
    <n v="1552885200"/>
    <b v="0"/>
    <b v="0"/>
    <s v="publishing/fiction"/>
    <x v="5"/>
    <s v="fiction"/>
    <x v="44"/>
    <d v="2019-03-18T05:00:00"/>
  </r>
  <r>
    <n v="45"/>
    <s v="Woods-Clark"/>
    <s v="Networked tertiary Graphical User Interface"/>
    <n v="9500"/>
    <n v="4530"/>
    <n v="47.684210526315788"/>
    <x v="0"/>
    <x v="44"/>
    <n v="94.375"/>
    <s v="US"/>
    <s v="USD"/>
    <n v="1478062800"/>
    <n v="1479362400"/>
    <b v="0"/>
    <b v="1"/>
    <s v="theater/plays"/>
    <x v="3"/>
    <s v="plays"/>
    <x v="45"/>
    <d v="2016-11-17T06:00:00"/>
  </r>
  <r>
    <n v="46"/>
    <s v="Vaughn, Hunt and Caldwell"/>
    <s v="Virtual grid-enabled task-force"/>
    <n v="3700"/>
    <n v="4247"/>
    <n v="114.78378378378378"/>
    <x v="1"/>
    <x v="45"/>
    <n v="46.163043478260867"/>
    <s v="US"/>
    <s v="USD"/>
    <n v="1278565200"/>
    <n v="1280552400"/>
    <b v="0"/>
    <b v="0"/>
    <s v="music/rock"/>
    <x v="1"/>
    <s v="rock"/>
    <x v="46"/>
    <d v="2010-07-31T05:00:00"/>
  </r>
  <r>
    <n v="47"/>
    <s v="Bennett and Sons"/>
    <s v="Function-based multi-state software"/>
    <n v="1500"/>
    <n v="7129"/>
    <n v="475.26666666666665"/>
    <x v="1"/>
    <x v="46"/>
    <n v="47.845637583892618"/>
    <s v="US"/>
    <s v="USD"/>
    <n v="1396069200"/>
    <n v="1398661200"/>
    <b v="0"/>
    <b v="0"/>
    <s v="theater/plays"/>
    <x v="3"/>
    <s v="plays"/>
    <x v="47"/>
    <d v="2014-04-28T05:00:00"/>
  </r>
  <r>
    <n v="48"/>
    <s v="Lamb Inc"/>
    <s v="Optimized leadingedge concept"/>
    <n v="33300"/>
    <n v="128862"/>
    <n v="386.97297297297297"/>
    <x v="1"/>
    <x v="47"/>
    <n v="53.007815713698065"/>
    <s v="US"/>
    <s v="USD"/>
    <n v="1435208400"/>
    <n v="1436245200"/>
    <b v="0"/>
    <b v="0"/>
    <s v="theater/plays"/>
    <x v="3"/>
    <s v="plays"/>
    <x v="48"/>
    <d v="2015-07-07T05:00:00"/>
  </r>
  <r>
    <n v="49"/>
    <s v="Casey-Kelly"/>
    <s v="Sharable holistic interface"/>
    <n v="7200"/>
    <n v="13653"/>
    <n v="189.625"/>
    <x v="1"/>
    <x v="48"/>
    <n v="45.059405940594061"/>
    <s v="US"/>
    <s v="USD"/>
    <n v="1571547600"/>
    <n v="1575439200"/>
    <b v="0"/>
    <b v="0"/>
    <s v="music/rock"/>
    <x v="1"/>
    <s v="rock"/>
    <x v="49"/>
    <d v="2019-12-04T06:00:00"/>
  </r>
  <r>
    <n v="50"/>
    <s v="Jones, Taylor and Moore"/>
    <s v="Down-sized system-worthy secured line"/>
    <n v="100"/>
    <n v="2"/>
    <n v="2"/>
    <x v="0"/>
    <x v="49"/>
    <n v="2"/>
    <s v="IT"/>
    <s v="EUR"/>
    <n v="1375333200"/>
    <n v="1377752400"/>
    <b v="0"/>
    <b v="0"/>
    <s v="music/metal"/>
    <x v="1"/>
    <s v="metal"/>
    <x v="50"/>
    <d v="2013-08-29T05:00:00"/>
  </r>
  <r>
    <n v="51"/>
    <s v="Bradshaw, Gill and Donovan"/>
    <s v="Inverse secondary infrastructure"/>
    <n v="158100"/>
    <n v="145243"/>
    <n v="91.867805186590772"/>
    <x v="0"/>
    <x v="50"/>
    <n v="99.006816632583508"/>
    <s v="GB"/>
    <s v="GBP"/>
    <n v="1332824400"/>
    <n v="1334206800"/>
    <b v="0"/>
    <b v="1"/>
    <s v="technology/wearables"/>
    <x v="2"/>
    <s v="wearables"/>
    <x v="51"/>
    <d v="2012-04-12T05:00:00"/>
  </r>
  <r>
    <n v="52"/>
    <s v="Hernandez, Rodriguez and Clark"/>
    <s v="Organic foreground leverage"/>
    <n v="7200"/>
    <n v="2459"/>
    <n v="34.152777777777779"/>
    <x v="0"/>
    <x v="51"/>
    <n v="32.786666666666669"/>
    <s v="US"/>
    <s v="USD"/>
    <n v="1284526800"/>
    <n v="1284872400"/>
    <b v="0"/>
    <b v="0"/>
    <s v="theater/plays"/>
    <x v="3"/>
    <s v="plays"/>
    <x v="52"/>
    <d v="2010-09-19T05:00:00"/>
  </r>
  <r>
    <n v="53"/>
    <s v="Smith-Jones"/>
    <s v="Reverse-engineered static concept"/>
    <n v="8800"/>
    <n v="12356"/>
    <n v="140.40909090909091"/>
    <x v="1"/>
    <x v="52"/>
    <n v="59.119617224880386"/>
    <s v="US"/>
    <s v="USD"/>
    <n v="1400562000"/>
    <n v="1403931600"/>
    <b v="0"/>
    <b v="0"/>
    <s v="film &amp; video/drama"/>
    <x v="4"/>
    <s v="drama"/>
    <x v="53"/>
    <d v="2014-06-28T05:00:00"/>
  </r>
  <r>
    <n v="54"/>
    <s v="Roy PLC"/>
    <s v="Multi-channeled neutral customer loyalty"/>
    <n v="6000"/>
    <n v="5392"/>
    <n v="89.86666666666666"/>
    <x v="0"/>
    <x v="53"/>
    <n v="44.93333333333333"/>
    <s v="US"/>
    <s v="USD"/>
    <n v="1520748000"/>
    <n v="1521262800"/>
    <b v="0"/>
    <b v="0"/>
    <s v="technology/wearables"/>
    <x v="2"/>
    <s v="wearables"/>
    <x v="54"/>
    <d v="2018-03-17T05:00:00"/>
  </r>
  <r>
    <n v="55"/>
    <s v="Wright, Brooks and Villarreal"/>
    <s v="Reverse-engineered bifurcated strategy"/>
    <n v="6600"/>
    <n v="11746"/>
    <n v="177.96969696969697"/>
    <x v="1"/>
    <x v="54"/>
    <n v="89.664122137404576"/>
    <s v="US"/>
    <s v="USD"/>
    <n v="1532926800"/>
    <n v="1533358800"/>
    <b v="0"/>
    <b v="0"/>
    <s v="music/jazz"/>
    <x v="1"/>
    <s v="jazz"/>
    <x v="55"/>
    <d v="2018-08-04T05:00:00"/>
  </r>
  <r>
    <n v="56"/>
    <s v="Flores, Miller and Johnson"/>
    <s v="Horizontal context-sensitive knowledge user"/>
    <n v="8000"/>
    <n v="11493"/>
    <n v="143.66249999999999"/>
    <x v="1"/>
    <x v="55"/>
    <n v="70.079268292682926"/>
    <s v="US"/>
    <s v="USD"/>
    <n v="1420869600"/>
    <n v="1421474400"/>
    <b v="0"/>
    <b v="0"/>
    <s v="technology/wearables"/>
    <x v="2"/>
    <s v="wearables"/>
    <x v="56"/>
    <d v="2015-01-17T06:00:00"/>
  </r>
  <r>
    <n v="57"/>
    <s v="Bridges, Freeman and Kim"/>
    <s v="Cross-group multi-state task-force"/>
    <n v="2900"/>
    <n v="6243"/>
    <n v="215.27586206896552"/>
    <x v="1"/>
    <x v="56"/>
    <n v="31.059701492537314"/>
    <s v="US"/>
    <s v="USD"/>
    <n v="1504242000"/>
    <n v="1505278800"/>
    <b v="0"/>
    <b v="0"/>
    <s v="games/video games"/>
    <x v="6"/>
    <s v="video games"/>
    <x v="57"/>
    <d v="2017-09-13T05:00:00"/>
  </r>
  <r>
    <n v="58"/>
    <s v="Anderson-Perez"/>
    <s v="Expanded 3rdgeneration strategy"/>
    <n v="2700"/>
    <n v="6132"/>
    <n v="227.11111111111114"/>
    <x v="1"/>
    <x v="57"/>
    <n v="29.061611374407583"/>
    <s v="US"/>
    <s v="USD"/>
    <n v="1442811600"/>
    <n v="1443934800"/>
    <b v="0"/>
    <b v="0"/>
    <s v="theater/plays"/>
    <x v="3"/>
    <s v="plays"/>
    <x v="58"/>
    <d v="2015-10-04T05:00:00"/>
  </r>
  <r>
    <n v="59"/>
    <s v="Wright, Fox and Marks"/>
    <s v="Assimilated real-time support"/>
    <n v="1400"/>
    <n v="3851"/>
    <n v="275.07142857142861"/>
    <x v="1"/>
    <x v="58"/>
    <n v="30.0859375"/>
    <s v="US"/>
    <s v="USD"/>
    <n v="1497243600"/>
    <n v="1498539600"/>
    <b v="0"/>
    <b v="1"/>
    <s v="theater/plays"/>
    <x v="3"/>
    <s v="plays"/>
    <x v="59"/>
    <d v="2017-06-27T05:00:00"/>
  </r>
  <r>
    <n v="60"/>
    <s v="Crawford-Peters"/>
    <s v="User-centric regional database"/>
    <n v="94200"/>
    <n v="135997"/>
    <n v="144.37048832271762"/>
    <x v="1"/>
    <x v="59"/>
    <n v="84.998125000000002"/>
    <s v="CA"/>
    <s v="CAD"/>
    <n v="1342501200"/>
    <n v="1342760400"/>
    <b v="0"/>
    <b v="0"/>
    <s v="theater/plays"/>
    <x v="3"/>
    <s v="plays"/>
    <x v="60"/>
    <d v="2012-07-20T05:00:00"/>
  </r>
  <r>
    <n v="61"/>
    <s v="Romero-Hoffman"/>
    <s v="Open-source zero administration complexity"/>
    <n v="199200"/>
    <n v="184750"/>
    <n v="92.74598393574297"/>
    <x v="0"/>
    <x v="60"/>
    <n v="82.001775410563695"/>
    <s v="CA"/>
    <s v="CAD"/>
    <n v="1298268000"/>
    <n v="1301720400"/>
    <b v="0"/>
    <b v="0"/>
    <s v="theater/plays"/>
    <x v="3"/>
    <s v="plays"/>
    <x v="61"/>
    <d v="2011-04-02T05:00:00"/>
  </r>
  <r>
    <n v="62"/>
    <s v="Sparks-West"/>
    <s v="Organized incremental standardization"/>
    <n v="2000"/>
    <n v="14452"/>
    <n v="722.6"/>
    <x v="1"/>
    <x v="61"/>
    <n v="58.040160642570278"/>
    <s v="US"/>
    <s v="USD"/>
    <n v="1433480400"/>
    <n v="1433566800"/>
    <b v="0"/>
    <b v="0"/>
    <s v="technology/web"/>
    <x v="2"/>
    <s v="web"/>
    <x v="62"/>
    <d v="2015-06-06T05:00:00"/>
  </r>
  <r>
    <n v="63"/>
    <s v="Baker, Morgan and Brown"/>
    <s v="Assimilated didactic open system"/>
    <n v="4700"/>
    <n v="557"/>
    <n v="11.851063829787234"/>
    <x v="0"/>
    <x v="62"/>
    <n v="111.4"/>
    <s v="US"/>
    <s v="USD"/>
    <n v="1493355600"/>
    <n v="1493874000"/>
    <b v="0"/>
    <b v="0"/>
    <s v="theater/plays"/>
    <x v="3"/>
    <s v="plays"/>
    <x v="63"/>
    <d v="2017-05-04T05:00:00"/>
  </r>
  <r>
    <n v="64"/>
    <s v="Mosley-Gilbert"/>
    <s v="Vision-oriented logistical intranet"/>
    <n v="2800"/>
    <n v="2734"/>
    <n v="97.642857142857139"/>
    <x v="0"/>
    <x v="63"/>
    <n v="71.94736842105263"/>
    <s v="US"/>
    <s v="USD"/>
    <n v="1530507600"/>
    <n v="1531803600"/>
    <b v="0"/>
    <b v="1"/>
    <s v="technology/web"/>
    <x v="2"/>
    <s v="web"/>
    <x v="64"/>
    <d v="2018-07-17T05:00:00"/>
  </r>
  <r>
    <n v="65"/>
    <s v="Berry-Boyer"/>
    <s v="Mandatory incremental projection"/>
    <n v="6100"/>
    <n v="14405"/>
    <n v="236.14754098360655"/>
    <x v="1"/>
    <x v="64"/>
    <n v="61.038135593220339"/>
    <s v="US"/>
    <s v="USD"/>
    <n v="1296108000"/>
    <n v="1296712800"/>
    <b v="0"/>
    <b v="0"/>
    <s v="theater/plays"/>
    <x v="3"/>
    <s v="plays"/>
    <x v="65"/>
    <d v="2011-02-03T06:00:00"/>
  </r>
  <r>
    <n v="66"/>
    <s v="Sanders-Allen"/>
    <s v="Grass-roots needs-based encryption"/>
    <n v="2900"/>
    <n v="1307"/>
    <n v="45.068965517241381"/>
    <x v="0"/>
    <x v="65"/>
    <n v="108.91666666666667"/>
    <s v="US"/>
    <s v="USD"/>
    <n v="1428469200"/>
    <n v="1428901200"/>
    <b v="0"/>
    <b v="1"/>
    <s v="theater/plays"/>
    <x v="3"/>
    <s v="plays"/>
    <x v="66"/>
    <d v="2015-04-13T05:00:00"/>
  </r>
  <r>
    <n v="67"/>
    <s v="Lopez Inc"/>
    <s v="Team-oriented 6thgeneration middleware"/>
    <n v="72600"/>
    <n v="117892"/>
    <n v="162.38567493112947"/>
    <x v="1"/>
    <x v="66"/>
    <n v="29.001722017220171"/>
    <s v="GB"/>
    <s v="GBP"/>
    <n v="1264399200"/>
    <n v="1264831200"/>
    <b v="0"/>
    <b v="1"/>
    <s v="technology/wearables"/>
    <x v="2"/>
    <s v="wearables"/>
    <x v="67"/>
    <d v="2010-01-30T06:00:00"/>
  </r>
  <r>
    <n v="68"/>
    <s v="Moreno-Turner"/>
    <s v="Inverse multi-tasking installation"/>
    <n v="5700"/>
    <n v="14508"/>
    <n v="254.52631578947367"/>
    <x v="1"/>
    <x v="67"/>
    <n v="58.975609756097562"/>
    <s v="IT"/>
    <s v="EUR"/>
    <n v="1501131600"/>
    <n v="1505192400"/>
    <b v="0"/>
    <b v="1"/>
    <s v="theater/plays"/>
    <x v="3"/>
    <s v="plays"/>
    <x v="68"/>
    <d v="2017-09-12T05:00:00"/>
  </r>
  <r>
    <n v="69"/>
    <s v="Jones-Watson"/>
    <s v="Switchable disintermediate moderator"/>
    <n v="7900"/>
    <n v="1901"/>
    <n v="24.063291139240505"/>
    <x v="3"/>
    <x v="68"/>
    <n v="111.82352941176471"/>
    <s v="US"/>
    <s v="USD"/>
    <n v="1292738400"/>
    <n v="1295676000"/>
    <b v="0"/>
    <b v="0"/>
    <s v="theater/plays"/>
    <x v="3"/>
    <s v="plays"/>
    <x v="69"/>
    <d v="2011-01-22T06:00:00"/>
  </r>
  <r>
    <n v="70"/>
    <s v="Barker Inc"/>
    <s v="Re-engineered 24/7 task-force"/>
    <n v="128000"/>
    <n v="158389"/>
    <n v="123.74140625000001"/>
    <x v="1"/>
    <x v="69"/>
    <n v="63.995555555555555"/>
    <s v="IT"/>
    <s v="EUR"/>
    <n v="1288674000"/>
    <n v="1292911200"/>
    <b v="0"/>
    <b v="1"/>
    <s v="theater/plays"/>
    <x v="3"/>
    <s v="plays"/>
    <x v="70"/>
    <d v="2010-12-21T06:00:00"/>
  </r>
  <r>
    <n v="71"/>
    <s v="Tate, Bass and House"/>
    <s v="Organic object-oriented budgetary management"/>
    <n v="6000"/>
    <n v="6484"/>
    <n v="108.06666666666666"/>
    <x v="1"/>
    <x v="70"/>
    <n v="85.315789473684205"/>
    <s v="US"/>
    <s v="USD"/>
    <n v="1575093600"/>
    <n v="1575439200"/>
    <b v="0"/>
    <b v="0"/>
    <s v="theater/plays"/>
    <x v="3"/>
    <s v="plays"/>
    <x v="71"/>
    <d v="2019-12-04T06:00:00"/>
  </r>
  <r>
    <n v="72"/>
    <s v="Hampton, Lewis and Ray"/>
    <s v="Seamless coherent parallelism"/>
    <n v="600"/>
    <n v="4022"/>
    <n v="670.33333333333326"/>
    <x v="1"/>
    <x v="71"/>
    <n v="74.481481481481481"/>
    <s v="US"/>
    <s v="USD"/>
    <n v="1435726800"/>
    <n v="1438837200"/>
    <b v="0"/>
    <b v="0"/>
    <s v="film &amp; video/animation"/>
    <x v="4"/>
    <s v="animation"/>
    <x v="72"/>
    <d v="2015-08-06T05:00:00"/>
  </r>
  <r>
    <n v="73"/>
    <s v="Collins-Goodman"/>
    <s v="Cross-platform even-keeled initiative"/>
    <n v="1400"/>
    <n v="9253"/>
    <n v="660.92857142857144"/>
    <x v="1"/>
    <x v="39"/>
    <n v="105.14772727272727"/>
    <s v="US"/>
    <s v="USD"/>
    <n v="1480226400"/>
    <n v="1480485600"/>
    <b v="0"/>
    <b v="0"/>
    <s v="music/jazz"/>
    <x v="1"/>
    <s v="jazz"/>
    <x v="73"/>
    <d v="2016-11-30T06:00:00"/>
  </r>
  <r>
    <n v="74"/>
    <s v="Davis-Michael"/>
    <s v="Progressive tertiary framework"/>
    <n v="3900"/>
    <n v="4776"/>
    <n v="122.46153846153847"/>
    <x v="1"/>
    <x v="72"/>
    <n v="56.188235294117646"/>
    <s v="GB"/>
    <s v="GBP"/>
    <n v="1459054800"/>
    <n v="1459141200"/>
    <b v="0"/>
    <b v="0"/>
    <s v="music/metal"/>
    <x v="1"/>
    <s v="metal"/>
    <x v="74"/>
    <d v="2016-03-28T05:00:00"/>
  </r>
  <r>
    <n v="75"/>
    <s v="White, Torres and Bishop"/>
    <s v="Multi-layered dynamic protocol"/>
    <n v="9700"/>
    <n v="14606"/>
    <n v="150.57731958762886"/>
    <x v="1"/>
    <x v="73"/>
    <n v="85.917647058823533"/>
    <s v="US"/>
    <s v="USD"/>
    <n v="1531630800"/>
    <n v="1532322000"/>
    <b v="0"/>
    <b v="0"/>
    <s v="photography/photography books"/>
    <x v="7"/>
    <s v="photography books"/>
    <x v="75"/>
    <d v="2018-07-23T05:00:00"/>
  </r>
  <r>
    <n v="76"/>
    <s v="Martin, Conway and Larsen"/>
    <s v="Horizontal next generation function"/>
    <n v="122900"/>
    <n v="95993"/>
    <n v="78.106590724165997"/>
    <x v="0"/>
    <x v="74"/>
    <n v="57.00296912114014"/>
    <s v="US"/>
    <s v="USD"/>
    <n v="1421992800"/>
    <n v="1426222800"/>
    <b v="1"/>
    <b v="1"/>
    <s v="theater/plays"/>
    <x v="3"/>
    <s v="plays"/>
    <x v="76"/>
    <d v="2015-03-13T05:00:00"/>
  </r>
  <r>
    <n v="77"/>
    <s v="Acevedo-Huffman"/>
    <s v="Pre-emptive impactful model"/>
    <n v="9500"/>
    <n v="4460"/>
    <n v="46.94736842105263"/>
    <x v="0"/>
    <x v="75"/>
    <n v="79.642857142857139"/>
    <s v="US"/>
    <s v="USD"/>
    <n v="1285563600"/>
    <n v="1286773200"/>
    <b v="0"/>
    <b v="1"/>
    <s v="film &amp; video/animation"/>
    <x v="4"/>
    <s v="animation"/>
    <x v="77"/>
    <d v="2010-10-11T05:00:00"/>
  </r>
  <r>
    <n v="78"/>
    <s v="Montgomery, Larson and Spencer"/>
    <s v="User-centric bifurcated knowledge user"/>
    <n v="4500"/>
    <n v="13536"/>
    <n v="300.8"/>
    <x v="1"/>
    <x v="76"/>
    <n v="41.018181818181816"/>
    <s v="US"/>
    <s v="USD"/>
    <n v="1523854800"/>
    <n v="1523941200"/>
    <b v="0"/>
    <b v="0"/>
    <s v="publishing/translations"/>
    <x v="5"/>
    <s v="translations"/>
    <x v="78"/>
    <d v="2018-04-17T05:00:00"/>
  </r>
  <r>
    <n v="79"/>
    <s v="Soto LLC"/>
    <s v="Triple-buffered reciprocal project"/>
    <n v="57800"/>
    <n v="40228"/>
    <n v="69.598615916955026"/>
    <x v="0"/>
    <x v="77"/>
    <n v="48.004773269689736"/>
    <s v="US"/>
    <s v="USD"/>
    <n v="1529125200"/>
    <n v="1529557200"/>
    <b v="0"/>
    <b v="0"/>
    <s v="theater/plays"/>
    <x v="3"/>
    <s v="plays"/>
    <x v="79"/>
    <d v="2018-06-21T05:00:00"/>
  </r>
  <r>
    <n v="80"/>
    <s v="Sutton, Barrett and Tucker"/>
    <s v="Cross-platform needs-based approach"/>
    <n v="1100"/>
    <n v="7012"/>
    <n v="637.4545454545455"/>
    <x v="1"/>
    <x v="78"/>
    <n v="55.212598425196852"/>
    <s v="US"/>
    <s v="USD"/>
    <n v="1503982800"/>
    <n v="1506574800"/>
    <b v="0"/>
    <b v="0"/>
    <s v="games/video games"/>
    <x v="6"/>
    <s v="video games"/>
    <x v="80"/>
    <d v="2017-09-28T05:00:00"/>
  </r>
  <r>
    <n v="81"/>
    <s v="Gomez, Bailey and Flores"/>
    <s v="User-friendly static contingency"/>
    <n v="16800"/>
    <n v="37857"/>
    <n v="225.33928571428569"/>
    <x v="1"/>
    <x v="79"/>
    <n v="92.109489051094897"/>
    <s v="US"/>
    <s v="USD"/>
    <n v="1511416800"/>
    <n v="1513576800"/>
    <b v="0"/>
    <b v="0"/>
    <s v="music/rock"/>
    <x v="1"/>
    <s v="rock"/>
    <x v="81"/>
    <d v="2017-12-18T06:00:00"/>
  </r>
  <r>
    <n v="82"/>
    <s v="Porter-George"/>
    <s v="Reactive content-based framework"/>
    <n v="1000"/>
    <n v="14973"/>
    <n v="1497.3000000000002"/>
    <x v="1"/>
    <x v="80"/>
    <n v="83.183333333333337"/>
    <s v="GB"/>
    <s v="GBP"/>
    <n v="1547704800"/>
    <n v="1548309600"/>
    <b v="0"/>
    <b v="1"/>
    <s v="games/video games"/>
    <x v="6"/>
    <s v="video games"/>
    <x v="82"/>
    <d v="2019-01-24T06:00:00"/>
  </r>
  <r>
    <n v="83"/>
    <s v="Fitzgerald PLC"/>
    <s v="Realigned user-facing concept"/>
    <n v="106400"/>
    <n v="39996"/>
    <n v="37.590225563909776"/>
    <x v="0"/>
    <x v="81"/>
    <n v="39.996000000000002"/>
    <s v="US"/>
    <s v="USD"/>
    <n v="1469682000"/>
    <n v="1471582800"/>
    <b v="0"/>
    <b v="0"/>
    <s v="music/electric music"/>
    <x v="1"/>
    <s v="electric music"/>
    <x v="83"/>
    <d v="2016-08-19T05:00:00"/>
  </r>
  <r>
    <n v="84"/>
    <s v="Cisneros-Burton"/>
    <s v="Public-key zero tolerance orchestration"/>
    <n v="31400"/>
    <n v="41564"/>
    <n v="132.36942675159236"/>
    <x v="1"/>
    <x v="82"/>
    <n v="111.1336898395722"/>
    <s v="US"/>
    <s v="USD"/>
    <n v="1343451600"/>
    <n v="1344315600"/>
    <b v="0"/>
    <b v="0"/>
    <s v="technology/wearables"/>
    <x v="2"/>
    <s v="wearables"/>
    <x v="84"/>
    <d v="2012-08-07T05:00:00"/>
  </r>
  <r>
    <n v="85"/>
    <s v="Hill, Lawson and Wilkinson"/>
    <s v="Multi-tiered eco-centric architecture"/>
    <n v="4900"/>
    <n v="6430"/>
    <n v="131.22448979591837"/>
    <x v="1"/>
    <x v="83"/>
    <n v="90.563380281690144"/>
    <s v="AU"/>
    <s v="AUD"/>
    <n v="1315717200"/>
    <n v="1316408400"/>
    <b v="0"/>
    <b v="0"/>
    <s v="music/indie rock"/>
    <x v="1"/>
    <s v="indie rock"/>
    <x v="85"/>
    <d v="2011-09-19T05:00:00"/>
  </r>
  <r>
    <n v="86"/>
    <s v="Davis-Smith"/>
    <s v="Organic motivating firmware"/>
    <n v="7400"/>
    <n v="12405"/>
    <n v="167.63513513513513"/>
    <x v="1"/>
    <x v="84"/>
    <n v="61.108374384236456"/>
    <s v="US"/>
    <s v="USD"/>
    <n v="1430715600"/>
    <n v="1431838800"/>
    <b v="1"/>
    <b v="0"/>
    <s v="theater/plays"/>
    <x v="3"/>
    <s v="plays"/>
    <x v="86"/>
    <d v="2015-05-17T05:00:00"/>
  </r>
  <r>
    <n v="87"/>
    <s v="Farrell and Sons"/>
    <s v="Synergized 4thgeneration conglomeration"/>
    <n v="198500"/>
    <n v="123040"/>
    <n v="61.984886649874063"/>
    <x v="0"/>
    <x v="85"/>
    <n v="83.022941970310384"/>
    <s v="AU"/>
    <s v="AUD"/>
    <n v="1299564000"/>
    <n v="1300510800"/>
    <b v="0"/>
    <b v="1"/>
    <s v="music/rock"/>
    <x v="1"/>
    <s v="rock"/>
    <x v="87"/>
    <d v="2011-03-19T05:00:00"/>
  </r>
  <r>
    <n v="88"/>
    <s v="Clark Group"/>
    <s v="Grass-roots fault-tolerant policy"/>
    <n v="4800"/>
    <n v="12516"/>
    <n v="260.75"/>
    <x v="1"/>
    <x v="86"/>
    <n v="110.76106194690266"/>
    <s v="US"/>
    <s v="USD"/>
    <n v="1429160400"/>
    <n v="1431061200"/>
    <b v="0"/>
    <b v="0"/>
    <s v="publishing/translations"/>
    <x v="5"/>
    <s v="translations"/>
    <x v="88"/>
    <d v="2015-05-08T05:00:00"/>
  </r>
  <r>
    <n v="89"/>
    <s v="White, Singleton and Zimmerman"/>
    <s v="Monitored scalable knowledgebase"/>
    <n v="3400"/>
    <n v="8588"/>
    <n v="252.58823529411765"/>
    <x v="1"/>
    <x v="87"/>
    <n v="89.458333333333329"/>
    <s v="US"/>
    <s v="USD"/>
    <n v="1271307600"/>
    <n v="1271480400"/>
    <b v="0"/>
    <b v="0"/>
    <s v="theater/plays"/>
    <x v="3"/>
    <s v="plays"/>
    <x v="89"/>
    <d v="2010-04-17T05:00:00"/>
  </r>
  <r>
    <n v="90"/>
    <s v="Kramer Group"/>
    <s v="Synergistic explicit parallelism"/>
    <n v="7800"/>
    <n v="6132"/>
    <n v="78.615384615384613"/>
    <x v="0"/>
    <x v="88"/>
    <n v="57.849056603773583"/>
    <s v="US"/>
    <s v="USD"/>
    <n v="1456380000"/>
    <n v="1456380000"/>
    <b v="0"/>
    <b v="1"/>
    <s v="theater/plays"/>
    <x v="3"/>
    <s v="plays"/>
    <x v="90"/>
    <d v="2016-02-25T06:00:00"/>
  </r>
  <r>
    <n v="91"/>
    <s v="Frazier, Patrick and Smith"/>
    <s v="Enhanced systemic analyzer"/>
    <n v="154300"/>
    <n v="74688"/>
    <n v="48.404406999351913"/>
    <x v="0"/>
    <x v="89"/>
    <n v="109.99705449189985"/>
    <s v="IT"/>
    <s v="EUR"/>
    <n v="1470459600"/>
    <n v="1472878800"/>
    <b v="0"/>
    <b v="0"/>
    <s v="publishing/translations"/>
    <x v="5"/>
    <s v="translations"/>
    <x v="91"/>
    <d v="2016-09-03T05:00:00"/>
  </r>
  <r>
    <n v="92"/>
    <s v="Santos, Bell and Lloyd"/>
    <s v="Object-based analyzing knowledge user"/>
    <n v="20000"/>
    <n v="51775"/>
    <n v="258.875"/>
    <x v="1"/>
    <x v="90"/>
    <n v="103.96586345381526"/>
    <s v="CH"/>
    <s v="CHF"/>
    <n v="1277269200"/>
    <n v="1277355600"/>
    <b v="0"/>
    <b v="1"/>
    <s v="games/video games"/>
    <x v="6"/>
    <s v="video games"/>
    <x v="92"/>
    <d v="2010-06-24T05:00:00"/>
  </r>
  <r>
    <n v="93"/>
    <s v="Hall and Sons"/>
    <s v="Pre-emptive radical architecture"/>
    <n v="108800"/>
    <n v="65877"/>
    <n v="60.548713235294116"/>
    <x v="3"/>
    <x v="91"/>
    <n v="107.99508196721311"/>
    <s v="US"/>
    <s v="USD"/>
    <n v="1350709200"/>
    <n v="1351054800"/>
    <b v="0"/>
    <b v="1"/>
    <s v="theater/plays"/>
    <x v="3"/>
    <s v="plays"/>
    <x v="93"/>
    <d v="2012-10-24T05:00:00"/>
  </r>
  <r>
    <n v="94"/>
    <s v="Hanson Inc"/>
    <s v="Grass-roots web-enabled contingency"/>
    <n v="2900"/>
    <n v="8807"/>
    <n v="303.68965517241378"/>
    <x v="1"/>
    <x v="80"/>
    <n v="48.927777777777777"/>
    <s v="GB"/>
    <s v="GBP"/>
    <n v="1554613200"/>
    <n v="1555563600"/>
    <b v="0"/>
    <b v="0"/>
    <s v="technology/web"/>
    <x v="2"/>
    <s v="web"/>
    <x v="94"/>
    <d v="2019-04-18T05:00:00"/>
  </r>
  <r>
    <n v="95"/>
    <s v="Sanchez LLC"/>
    <s v="Stand-alone system-worthy standardization"/>
    <n v="900"/>
    <n v="1017"/>
    <n v="112.99999999999999"/>
    <x v="1"/>
    <x v="11"/>
    <n v="37.666666666666664"/>
    <s v="US"/>
    <s v="USD"/>
    <n v="1571029200"/>
    <n v="1571634000"/>
    <b v="0"/>
    <b v="0"/>
    <s v="film &amp; video/documentary"/>
    <x v="4"/>
    <s v="documentary"/>
    <x v="95"/>
    <d v="2019-10-21T05:00:00"/>
  </r>
  <r>
    <n v="96"/>
    <s v="Howard Ltd"/>
    <s v="Down-sized systematic policy"/>
    <n v="69700"/>
    <n v="151513"/>
    <n v="217.37876614060258"/>
    <x v="1"/>
    <x v="92"/>
    <n v="64.999141999141997"/>
    <s v="US"/>
    <s v="USD"/>
    <n v="1299736800"/>
    <n v="1300856400"/>
    <b v="0"/>
    <b v="0"/>
    <s v="theater/plays"/>
    <x v="3"/>
    <s v="plays"/>
    <x v="96"/>
    <d v="2011-03-23T05:00:00"/>
  </r>
  <r>
    <n v="97"/>
    <s v="Stewart LLC"/>
    <s v="Cloned bi-directional architecture"/>
    <n v="1300"/>
    <n v="12047"/>
    <n v="926.69230769230762"/>
    <x v="1"/>
    <x v="86"/>
    <n v="106.61061946902655"/>
    <s v="US"/>
    <s v="USD"/>
    <n v="1435208400"/>
    <n v="1439874000"/>
    <b v="0"/>
    <b v="0"/>
    <s v="food/food trucks"/>
    <x v="0"/>
    <s v="food trucks"/>
    <x v="48"/>
    <d v="2015-08-18T05:00:00"/>
  </r>
  <r>
    <n v="98"/>
    <s v="Arias, Allen and Miller"/>
    <s v="Seamless transitional portal"/>
    <n v="97800"/>
    <n v="32951"/>
    <n v="33.692229038854805"/>
    <x v="0"/>
    <x v="93"/>
    <n v="27.009016393442622"/>
    <s v="AU"/>
    <s v="AUD"/>
    <n v="1437973200"/>
    <n v="1438318800"/>
    <b v="0"/>
    <b v="0"/>
    <s v="games/video games"/>
    <x v="6"/>
    <s v="video games"/>
    <x v="97"/>
    <d v="2015-07-31T05:00:00"/>
  </r>
  <r>
    <n v="99"/>
    <s v="Baker-Morris"/>
    <s v="Fully-configurable motivating approach"/>
    <n v="7600"/>
    <n v="14951"/>
    <n v="196.7236842105263"/>
    <x v="1"/>
    <x v="55"/>
    <n v="91.16463414634147"/>
    <s v="US"/>
    <s v="USD"/>
    <n v="1416895200"/>
    <n v="1419400800"/>
    <b v="0"/>
    <b v="0"/>
    <s v="theater/plays"/>
    <x v="3"/>
    <s v="plays"/>
    <x v="98"/>
    <d v="2014-12-24T06:00:00"/>
  </r>
  <r>
    <n v="100"/>
    <s v="Tucker, Fox and Green"/>
    <s v="Upgradable fault-tolerant approach"/>
    <n v="100"/>
    <n v="1"/>
    <n v="1"/>
    <x v="0"/>
    <x v="49"/>
    <n v="1"/>
    <s v="US"/>
    <s v="USD"/>
    <n v="1319000400"/>
    <n v="1320555600"/>
    <b v="0"/>
    <b v="0"/>
    <s v="theater/plays"/>
    <x v="3"/>
    <s v="plays"/>
    <x v="99"/>
    <d v="2011-11-06T05:00:00"/>
  </r>
  <r>
    <n v="101"/>
    <s v="Douglas LLC"/>
    <s v="Reduced heuristic moratorium"/>
    <n v="900"/>
    <n v="9193"/>
    <n v="1021.4444444444445"/>
    <x v="1"/>
    <x v="55"/>
    <n v="56.054878048780488"/>
    <s v="US"/>
    <s v="USD"/>
    <n v="1424498400"/>
    <n v="1425103200"/>
    <b v="0"/>
    <b v="1"/>
    <s v="music/electric music"/>
    <x v="1"/>
    <s v="electric music"/>
    <x v="100"/>
    <d v="2015-02-28T06:00:00"/>
  </r>
  <r>
    <n v="102"/>
    <s v="Garcia Inc"/>
    <s v="Front-line web-enabled model"/>
    <n v="3700"/>
    <n v="10422"/>
    <n v="281.67567567567568"/>
    <x v="1"/>
    <x v="94"/>
    <n v="31.017857142857142"/>
    <s v="US"/>
    <s v="USD"/>
    <n v="1526274000"/>
    <n v="1526878800"/>
    <b v="0"/>
    <b v="1"/>
    <s v="technology/wearables"/>
    <x v="2"/>
    <s v="wearables"/>
    <x v="101"/>
    <d v="2018-05-21T05:00:00"/>
  </r>
  <r>
    <n v="103"/>
    <s v="Frye, Hunt and Powell"/>
    <s v="Polarized incremental emulation"/>
    <n v="10000"/>
    <n v="2461"/>
    <n v="24.610000000000003"/>
    <x v="0"/>
    <x v="95"/>
    <n v="66.513513513513516"/>
    <s v="IT"/>
    <s v="EUR"/>
    <n v="1287896400"/>
    <n v="1288674000"/>
    <b v="0"/>
    <b v="0"/>
    <s v="music/electric music"/>
    <x v="1"/>
    <s v="electric music"/>
    <x v="102"/>
    <d v="2010-11-02T05:00:00"/>
  </r>
  <r>
    <n v="104"/>
    <s v="Smith, Wells and Nguyen"/>
    <s v="Self-enabling grid-enabled initiative"/>
    <n v="119200"/>
    <n v="170623"/>
    <n v="143.14010067114094"/>
    <x v="1"/>
    <x v="96"/>
    <n v="89.005216484089729"/>
    <s v="US"/>
    <s v="USD"/>
    <n v="1495515600"/>
    <n v="1495602000"/>
    <b v="0"/>
    <b v="0"/>
    <s v="music/indie rock"/>
    <x v="1"/>
    <s v="indie rock"/>
    <x v="103"/>
    <d v="2017-05-24T05:00:00"/>
  </r>
  <r>
    <n v="105"/>
    <s v="Charles-Johnson"/>
    <s v="Total fresh-thinking system engine"/>
    <n v="6800"/>
    <n v="9829"/>
    <n v="144.54411764705884"/>
    <x v="1"/>
    <x v="97"/>
    <n v="103.46315789473684"/>
    <s v="US"/>
    <s v="USD"/>
    <n v="1364878800"/>
    <n v="1366434000"/>
    <b v="0"/>
    <b v="0"/>
    <s v="technology/web"/>
    <x v="2"/>
    <s v="web"/>
    <x v="104"/>
    <d v="2013-04-20T05:00:00"/>
  </r>
  <r>
    <n v="106"/>
    <s v="Brandt, Carter and Wood"/>
    <s v="Ameliorated clear-thinking circuit"/>
    <n v="3900"/>
    <n v="14006"/>
    <n v="359.12820512820514"/>
    <x v="1"/>
    <x v="98"/>
    <n v="95.278911564625844"/>
    <s v="US"/>
    <s v="USD"/>
    <n v="1567918800"/>
    <n v="1568350800"/>
    <b v="0"/>
    <b v="0"/>
    <s v="theater/plays"/>
    <x v="3"/>
    <s v="plays"/>
    <x v="105"/>
    <d v="2019-09-13T05:00:00"/>
  </r>
  <r>
    <n v="107"/>
    <s v="Tucker, Schmidt and Reid"/>
    <s v="Multi-layered encompassing installation"/>
    <n v="3500"/>
    <n v="6527"/>
    <n v="186.48571428571427"/>
    <x v="1"/>
    <x v="99"/>
    <n v="75.895348837209298"/>
    <s v="US"/>
    <s v="USD"/>
    <n v="1524459600"/>
    <n v="1525928400"/>
    <b v="0"/>
    <b v="1"/>
    <s v="theater/plays"/>
    <x v="3"/>
    <s v="plays"/>
    <x v="106"/>
    <d v="2018-05-10T05:00:00"/>
  </r>
  <r>
    <n v="108"/>
    <s v="Decker Inc"/>
    <s v="Universal encompassing implementation"/>
    <n v="1500"/>
    <n v="8929"/>
    <n v="595.26666666666665"/>
    <x v="1"/>
    <x v="100"/>
    <n v="107.57831325301204"/>
    <s v="US"/>
    <s v="USD"/>
    <n v="1333688400"/>
    <n v="1336885200"/>
    <b v="0"/>
    <b v="0"/>
    <s v="film &amp; video/documentary"/>
    <x v="4"/>
    <s v="documentary"/>
    <x v="107"/>
    <d v="2012-05-13T05:00:00"/>
  </r>
  <r>
    <n v="109"/>
    <s v="Romero and Sons"/>
    <s v="Object-based client-server application"/>
    <n v="5200"/>
    <n v="3079"/>
    <n v="59.21153846153846"/>
    <x v="0"/>
    <x v="101"/>
    <n v="51.31666666666667"/>
    <s v="US"/>
    <s v="USD"/>
    <n v="1389506400"/>
    <n v="1389679200"/>
    <b v="0"/>
    <b v="0"/>
    <s v="film &amp; video/television"/>
    <x v="4"/>
    <s v="television"/>
    <x v="108"/>
    <d v="2014-01-14T06:00:00"/>
  </r>
  <r>
    <n v="110"/>
    <s v="Castillo-Carey"/>
    <s v="Cross-platform solution-oriented process improvement"/>
    <n v="142400"/>
    <n v="21307"/>
    <n v="14.962780898876405"/>
    <x v="0"/>
    <x v="102"/>
    <n v="71.983108108108112"/>
    <s v="US"/>
    <s v="USD"/>
    <n v="1536642000"/>
    <n v="1538283600"/>
    <b v="0"/>
    <b v="0"/>
    <s v="food/food trucks"/>
    <x v="0"/>
    <s v="food trucks"/>
    <x v="109"/>
    <d v="2018-09-30T05:00:00"/>
  </r>
  <r>
    <n v="111"/>
    <s v="Hart-Briggs"/>
    <s v="Re-engineered user-facing approach"/>
    <n v="61400"/>
    <n v="73653"/>
    <n v="119.95602605863192"/>
    <x v="1"/>
    <x v="103"/>
    <n v="108.95414201183432"/>
    <s v="US"/>
    <s v="USD"/>
    <n v="1348290000"/>
    <n v="1348808400"/>
    <b v="0"/>
    <b v="0"/>
    <s v="publishing/radio &amp; podcasts"/>
    <x v="5"/>
    <s v="radio &amp; podcasts"/>
    <x v="110"/>
    <d v="2012-09-28T05:00:00"/>
  </r>
  <r>
    <n v="112"/>
    <s v="Jones-Meyer"/>
    <s v="Re-engineered client-driven hub"/>
    <n v="4700"/>
    <n v="12635"/>
    <n v="268.82978723404256"/>
    <x v="1"/>
    <x v="104"/>
    <n v="35"/>
    <s v="AU"/>
    <s v="AUD"/>
    <n v="1408856400"/>
    <n v="1410152400"/>
    <b v="0"/>
    <b v="0"/>
    <s v="technology/web"/>
    <x v="2"/>
    <s v="web"/>
    <x v="111"/>
    <d v="2014-09-08T05:00:00"/>
  </r>
  <r>
    <n v="113"/>
    <s v="Wright, Hartman and Yu"/>
    <s v="User-friendly tertiary array"/>
    <n v="3300"/>
    <n v="12437"/>
    <n v="376.87878787878788"/>
    <x v="1"/>
    <x v="54"/>
    <n v="94.938931297709928"/>
    <s v="US"/>
    <s v="USD"/>
    <n v="1505192400"/>
    <n v="1505797200"/>
    <b v="0"/>
    <b v="0"/>
    <s v="food/food trucks"/>
    <x v="0"/>
    <s v="food trucks"/>
    <x v="112"/>
    <d v="2017-09-19T05:00:00"/>
  </r>
  <r>
    <n v="114"/>
    <s v="Harper-Davis"/>
    <s v="Robust heuristic encoding"/>
    <n v="1900"/>
    <n v="13816"/>
    <n v="727.15789473684208"/>
    <x v="1"/>
    <x v="105"/>
    <n v="109.65079365079364"/>
    <s v="US"/>
    <s v="USD"/>
    <n v="1554786000"/>
    <n v="1554872400"/>
    <b v="0"/>
    <b v="1"/>
    <s v="technology/wearables"/>
    <x v="2"/>
    <s v="wearables"/>
    <x v="113"/>
    <d v="2019-04-10T05:00:00"/>
  </r>
  <r>
    <n v="115"/>
    <s v="Barrett PLC"/>
    <s v="Team-oriented clear-thinking capacity"/>
    <n v="166700"/>
    <n v="145382"/>
    <n v="87.211757648470297"/>
    <x v="0"/>
    <x v="106"/>
    <n v="44.001815980629537"/>
    <s v="IT"/>
    <s v="EUR"/>
    <n v="1510898400"/>
    <n v="1513922400"/>
    <b v="0"/>
    <b v="0"/>
    <s v="publishing/fiction"/>
    <x v="5"/>
    <s v="fiction"/>
    <x v="114"/>
    <d v="2017-12-22T06:00:00"/>
  </r>
  <r>
    <n v="116"/>
    <s v="David-Clark"/>
    <s v="De-engineered motivating standardization"/>
    <n v="7200"/>
    <n v="6336"/>
    <n v="88"/>
    <x v="0"/>
    <x v="107"/>
    <n v="86.794520547945211"/>
    <s v="US"/>
    <s v="USD"/>
    <n v="1442552400"/>
    <n v="1442638800"/>
    <b v="0"/>
    <b v="0"/>
    <s v="theater/plays"/>
    <x v="3"/>
    <s v="plays"/>
    <x v="115"/>
    <d v="2015-09-19T05:00:00"/>
  </r>
  <r>
    <n v="117"/>
    <s v="Chaney-Dennis"/>
    <s v="Business-focused 24hour groupware"/>
    <n v="4900"/>
    <n v="8523"/>
    <n v="173.9387755102041"/>
    <x v="1"/>
    <x v="108"/>
    <n v="30.992727272727272"/>
    <s v="US"/>
    <s v="USD"/>
    <n v="1316667600"/>
    <n v="1317186000"/>
    <b v="0"/>
    <b v="0"/>
    <s v="film &amp; video/television"/>
    <x v="4"/>
    <s v="television"/>
    <x v="116"/>
    <d v="2011-09-28T05:00:00"/>
  </r>
  <r>
    <n v="118"/>
    <s v="Robinson, Lopez and Christensen"/>
    <s v="Organic next generation protocol"/>
    <n v="5400"/>
    <n v="6351"/>
    <n v="117.61111111111111"/>
    <x v="1"/>
    <x v="109"/>
    <n v="94.791044776119406"/>
    <s v="US"/>
    <s v="USD"/>
    <n v="1390716000"/>
    <n v="1391234400"/>
    <b v="0"/>
    <b v="0"/>
    <s v="photography/photography books"/>
    <x v="7"/>
    <s v="photography books"/>
    <x v="117"/>
    <d v="2014-02-01T06:00:00"/>
  </r>
  <r>
    <n v="119"/>
    <s v="Clark and Sons"/>
    <s v="Reverse-engineered full-range Internet solution"/>
    <n v="5000"/>
    <n v="10748"/>
    <n v="214.96"/>
    <x v="1"/>
    <x v="110"/>
    <n v="69.79220779220779"/>
    <s v="US"/>
    <s v="USD"/>
    <n v="1402894800"/>
    <n v="1404363600"/>
    <b v="0"/>
    <b v="1"/>
    <s v="film &amp; video/documentary"/>
    <x v="4"/>
    <s v="documentary"/>
    <x v="118"/>
    <d v="2014-07-03T05:00:00"/>
  </r>
  <r>
    <n v="120"/>
    <s v="Vega Group"/>
    <s v="Synchronized regional synergy"/>
    <n v="75100"/>
    <n v="112272"/>
    <n v="149.49667110519306"/>
    <x v="1"/>
    <x v="111"/>
    <n v="63.003367003367003"/>
    <s v="US"/>
    <s v="USD"/>
    <n v="1429246800"/>
    <n v="1429592400"/>
    <b v="0"/>
    <b v="1"/>
    <s v="games/mobile games"/>
    <x v="6"/>
    <s v="mobile games"/>
    <x v="119"/>
    <d v="2015-04-21T05:00:00"/>
  </r>
  <r>
    <n v="121"/>
    <s v="Brown-Brown"/>
    <s v="Multi-lateral homogeneous success"/>
    <n v="45300"/>
    <n v="99361"/>
    <n v="219.33995584988963"/>
    <x v="1"/>
    <x v="112"/>
    <n v="110.0343300110742"/>
    <s v="US"/>
    <s v="USD"/>
    <n v="1412485200"/>
    <n v="1413608400"/>
    <b v="0"/>
    <b v="0"/>
    <s v="games/video games"/>
    <x v="6"/>
    <s v="video games"/>
    <x v="33"/>
    <d v="2014-10-18T05:00:00"/>
  </r>
  <r>
    <n v="122"/>
    <s v="Taylor PLC"/>
    <s v="Seamless zero-defect solution"/>
    <n v="136800"/>
    <n v="88055"/>
    <n v="64.367690058479525"/>
    <x v="0"/>
    <x v="113"/>
    <n v="25.997933274284026"/>
    <s v="US"/>
    <s v="USD"/>
    <n v="1417068000"/>
    <n v="1419400800"/>
    <b v="0"/>
    <b v="0"/>
    <s v="publishing/fiction"/>
    <x v="5"/>
    <s v="fiction"/>
    <x v="120"/>
    <d v="2014-12-24T06:00:00"/>
  </r>
  <r>
    <n v="123"/>
    <s v="Edwards-Lewis"/>
    <s v="Enhanced scalable concept"/>
    <n v="177700"/>
    <n v="33092"/>
    <n v="18.622397298818232"/>
    <x v="0"/>
    <x v="114"/>
    <n v="49.987915407854985"/>
    <s v="CA"/>
    <s v="CAD"/>
    <n v="1448344800"/>
    <n v="1448604000"/>
    <b v="1"/>
    <b v="0"/>
    <s v="theater/plays"/>
    <x v="3"/>
    <s v="plays"/>
    <x v="121"/>
    <d v="2015-11-27T06:00:00"/>
  </r>
  <r>
    <n v="124"/>
    <s v="Stanton, Neal and Rodriguez"/>
    <s v="Polarized uniform software"/>
    <n v="2600"/>
    <n v="9562"/>
    <n v="367.76923076923077"/>
    <x v="1"/>
    <x v="115"/>
    <n v="101.72340425531915"/>
    <s v="IT"/>
    <s v="EUR"/>
    <n v="1557723600"/>
    <n v="1562302800"/>
    <b v="0"/>
    <b v="0"/>
    <s v="photography/photography books"/>
    <x v="7"/>
    <s v="photography books"/>
    <x v="122"/>
    <d v="2019-07-05T05:00:00"/>
  </r>
  <r>
    <n v="125"/>
    <s v="Pratt LLC"/>
    <s v="Stand-alone web-enabled moderator"/>
    <n v="5300"/>
    <n v="8475"/>
    <n v="159.90566037735849"/>
    <x v="1"/>
    <x v="80"/>
    <n v="47.083333333333336"/>
    <s v="US"/>
    <s v="USD"/>
    <n v="1537333200"/>
    <n v="1537678800"/>
    <b v="0"/>
    <b v="0"/>
    <s v="theater/plays"/>
    <x v="3"/>
    <s v="plays"/>
    <x v="123"/>
    <d v="2018-09-23T05:00:00"/>
  </r>
  <r>
    <n v="126"/>
    <s v="Gross PLC"/>
    <s v="Proactive methodical benchmark"/>
    <n v="180200"/>
    <n v="69617"/>
    <n v="38.633185349611544"/>
    <x v="0"/>
    <x v="116"/>
    <n v="89.944444444444443"/>
    <s v="US"/>
    <s v="USD"/>
    <n v="1471150800"/>
    <n v="1473570000"/>
    <b v="0"/>
    <b v="1"/>
    <s v="theater/plays"/>
    <x v="3"/>
    <s v="plays"/>
    <x v="124"/>
    <d v="2016-09-11T05:00:00"/>
  </r>
  <r>
    <n v="127"/>
    <s v="Martinez, Gomez and Dalton"/>
    <s v="Team-oriented 6thgeneration matrix"/>
    <n v="103200"/>
    <n v="53067"/>
    <n v="51.42151162790698"/>
    <x v="0"/>
    <x v="117"/>
    <n v="78.96875"/>
    <s v="CA"/>
    <s v="CAD"/>
    <n v="1273640400"/>
    <n v="1273899600"/>
    <b v="0"/>
    <b v="0"/>
    <s v="theater/plays"/>
    <x v="3"/>
    <s v="plays"/>
    <x v="125"/>
    <d v="2010-05-15T05:00:00"/>
  </r>
  <r>
    <n v="128"/>
    <s v="Allen-Curtis"/>
    <s v="Phased human-resource core"/>
    <n v="70600"/>
    <n v="42596"/>
    <n v="60.334277620396605"/>
    <x v="3"/>
    <x v="118"/>
    <n v="80.067669172932327"/>
    <s v="US"/>
    <s v="USD"/>
    <n v="1282885200"/>
    <n v="1284008400"/>
    <b v="0"/>
    <b v="0"/>
    <s v="music/rock"/>
    <x v="1"/>
    <s v="rock"/>
    <x v="126"/>
    <d v="2010-09-09T05:00:00"/>
  </r>
  <r>
    <n v="129"/>
    <s v="Morgan-Martinez"/>
    <s v="Mandatory tertiary implementation"/>
    <n v="148500"/>
    <n v="4756"/>
    <n v="3.202693602693603"/>
    <x v="3"/>
    <x v="12"/>
    <n v="86.472727272727269"/>
    <s v="AU"/>
    <s v="AUD"/>
    <n v="1422943200"/>
    <n v="1425103200"/>
    <b v="0"/>
    <b v="0"/>
    <s v="food/food trucks"/>
    <x v="0"/>
    <s v="food trucks"/>
    <x v="127"/>
    <d v="2015-02-28T06:00:00"/>
  </r>
  <r>
    <n v="130"/>
    <s v="Luna, Anderson and Fox"/>
    <s v="Secured directional encryption"/>
    <n v="9600"/>
    <n v="14925"/>
    <n v="155.46875"/>
    <x v="1"/>
    <x v="119"/>
    <n v="28.001876172607879"/>
    <s v="DK"/>
    <s v="DKK"/>
    <n v="1319605200"/>
    <n v="1320991200"/>
    <b v="0"/>
    <b v="0"/>
    <s v="film &amp; video/drama"/>
    <x v="4"/>
    <s v="drama"/>
    <x v="128"/>
    <d v="2011-11-11T06:00:00"/>
  </r>
  <r>
    <n v="131"/>
    <s v="Fleming, Zhang and Henderson"/>
    <s v="Distributed 5thgeneration implementation"/>
    <n v="164700"/>
    <n v="166116"/>
    <n v="100.85974499089254"/>
    <x v="1"/>
    <x v="120"/>
    <n v="67.996725337699544"/>
    <s v="GB"/>
    <s v="GBP"/>
    <n v="1385704800"/>
    <n v="1386828000"/>
    <b v="0"/>
    <b v="0"/>
    <s v="technology/web"/>
    <x v="2"/>
    <s v="web"/>
    <x v="129"/>
    <d v="2013-12-12T06:00:00"/>
  </r>
  <r>
    <n v="132"/>
    <s v="Flowers and Sons"/>
    <s v="Virtual static core"/>
    <n v="3300"/>
    <n v="3834"/>
    <n v="116.18181818181819"/>
    <x v="1"/>
    <x v="121"/>
    <n v="43.078651685393261"/>
    <s v="US"/>
    <s v="USD"/>
    <n v="1515736800"/>
    <n v="1517119200"/>
    <b v="0"/>
    <b v="1"/>
    <s v="theater/plays"/>
    <x v="3"/>
    <s v="plays"/>
    <x v="130"/>
    <d v="2018-01-28T06:00:00"/>
  </r>
  <r>
    <n v="133"/>
    <s v="Gates PLC"/>
    <s v="Secured content-based product"/>
    <n v="4500"/>
    <n v="13985"/>
    <n v="310.77777777777777"/>
    <x v="1"/>
    <x v="122"/>
    <n v="87.95597484276729"/>
    <s v="US"/>
    <s v="USD"/>
    <n v="1313125200"/>
    <n v="1315026000"/>
    <b v="0"/>
    <b v="0"/>
    <s v="music/world music"/>
    <x v="1"/>
    <s v="world music"/>
    <x v="131"/>
    <d v="2011-09-03T05:00:00"/>
  </r>
  <r>
    <n v="134"/>
    <s v="Caldwell LLC"/>
    <s v="Secured executive concept"/>
    <n v="99500"/>
    <n v="89288"/>
    <n v="89.73668341708543"/>
    <x v="0"/>
    <x v="123"/>
    <n v="94.987234042553197"/>
    <s v="CH"/>
    <s v="CHF"/>
    <n v="1308459600"/>
    <n v="1312693200"/>
    <b v="0"/>
    <b v="1"/>
    <s v="film &amp; video/documentary"/>
    <x v="4"/>
    <s v="documentary"/>
    <x v="132"/>
    <d v="2011-08-07T05:00:00"/>
  </r>
  <r>
    <n v="135"/>
    <s v="Le, Burton and Evans"/>
    <s v="Balanced zero-defect software"/>
    <n v="7700"/>
    <n v="5488"/>
    <n v="71.27272727272728"/>
    <x v="0"/>
    <x v="124"/>
    <n v="46.905982905982903"/>
    <s v="US"/>
    <s v="USD"/>
    <n v="1362636000"/>
    <n v="1363064400"/>
    <b v="0"/>
    <b v="1"/>
    <s v="theater/plays"/>
    <x v="3"/>
    <s v="plays"/>
    <x v="133"/>
    <d v="2013-03-12T05:00:00"/>
  </r>
  <r>
    <n v="136"/>
    <s v="Briggs PLC"/>
    <s v="Distributed context-sensitive flexibility"/>
    <n v="82800"/>
    <n v="2721"/>
    <n v="3.2862318840579712"/>
    <x v="3"/>
    <x v="125"/>
    <n v="46.913793103448278"/>
    <s v="US"/>
    <s v="USD"/>
    <n v="1402117200"/>
    <n v="1403154000"/>
    <b v="0"/>
    <b v="1"/>
    <s v="film &amp; video/drama"/>
    <x v="4"/>
    <s v="drama"/>
    <x v="134"/>
    <d v="2014-06-19T05:00:00"/>
  </r>
  <r>
    <n v="137"/>
    <s v="Hudson-Nguyen"/>
    <s v="Down-sized disintermediate support"/>
    <n v="1800"/>
    <n v="4712"/>
    <n v="261.77777777777777"/>
    <x v="1"/>
    <x v="126"/>
    <n v="94.24"/>
    <s v="US"/>
    <s v="USD"/>
    <n v="1286341200"/>
    <n v="1286859600"/>
    <b v="0"/>
    <b v="0"/>
    <s v="publishing/nonfiction"/>
    <x v="5"/>
    <s v="nonfiction"/>
    <x v="135"/>
    <d v="2010-10-12T05:00:00"/>
  </r>
  <r>
    <n v="138"/>
    <s v="Hogan Ltd"/>
    <s v="Stand-alone mission-critical moratorium"/>
    <n v="9600"/>
    <n v="9216"/>
    <n v="96"/>
    <x v="0"/>
    <x v="127"/>
    <n v="80.139130434782615"/>
    <s v="US"/>
    <s v="USD"/>
    <n v="1348808400"/>
    <n v="1349326800"/>
    <b v="0"/>
    <b v="0"/>
    <s v="games/mobile games"/>
    <x v="6"/>
    <s v="mobile games"/>
    <x v="136"/>
    <d v="2012-10-04T05:00:00"/>
  </r>
  <r>
    <n v="139"/>
    <s v="Hamilton, Wright and Chavez"/>
    <s v="Down-sized empowering protocol"/>
    <n v="92100"/>
    <n v="19246"/>
    <n v="20.896851248642779"/>
    <x v="0"/>
    <x v="128"/>
    <n v="59.036809815950917"/>
    <s v="US"/>
    <s v="USD"/>
    <n v="1429592400"/>
    <n v="1430974800"/>
    <b v="0"/>
    <b v="1"/>
    <s v="technology/wearables"/>
    <x v="2"/>
    <s v="wearables"/>
    <x v="137"/>
    <d v="2015-05-07T05:00:00"/>
  </r>
  <r>
    <n v="140"/>
    <s v="Bautista-Cross"/>
    <s v="Fully-configurable coherent Internet solution"/>
    <n v="5500"/>
    <n v="12274"/>
    <n v="223.16363636363636"/>
    <x v="1"/>
    <x v="129"/>
    <n v="65.989247311827953"/>
    <s v="US"/>
    <s v="USD"/>
    <n v="1519538400"/>
    <n v="1519970400"/>
    <b v="0"/>
    <b v="0"/>
    <s v="film &amp; video/documentary"/>
    <x v="4"/>
    <s v="documentary"/>
    <x v="138"/>
    <d v="2018-03-02T06:00:00"/>
  </r>
  <r>
    <n v="141"/>
    <s v="Jackson LLC"/>
    <s v="Distributed motivating algorithm"/>
    <n v="64300"/>
    <n v="65323"/>
    <n v="101.59097978227061"/>
    <x v="1"/>
    <x v="130"/>
    <n v="60.992530345471522"/>
    <s v="US"/>
    <s v="USD"/>
    <n v="1434085200"/>
    <n v="1434603600"/>
    <b v="0"/>
    <b v="0"/>
    <s v="technology/web"/>
    <x v="2"/>
    <s v="web"/>
    <x v="139"/>
    <d v="2015-06-18T05:00:00"/>
  </r>
  <r>
    <n v="142"/>
    <s v="Figueroa Ltd"/>
    <s v="Expanded solution-oriented benchmark"/>
    <n v="5000"/>
    <n v="11502"/>
    <n v="230.03999999999996"/>
    <x v="1"/>
    <x v="124"/>
    <n v="98.307692307692307"/>
    <s v="US"/>
    <s v="USD"/>
    <n v="1333688400"/>
    <n v="1337230800"/>
    <b v="0"/>
    <b v="0"/>
    <s v="technology/web"/>
    <x v="2"/>
    <s v="web"/>
    <x v="107"/>
    <d v="2012-05-17T05:00:00"/>
  </r>
  <r>
    <n v="143"/>
    <s v="Avila-Jones"/>
    <s v="Implemented discrete secured line"/>
    <n v="5400"/>
    <n v="7322"/>
    <n v="135.59259259259261"/>
    <x v="1"/>
    <x v="131"/>
    <n v="104.6"/>
    <s v="US"/>
    <s v="USD"/>
    <n v="1277701200"/>
    <n v="1279429200"/>
    <b v="0"/>
    <b v="0"/>
    <s v="music/indie rock"/>
    <x v="1"/>
    <s v="indie rock"/>
    <x v="140"/>
    <d v="2010-07-18T05:00:00"/>
  </r>
  <r>
    <n v="144"/>
    <s v="Martin, Lopez and Hunter"/>
    <s v="Multi-lateral actuating installation"/>
    <n v="9000"/>
    <n v="11619"/>
    <n v="129.1"/>
    <x v="1"/>
    <x v="18"/>
    <n v="86.066666666666663"/>
    <s v="US"/>
    <s v="USD"/>
    <n v="1560747600"/>
    <n v="1561438800"/>
    <b v="0"/>
    <b v="0"/>
    <s v="theater/plays"/>
    <x v="3"/>
    <s v="plays"/>
    <x v="141"/>
    <d v="2019-06-25T05:00:00"/>
  </r>
  <r>
    <n v="145"/>
    <s v="Fields-Moore"/>
    <s v="Secured reciprocal array"/>
    <n v="25000"/>
    <n v="59128"/>
    <n v="236.512"/>
    <x v="1"/>
    <x v="132"/>
    <n v="76.989583333333329"/>
    <s v="CH"/>
    <s v="CHF"/>
    <n v="1410066000"/>
    <n v="1410498000"/>
    <b v="0"/>
    <b v="0"/>
    <s v="technology/wearables"/>
    <x v="2"/>
    <s v="wearables"/>
    <x v="142"/>
    <d v="2014-09-12T05:00:00"/>
  </r>
  <r>
    <n v="146"/>
    <s v="Harris-Golden"/>
    <s v="Optional bandwidth-monitored middleware"/>
    <n v="8800"/>
    <n v="1518"/>
    <n v="17.25"/>
    <x v="3"/>
    <x v="133"/>
    <n v="29.764705882352942"/>
    <s v="US"/>
    <s v="USD"/>
    <n v="1320732000"/>
    <n v="1322460000"/>
    <b v="0"/>
    <b v="0"/>
    <s v="theater/plays"/>
    <x v="3"/>
    <s v="plays"/>
    <x v="143"/>
    <d v="2011-11-28T06:00:00"/>
  </r>
  <r>
    <n v="147"/>
    <s v="Moss, Norman and Dunlap"/>
    <s v="Upgradable upward-trending workforce"/>
    <n v="8300"/>
    <n v="9337"/>
    <n v="112.49397590361446"/>
    <x v="1"/>
    <x v="134"/>
    <n v="46.91959798994975"/>
    <s v="US"/>
    <s v="USD"/>
    <n v="1465794000"/>
    <n v="1466312400"/>
    <b v="0"/>
    <b v="1"/>
    <s v="theater/plays"/>
    <x v="3"/>
    <s v="plays"/>
    <x v="144"/>
    <d v="2016-06-19T05:00:00"/>
  </r>
  <r>
    <n v="148"/>
    <s v="White, Larson and Wright"/>
    <s v="Upgradable hybrid capability"/>
    <n v="9300"/>
    <n v="11255"/>
    <n v="121.02150537634408"/>
    <x v="1"/>
    <x v="37"/>
    <n v="105.18691588785046"/>
    <s v="US"/>
    <s v="USD"/>
    <n v="1500958800"/>
    <n v="1501736400"/>
    <b v="0"/>
    <b v="0"/>
    <s v="technology/wearables"/>
    <x v="2"/>
    <s v="wearables"/>
    <x v="145"/>
    <d v="2017-08-03T05:00:00"/>
  </r>
  <r>
    <n v="149"/>
    <s v="Payne, Oliver and Burch"/>
    <s v="Managed fresh-thinking flexibility"/>
    <n v="6200"/>
    <n v="13632"/>
    <n v="219.87096774193549"/>
    <x v="1"/>
    <x v="135"/>
    <n v="69.907692307692301"/>
    <s v="US"/>
    <s v="USD"/>
    <n v="1357020000"/>
    <n v="1361512800"/>
    <b v="0"/>
    <b v="0"/>
    <s v="music/indie rock"/>
    <x v="1"/>
    <s v="indie rock"/>
    <x v="146"/>
    <d v="2013-02-22T06:00:00"/>
  </r>
  <r>
    <n v="150"/>
    <s v="Brown, Palmer and Pace"/>
    <s v="Networked stable workforce"/>
    <n v="100"/>
    <n v="1"/>
    <n v="1"/>
    <x v="0"/>
    <x v="49"/>
    <n v="1"/>
    <s v="US"/>
    <s v="USD"/>
    <n v="1544940000"/>
    <n v="1545026400"/>
    <b v="0"/>
    <b v="0"/>
    <s v="music/rock"/>
    <x v="1"/>
    <s v="rock"/>
    <x v="147"/>
    <d v="2018-12-17T06:00:00"/>
  </r>
  <r>
    <n v="151"/>
    <s v="Parker LLC"/>
    <s v="Customizable intermediate extranet"/>
    <n v="137200"/>
    <n v="88037"/>
    <n v="64.166909620991248"/>
    <x v="0"/>
    <x v="50"/>
    <n v="60.011588275391958"/>
    <s v="US"/>
    <s v="USD"/>
    <n v="1402290000"/>
    <n v="1406696400"/>
    <b v="0"/>
    <b v="0"/>
    <s v="music/electric music"/>
    <x v="1"/>
    <s v="electric music"/>
    <x v="148"/>
    <d v="2014-07-30T05:00:00"/>
  </r>
  <r>
    <n v="152"/>
    <s v="Bowen, Mcdonald and Hall"/>
    <s v="User-centric fault-tolerant task-force"/>
    <n v="41500"/>
    <n v="175573"/>
    <n v="423.06746987951806"/>
    <x v="1"/>
    <x v="136"/>
    <n v="52.006220379146917"/>
    <s v="US"/>
    <s v="USD"/>
    <n v="1487311200"/>
    <n v="1487916000"/>
    <b v="0"/>
    <b v="0"/>
    <s v="music/indie rock"/>
    <x v="1"/>
    <s v="indie rock"/>
    <x v="149"/>
    <d v="2017-02-24T06:00:00"/>
  </r>
  <r>
    <n v="153"/>
    <s v="Whitehead, Bell and Hughes"/>
    <s v="Multi-tiered radical definition"/>
    <n v="189400"/>
    <n v="176112"/>
    <n v="92.984160506863773"/>
    <x v="0"/>
    <x v="137"/>
    <n v="31.000176025347649"/>
    <s v="US"/>
    <s v="USD"/>
    <n v="1350622800"/>
    <n v="1351141200"/>
    <b v="0"/>
    <b v="0"/>
    <s v="theater/plays"/>
    <x v="3"/>
    <s v="plays"/>
    <x v="150"/>
    <d v="2012-10-25T05:00:00"/>
  </r>
  <r>
    <n v="154"/>
    <s v="Rodriguez-Brown"/>
    <s v="Devolved foreground benchmark"/>
    <n v="171300"/>
    <n v="100650"/>
    <n v="58.756567425569173"/>
    <x v="0"/>
    <x v="138"/>
    <n v="95.042492917847028"/>
    <s v="US"/>
    <s v="USD"/>
    <n v="1463029200"/>
    <n v="1465016400"/>
    <b v="0"/>
    <b v="1"/>
    <s v="music/indie rock"/>
    <x v="1"/>
    <s v="indie rock"/>
    <x v="151"/>
    <d v="2016-06-04T05:00:00"/>
  </r>
  <r>
    <n v="155"/>
    <s v="Hall-Schaefer"/>
    <s v="Distributed eco-centric methodology"/>
    <n v="139500"/>
    <n v="90706"/>
    <n v="65.022222222222226"/>
    <x v="0"/>
    <x v="139"/>
    <n v="75.968174204355108"/>
    <s v="US"/>
    <s v="USD"/>
    <n v="1269493200"/>
    <n v="1270789200"/>
    <b v="0"/>
    <b v="0"/>
    <s v="theater/plays"/>
    <x v="3"/>
    <s v="plays"/>
    <x v="152"/>
    <d v="2010-04-09T05:00:00"/>
  </r>
  <r>
    <n v="156"/>
    <s v="Meza-Rogers"/>
    <s v="Streamlined encompassing encryption"/>
    <n v="36400"/>
    <n v="26914"/>
    <n v="73.939560439560438"/>
    <x v="3"/>
    <x v="140"/>
    <n v="71.013192612137203"/>
    <s v="AU"/>
    <s v="AUD"/>
    <n v="1570251600"/>
    <n v="1572325200"/>
    <b v="0"/>
    <b v="0"/>
    <s v="music/rock"/>
    <x v="1"/>
    <s v="rock"/>
    <x v="153"/>
    <d v="2019-10-29T05:00:00"/>
  </r>
  <r>
    <n v="157"/>
    <s v="Curtis-Curtis"/>
    <s v="User-friendly reciprocal initiative"/>
    <n v="4200"/>
    <n v="2212"/>
    <n v="52.666666666666664"/>
    <x v="0"/>
    <x v="141"/>
    <n v="73.733333333333334"/>
    <s v="AU"/>
    <s v="AUD"/>
    <n v="1388383200"/>
    <n v="1389420000"/>
    <b v="0"/>
    <b v="0"/>
    <s v="photography/photography books"/>
    <x v="7"/>
    <s v="photography books"/>
    <x v="154"/>
    <d v="2014-01-11T06:00:00"/>
  </r>
  <r>
    <n v="158"/>
    <s v="Carlson Inc"/>
    <s v="Ergonomic fresh-thinking installation"/>
    <n v="2100"/>
    <n v="4640"/>
    <n v="220.95238095238096"/>
    <x v="1"/>
    <x v="142"/>
    <n v="113.17073170731707"/>
    <s v="US"/>
    <s v="USD"/>
    <n v="1449554400"/>
    <n v="1449640800"/>
    <b v="0"/>
    <b v="0"/>
    <s v="music/rock"/>
    <x v="1"/>
    <s v="rock"/>
    <x v="155"/>
    <d v="2015-12-09T06:00:00"/>
  </r>
  <r>
    <n v="159"/>
    <s v="Clarke, Anderson and Lee"/>
    <s v="Robust explicit hardware"/>
    <n v="191200"/>
    <n v="191222"/>
    <n v="100.01150627615063"/>
    <x v="1"/>
    <x v="143"/>
    <n v="105.00933552992861"/>
    <s v="US"/>
    <s v="USD"/>
    <n v="1553662800"/>
    <n v="1555218000"/>
    <b v="0"/>
    <b v="1"/>
    <s v="theater/plays"/>
    <x v="3"/>
    <s v="plays"/>
    <x v="156"/>
    <d v="2019-04-14T05:00:00"/>
  </r>
  <r>
    <n v="160"/>
    <s v="Evans Group"/>
    <s v="Stand-alone actuating support"/>
    <n v="8000"/>
    <n v="12985"/>
    <n v="162.3125"/>
    <x v="1"/>
    <x v="55"/>
    <n v="79.176829268292678"/>
    <s v="US"/>
    <s v="USD"/>
    <n v="1556341200"/>
    <n v="1557723600"/>
    <b v="0"/>
    <b v="0"/>
    <s v="technology/wearables"/>
    <x v="2"/>
    <s v="wearables"/>
    <x v="157"/>
    <d v="2019-05-13T05:00:00"/>
  </r>
  <r>
    <n v="161"/>
    <s v="Bruce Group"/>
    <s v="Cross-platform methodical process improvement"/>
    <n v="5500"/>
    <n v="4300"/>
    <n v="78.181818181818187"/>
    <x v="0"/>
    <x v="51"/>
    <n v="57.333333333333336"/>
    <s v="US"/>
    <s v="USD"/>
    <n v="1442984400"/>
    <n v="1443502800"/>
    <b v="0"/>
    <b v="1"/>
    <s v="technology/web"/>
    <x v="2"/>
    <s v="web"/>
    <x v="158"/>
    <d v="2015-09-29T05:00:00"/>
  </r>
  <r>
    <n v="162"/>
    <s v="Keith, Alvarez and Potter"/>
    <s v="Extended bottom-line open architecture"/>
    <n v="6100"/>
    <n v="9134"/>
    <n v="149.73770491803279"/>
    <x v="1"/>
    <x v="144"/>
    <n v="58.178343949044589"/>
    <s v="CH"/>
    <s v="CHF"/>
    <n v="1544248800"/>
    <n v="1546840800"/>
    <b v="0"/>
    <b v="0"/>
    <s v="music/rock"/>
    <x v="1"/>
    <s v="rock"/>
    <x v="159"/>
    <d v="2019-01-07T06:00:00"/>
  </r>
  <r>
    <n v="163"/>
    <s v="Burton-Watkins"/>
    <s v="Extended reciprocal circuit"/>
    <n v="3500"/>
    <n v="8864"/>
    <n v="253.25714285714284"/>
    <x v="1"/>
    <x v="67"/>
    <n v="36.032520325203251"/>
    <s v="US"/>
    <s v="USD"/>
    <n v="1508475600"/>
    <n v="1512712800"/>
    <b v="0"/>
    <b v="1"/>
    <s v="photography/photography books"/>
    <x v="7"/>
    <s v="photography books"/>
    <x v="160"/>
    <d v="2017-12-08T06:00:00"/>
  </r>
  <r>
    <n v="164"/>
    <s v="Lopez and Sons"/>
    <s v="Polarized human-resource protocol"/>
    <n v="150500"/>
    <n v="150755"/>
    <n v="100.16943521594683"/>
    <x v="1"/>
    <x v="20"/>
    <n v="107.99068767908309"/>
    <s v="US"/>
    <s v="USD"/>
    <n v="1507438800"/>
    <n v="1507525200"/>
    <b v="0"/>
    <b v="0"/>
    <s v="theater/plays"/>
    <x v="3"/>
    <s v="plays"/>
    <x v="161"/>
    <d v="2017-10-09T05:00:00"/>
  </r>
  <r>
    <n v="165"/>
    <s v="Cordova Ltd"/>
    <s v="Synergized radical product"/>
    <n v="90400"/>
    <n v="110279"/>
    <n v="121.99004424778761"/>
    <x v="1"/>
    <x v="145"/>
    <n v="44.005985634477256"/>
    <s v="US"/>
    <s v="USD"/>
    <n v="1501563600"/>
    <n v="1504328400"/>
    <b v="0"/>
    <b v="0"/>
    <s v="technology/web"/>
    <x v="2"/>
    <s v="web"/>
    <x v="162"/>
    <d v="2017-09-02T05:00:00"/>
  </r>
  <r>
    <n v="166"/>
    <s v="Brown-Vang"/>
    <s v="Robust heuristic artificial intelligence"/>
    <n v="9800"/>
    <n v="13439"/>
    <n v="137.13265306122449"/>
    <x v="1"/>
    <x v="146"/>
    <n v="55.077868852459019"/>
    <s v="US"/>
    <s v="USD"/>
    <n v="1292997600"/>
    <n v="1293343200"/>
    <b v="0"/>
    <b v="0"/>
    <s v="photography/photography books"/>
    <x v="7"/>
    <s v="photography books"/>
    <x v="163"/>
    <d v="2010-12-26T06:00:00"/>
  </r>
  <r>
    <n v="167"/>
    <s v="Cruz-Ward"/>
    <s v="Robust content-based emulation"/>
    <n v="2600"/>
    <n v="10804"/>
    <n v="415.53846153846149"/>
    <x v="1"/>
    <x v="147"/>
    <n v="74"/>
    <s v="AU"/>
    <s v="AUD"/>
    <n v="1370840400"/>
    <n v="1371704400"/>
    <b v="0"/>
    <b v="0"/>
    <s v="theater/plays"/>
    <x v="3"/>
    <s v="plays"/>
    <x v="164"/>
    <d v="2013-06-20T05:00:00"/>
  </r>
  <r>
    <n v="168"/>
    <s v="Hernandez Group"/>
    <s v="Ergonomic uniform open system"/>
    <n v="128100"/>
    <n v="40107"/>
    <n v="31.30913348946136"/>
    <x v="0"/>
    <x v="148"/>
    <n v="41.996858638743454"/>
    <s v="DK"/>
    <s v="DKK"/>
    <n v="1550815200"/>
    <n v="1552798800"/>
    <b v="0"/>
    <b v="1"/>
    <s v="music/indie rock"/>
    <x v="1"/>
    <s v="indie rock"/>
    <x v="165"/>
    <d v="2019-03-17T05:00:00"/>
  </r>
  <r>
    <n v="169"/>
    <s v="Tran, Steele and Wilson"/>
    <s v="Profit-focused modular product"/>
    <n v="23300"/>
    <n v="98811"/>
    <n v="424.08154506437768"/>
    <x v="1"/>
    <x v="149"/>
    <n v="77.988161010260455"/>
    <s v="US"/>
    <s v="USD"/>
    <n v="1339909200"/>
    <n v="1342328400"/>
    <b v="0"/>
    <b v="1"/>
    <s v="film &amp; video/shorts"/>
    <x v="4"/>
    <s v="shorts"/>
    <x v="166"/>
    <d v="2012-07-15T05:00:00"/>
  </r>
  <r>
    <n v="170"/>
    <s v="Summers, Gallegos and Stein"/>
    <s v="Mandatory mobile product"/>
    <n v="188100"/>
    <n v="5528"/>
    <n v="2.93886230728336"/>
    <x v="0"/>
    <x v="109"/>
    <n v="82.507462686567166"/>
    <s v="US"/>
    <s v="USD"/>
    <n v="1501736400"/>
    <n v="1502341200"/>
    <b v="0"/>
    <b v="0"/>
    <s v="music/indie rock"/>
    <x v="1"/>
    <s v="indie rock"/>
    <x v="167"/>
    <d v="2017-08-10T05:00:00"/>
  </r>
  <r>
    <n v="171"/>
    <s v="Blair Group"/>
    <s v="Public-key 3rdgeneration budgetary management"/>
    <n v="4900"/>
    <n v="521"/>
    <n v="10.63265306122449"/>
    <x v="0"/>
    <x v="62"/>
    <n v="104.2"/>
    <s v="US"/>
    <s v="USD"/>
    <n v="1395291600"/>
    <n v="1397192400"/>
    <b v="0"/>
    <b v="0"/>
    <s v="publishing/translations"/>
    <x v="5"/>
    <s v="translations"/>
    <x v="168"/>
    <d v="2014-04-11T05:00:00"/>
  </r>
  <r>
    <n v="172"/>
    <s v="Nixon Inc"/>
    <s v="Centralized national firmware"/>
    <n v="800"/>
    <n v="663"/>
    <n v="82.875"/>
    <x v="0"/>
    <x v="150"/>
    <n v="25.5"/>
    <s v="US"/>
    <s v="USD"/>
    <n v="1405746000"/>
    <n v="1407042000"/>
    <b v="0"/>
    <b v="1"/>
    <s v="film &amp; video/documentary"/>
    <x v="4"/>
    <s v="documentary"/>
    <x v="169"/>
    <d v="2014-08-03T05:00:00"/>
  </r>
  <r>
    <n v="173"/>
    <s v="White LLC"/>
    <s v="Cross-group 4thgeneration middleware"/>
    <n v="96700"/>
    <n v="157635"/>
    <n v="163.01447776628748"/>
    <x v="1"/>
    <x v="151"/>
    <n v="100.98334401024984"/>
    <s v="US"/>
    <s v="USD"/>
    <n v="1368853200"/>
    <n v="1369371600"/>
    <b v="0"/>
    <b v="0"/>
    <s v="theater/plays"/>
    <x v="3"/>
    <s v="plays"/>
    <x v="170"/>
    <d v="2013-05-24T05:00:00"/>
  </r>
  <r>
    <n v="174"/>
    <s v="Santos, Black and Donovan"/>
    <s v="Pre-emptive scalable access"/>
    <n v="600"/>
    <n v="5368"/>
    <n v="894.66666666666674"/>
    <x v="1"/>
    <x v="44"/>
    <n v="111.83333333333333"/>
    <s v="US"/>
    <s v="USD"/>
    <n v="1444021200"/>
    <n v="1444107600"/>
    <b v="0"/>
    <b v="1"/>
    <s v="technology/wearables"/>
    <x v="2"/>
    <s v="wearables"/>
    <x v="171"/>
    <d v="2015-10-06T05:00:00"/>
  </r>
  <r>
    <n v="175"/>
    <s v="Jones, Contreras and Burnett"/>
    <s v="Sharable intangible migration"/>
    <n v="181200"/>
    <n v="47459"/>
    <n v="26.191501103752756"/>
    <x v="0"/>
    <x v="152"/>
    <n v="41.999115044247787"/>
    <s v="US"/>
    <s v="USD"/>
    <n v="1472619600"/>
    <n v="1474261200"/>
    <b v="0"/>
    <b v="0"/>
    <s v="theater/plays"/>
    <x v="3"/>
    <s v="plays"/>
    <x v="172"/>
    <d v="2016-09-19T05:00:00"/>
  </r>
  <r>
    <n v="176"/>
    <s v="Stone-Orozco"/>
    <s v="Proactive scalable Graphical User Interface"/>
    <n v="115000"/>
    <n v="86060"/>
    <n v="74.834782608695647"/>
    <x v="0"/>
    <x v="153"/>
    <n v="110.05115089514067"/>
    <s v="US"/>
    <s v="USD"/>
    <n v="1472878800"/>
    <n v="1473656400"/>
    <b v="0"/>
    <b v="0"/>
    <s v="theater/plays"/>
    <x v="3"/>
    <s v="plays"/>
    <x v="173"/>
    <d v="2016-09-12T05:00:00"/>
  </r>
  <r>
    <n v="177"/>
    <s v="Lee, Gibson and Morgan"/>
    <s v="Digitized solution-oriented product"/>
    <n v="38800"/>
    <n v="161593"/>
    <n v="416.47680412371136"/>
    <x v="1"/>
    <x v="154"/>
    <n v="58.997079225994888"/>
    <s v="US"/>
    <s v="USD"/>
    <n v="1289800800"/>
    <n v="1291960800"/>
    <b v="0"/>
    <b v="0"/>
    <s v="theater/plays"/>
    <x v="3"/>
    <s v="plays"/>
    <x v="174"/>
    <d v="2010-12-10T06:00:00"/>
  </r>
  <r>
    <n v="178"/>
    <s v="Alexander-Williams"/>
    <s v="Triple-buffered cohesive structure"/>
    <n v="7200"/>
    <n v="6927"/>
    <n v="96.208333333333329"/>
    <x v="0"/>
    <x v="155"/>
    <n v="32.985714285714288"/>
    <s v="US"/>
    <s v="USD"/>
    <n v="1505970000"/>
    <n v="1506747600"/>
    <b v="0"/>
    <b v="0"/>
    <s v="food/food trucks"/>
    <x v="0"/>
    <s v="food trucks"/>
    <x v="175"/>
    <d v="2017-09-30T05:00:00"/>
  </r>
  <r>
    <n v="179"/>
    <s v="Marks Ltd"/>
    <s v="Realigned human-resource orchestration"/>
    <n v="44500"/>
    <n v="159185"/>
    <n v="357.71910112359546"/>
    <x v="1"/>
    <x v="156"/>
    <n v="45.005654509471306"/>
    <s v="CA"/>
    <s v="CAD"/>
    <n v="1363496400"/>
    <n v="1363582800"/>
    <b v="0"/>
    <b v="1"/>
    <s v="theater/plays"/>
    <x v="3"/>
    <s v="plays"/>
    <x v="176"/>
    <d v="2013-03-18T05:00:00"/>
  </r>
  <r>
    <n v="180"/>
    <s v="Olsen, Edwards and Reid"/>
    <s v="Optional clear-thinking software"/>
    <n v="56000"/>
    <n v="172736"/>
    <n v="308.45714285714286"/>
    <x v="1"/>
    <x v="157"/>
    <n v="81.98196487897485"/>
    <s v="AU"/>
    <s v="AUD"/>
    <n v="1269234000"/>
    <n v="1269666000"/>
    <b v="0"/>
    <b v="0"/>
    <s v="technology/wearables"/>
    <x v="2"/>
    <s v="wearables"/>
    <x v="177"/>
    <d v="2010-03-27T05:00:00"/>
  </r>
  <r>
    <n v="181"/>
    <s v="Daniels, Rose and Tyler"/>
    <s v="Centralized global approach"/>
    <n v="8600"/>
    <n v="5315"/>
    <n v="61.802325581395344"/>
    <x v="0"/>
    <x v="158"/>
    <n v="39.080882352941174"/>
    <s v="US"/>
    <s v="USD"/>
    <n v="1507093200"/>
    <n v="1508648400"/>
    <b v="0"/>
    <b v="0"/>
    <s v="technology/web"/>
    <x v="2"/>
    <s v="web"/>
    <x v="178"/>
    <d v="2017-10-22T05:00:00"/>
  </r>
  <r>
    <n v="182"/>
    <s v="Adams Group"/>
    <s v="Reverse-engineered bandwidth-monitored contingency"/>
    <n v="27100"/>
    <n v="195750"/>
    <n v="722.32472324723244"/>
    <x v="1"/>
    <x v="159"/>
    <n v="58.996383363471971"/>
    <s v="DK"/>
    <s v="DKK"/>
    <n v="1560574800"/>
    <n v="1561957200"/>
    <b v="0"/>
    <b v="0"/>
    <s v="theater/plays"/>
    <x v="3"/>
    <s v="plays"/>
    <x v="179"/>
    <d v="2019-07-01T05:00:00"/>
  </r>
  <r>
    <n v="183"/>
    <s v="Rogers, Huerta and Medina"/>
    <s v="Pre-emptive bandwidth-monitored instruction set"/>
    <n v="5100"/>
    <n v="3525"/>
    <n v="69.117647058823522"/>
    <x v="0"/>
    <x v="99"/>
    <n v="40.988372093023258"/>
    <s v="CA"/>
    <s v="CAD"/>
    <n v="1284008400"/>
    <n v="1285131600"/>
    <b v="0"/>
    <b v="0"/>
    <s v="music/rock"/>
    <x v="1"/>
    <s v="rock"/>
    <x v="180"/>
    <d v="2010-09-22T05:00:00"/>
  </r>
  <r>
    <n v="184"/>
    <s v="Howard, Carter and Griffith"/>
    <s v="Adaptive asynchronous emulation"/>
    <n v="3600"/>
    <n v="10550"/>
    <n v="293.05555555555554"/>
    <x v="1"/>
    <x v="160"/>
    <n v="31.029411764705884"/>
    <s v="US"/>
    <s v="USD"/>
    <n v="1556859600"/>
    <n v="1556946000"/>
    <b v="0"/>
    <b v="0"/>
    <s v="theater/plays"/>
    <x v="3"/>
    <s v="plays"/>
    <x v="181"/>
    <d v="2019-05-04T05:00:00"/>
  </r>
  <r>
    <n v="185"/>
    <s v="Bailey PLC"/>
    <s v="Innovative actuating conglomeration"/>
    <n v="1000"/>
    <n v="718"/>
    <n v="71.8"/>
    <x v="0"/>
    <x v="161"/>
    <n v="37.789473684210527"/>
    <s v="US"/>
    <s v="USD"/>
    <n v="1526187600"/>
    <n v="1527138000"/>
    <b v="0"/>
    <b v="0"/>
    <s v="film &amp; video/television"/>
    <x v="4"/>
    <s v="television"/>
    <x v="182"/>
    <d v="2018-05-24T05:00:00"/>
  </r>
  <r>
    <n v="186"/>
    <s v="Parker Group"/>
    <s v="Grass-roots foreground policy"/>
    <n v="88800"/>
    <n v="28358"/>
    <n v="31.934684684684683"/>
    <x v="0"/>
    <x v="162"/>
    <n v="32.006772009029348"/>
    <s v="US"/>
    <s v="USD"/>
    <n v="1400821200"/>
    <n v="1402117200"/>
    <b v="0"/>
    <b v="0"/>
    <s v="theater/plays"/>
    <x v="3"/>
    <s v="plays"/>
    <x v="183"/>
    <d v="2014-06-07T05:00:00"/>
  </r>
  <r>
    <n v="187"/>
    <s v="Fox Group"/>
    <s v="Horizontal transitional paradigm"/>
    <n v="60200"/>
    <n v="138384"/>
    <n v="229.87375415282392"/>
    <x v="1"/>
    <x v="163"/>
    <n v="95.966712898751737"/>
    <s v="CA"/>
    <s v="CAD"/>
    <n v="1361599200"/>
    <n v="1364014800"/>
    <b v="0"/>
    <b v="1"/>
    <s v="film &amp; video/shorts"/>
    <x v="4"/>
    <s v="shorts"/>
    <x v="184"/>
    <d v="2013-03-23T05:00:00"/>
  </r>
  <r>
    <n v="188"/>
    <s v="Walker, Jones and Rodriguez"/>
    <s v="Networked didactic info-mediaries"/>
    <n v="8200"/>
    <n v="2625"/>
    <n v="32.012195121951223"/>
    <x v="0"/>
    <x v="164"/>
    <n v="75"/>
    <s v="IT"/>
    <s v="EUR"/>
    <n v="1417500000"/>
    <n v="1417586400"/>
    <b v="0"/>
    <b v="0"/>
    <s v="theater/plays"/>
    <x v="3"/>
    <s v="plays"/>
    <x v="185"/>
    <d v="2014-12-03T06:00:00"/>
  </r>
  <r>
    <n v="189"/>
    <s v="Anthony-Shaw"/>
    <s v="Switchable contextually-based access"/>
    <n v="191300"/>
    <n v="45004"/>
    <n v="23.525352848928385"/>
    <x v="3"/>
    <x v="165"/>
    <n v="102.0498866213152"/>
    <s v="US"/>
    <s v="USD"/>
    <n v="1457071200"/>
    <n v="1457071200"/>
    <b v="0"/>
    <b v="0"/>
    <s v="theater/plays"/>
    <x v="3"/>
    <s v="plays"/>
    <x v="186"/>
    <d v="2016-03-04T06:00:00"/>
  </r>
  <r>
    <n v="190"/>
    <s v="Cook LLC"/>
    <s v="Up-sized dynamic throughput"/>
    <n v="3700"/>
    <n v="2538"/>
    <n v="68.594594594594597"/>
    <x v="0"/>
    <x v="3"/>
    <n v="105.75"/>
    <s v="US"/>
    <s v="USD"/>
    <n v="1370322000"/>
    <n v="1370408400"/>
    <b v="0"/>
    <b v="1"/>
    <s v="theater/plays"/>
    <x v="3"/>
    <s v="plays"/>
    <x v="187"/>
    <d v="2013-06-05T05:00:00"/>
  </r>
  <r>
    <n v="191"/>
    <s v="Sutton PLC"/>
    <s v="Mandatory reciprocal superstructure"/>
    <n v="8400"/>
    <n v="3188"/>
    <n v="37.952380952380956"/>
    <x v="0"/>
    <x v="99"/>
    <n v="37.069767441860463"/>
    <s v="IT"/>
    <s v="EUR"/>
    <n v="1552366800"/>
    <n v="1552626000"/>
    <b v="0"/>
    <b v="0"/>
    <s v="theater/plays"/>
    <x v="3"/>
    <s v="plays"/>
    <x v="188"/>
    <d v="2019-03-15T05:00:00"/>
  </r>
  <r>
    <n v="192"/>
    <s v="Long, Morgan and Mitchell"/>
    <s v="Upgradable 4thgeneration productivity"/>
    <n v="42600"/>
    <n v="8517"/>
    <n v="19.992957746478872"/>
    <x v="0"/>
    <x v="166"/>
    <n v="35.049382716049379"/>
    <s v="US"/>
    <s v="USD"/>
    <n v="1403845200"/>
    <n v="1404190800"/>
    <b v="0"/>
    <b v="0"/>
    <s v="music/rock"/>
    <x v="1"/>
    <s v="rock"/>
    <x v="189"/>
    <d v="2014-07-01T05:00:00"/>
  </r>
  <r>
    <n v="193"/>
    <s v="Calhoun, Rogers and Long"/>
    <s v="Progressive discrete hub"/>
    <n v="6600"/>
    <n v="3012"/>
    <n v="45.636363636363633"/>
    <x v="0"/>
    <x v="167"/>
    <n v="46.338461538461537"/>
    <s v="US"/>
    <s v="USD"/>
    <n v="1523163600"/>
    <n v="1523509200"/>
    <b v="1"/>
    <b v="0"/>
    <s v="music/indie rock"/>
    <x v="1"/>
    <s v="indie rock"/>
    <x v="190"/>
    <d v="2018-04-12T05:00:00"/>
  </r>
  <r>
    <n v="194"/>
    <s v="Sandoval Group"/>
    <s v="Assimilated multi-tasking archive"/>
    <n v="7100"/>
    <n v="8716"/>
    <n v="122.7605633802817"/>
    <x v="1"/>
    <x v="105"/>
    <n v="69.174603174603178"/>
    <s v="US"/>
    <s v="USD"/>
    <n v="1442206800"/>
    <n v="1443589200"/>
    <b v="0"/>
    <b v="0"/>
    <s v="music/metal"/>
    <x v="1"/>
    <s v="metal"/>
    <x v="191"/>
    <d v="2015-09-30T05:00:00"/>
  </r>
  <r>
    <n v="195"/>
    <s v="Smith and Sons"/>
    <s v="Upgradable high-level solution"/>
    <n v="15800"/>
    <n v="57157"/>
    <n v="361.75316455696202"/>
    <x v="1"/>
    <x v="168"/>
    <n v="109.07824427480917"/>
    <s v="US"/>
    <s v="USD"/>
    <n v="1532840400"/>
    <n v="1533445200"/>
    <b v="0"/>
    <b v="0"/>
    <s v="music/electric music"/>
    <x v="1"/>
    <s v="electric music"/>
    <x v="192"/>
    <d v="2018-08-05T05:00:00"/>
  </r>
  <r>
    <n v="196"/>
    <s v="King Inc"/>
    <s v="Organic bandwidth-monitored frame"/>
    <n v="8200"/>
    <n v="5178"/>
    <n v="63.146341463414636"/>
    <x v="0"/>
    <x v="16"/>
    <n v="51.78"/>
    <s v="DK"/>
    <s v="DKK"/>
    <n v="1472878800"/>
    <n v="1474520400"/>
    <b v="0"/>
    <b v="0"/>
    <s v="technology/wearables"/>
    <x v="2"/>
    <s v="wearables"/>
    <x v="173"/>
    <d v="2016-09-22T05:00:00"/>
  </r>
  <r>
    <n v="197"/>
    <s v="Perry and Sons"/>
    <s v="Business-focused logistical framework"/>
    <n v="54700"/>
    <n v="163118"/>
    <n v="298.20475319926874"/>
    <x v="1"/>
    <x v="169"/>
    <n v="82.010055304172951"/>
    <s v="US"/>
    <s v="USD"/>
    <n v="1498194000"/>
    <n v="1499403600"/>
    <b v="0"/>
    <b v="0"/>
    <s v="film &amp; video/drama"/>
    <x v="4"/>
    <s v="drama"/>
    <x v="193"/>
    <d v="2017-07-07T05:00:00"/>
  </r>
  <r>
    <n v="198"/>
    <s v="Palmer Inc"/>
    <s v="Universal multi-state capability"/>
    <n v="63200"/>
    <n v="6041"/>
    <n v="9.5585443037974684"/>
    <x v="0"/>
    <x v="170"/>
    <n v="35.958333333333336"/>
    <s v="US"/>
    <s v="USD"/>
    <n v="1281070800"/>
    <n v="1283576400"/>
    <b v="0"/>
    <b v="0"/>
    <s v="music/electric music"/>
    <x v="1"/>
    <s v="electric music"/>
    <x v="194"/>
    <d v="2010-09-04T05:00:00"/>
  </r>
  <r>
    <n v="199"/>
    <s v="Hull, Baker and Martinez"/>
    <s v="Digitized reciprocal infrastructure"/>
    <n v="1800"/>
    <n v="968"/>
    <n v="53.777777777777779"/>
    <x v="0"/>
    <x v="171"/>
    <n v="74.461538461538467"/>
    <s v="US"/>
    <s v="USD"/>
    <n v="1436245200"/>
    <n v="1436590800"/>
    <b v="0"/>
    <b v="0"/>
    <s v="music/rock"/>
    <x v="1"/>
    <s v="rock"/>
    <x v="195"/>
    <d v="2015-07-11T05:00:00"/>
  </r>
  <r>
    <n v="200"/>
    <s v="Becker, Rice and White"/>
    <s v="Reduced dedicated capability"/>
    <n v="100"/>
    <n v="2"/>
    <n v="2"/>
    <x v="0"/>
    <x v="49"/>
    <n v="2"/>
    <s v="CA"/>
    <s v="CAD"/>
    <n v="1269493200"/>
    <n v="1270443600"/>
    <b v="0"/>
    <b v="0"/>
    <s v="theater/plays"/>
    <x v="3"/>
    <s v="plays"/>
    <x v="152"/>
    <d v="2010-04-05T05:00:00"/>
  </r>
  <r>
    <n v="201"/>
    <s v="Osborne, Perkins and Knox"/>
    <s v="Cross-platform bi-directional workforce"/>
    <n v="2100"/>
    <n v="14305"/>
    <n v="681.19047619047615"/>
    <x v="1"/>
    <x v="144"/>
    <n v="91.114649681528661"/>
    <s v="US"/>
    <s v="USD"/>
    <n v="1406264400"/>
    <n v="1407819600"/>
    <b v="0"/>
    <b v="0"/>
    <s v="technology/web"/>
    <x v="2"/>
    <s v="web"/>
    <x v="196"/>
    <d v="2014-08-12T05:00:00"/>
  </r>
  <r>
    <n v="202"/>
    <s v="Mcknight-Freeman"/>
    <s v="Upgradable scalable methodology"/>
    <n v="8300"/>
    <n v="6543"/>
    <n v="78.831325301204828"/>
    <x v="3"/>
    <x v="172"/>
    <n v="79.792682926829272"/>
    <s v="US"/>
    <s v="USD"/>
    <n v="1317531600"/>
    <n v="1317877200"/>
    <b v="0"/>
    <b v="0"/>
    <s v="food/food trucks"/>
    <x v="0"/>
    <s v="food trucks"/>
    <x v="197"/>
    <d v="2011-10-06T05:00:00"/>
  </r>
  <r>
    <n v="203"/>
    <s v="Hayden, Shannon and Stein"/>
    <s v="Customer-focused client-server service-desk"/>
    <n v="143900"/>
    <n v="193413"/>
    <n v="134.40792216817235"/>
    <x v="1"/>
    <x v="173"/>
    <n v="42.999777678968428"/>
    <s v="AU"/>
    <s v="AUD"/>
    <n v="1484632800"/>
    <n v="1484805600"/>
    <b v="0"/>
    <b v="0"/>
    <s v="theater/plays"/>
    <x v="3"/>
    <s v="plays"/>
    <x v="198"/>
    <d v="2017-01-19T06:00:00"/>
  </r>
  <r>
    <n v="204"/>
    <s v="Daniel-Luna"/>
    <s v="Mandatory multimedia leverage"/>
    <n v="75000"/>
    <n v="2529"/>
    <n v="3.3719999999999999"/>
    <x v="0"/>
    <x v="174"/>
    <n v="63.225000000000001"/>
    <s v="US"/>
    <s v="USD"/>
    <n v="1301806800"/>
    <n v="1302670800"/>
    <b v="0"/>
    <b v="0"/>
    <s v="music/jazz"/>
    <x v="1"/>
    <s v="jazz"/>
    <x v="199"/>
    <d v="2011-04-13T05:00:00"/>
  </r>
  <r>
    <n v="205"/>
    <s v="Weaver-Marquez"/>
    <s v="Focused analyzing circuit"/>
    <n v="1300"/>
    <n v="5614"/>
    <n v="431.84615384615387"/>
    <x v="1"/>
    <x v="175"/>
    <n v="70.174999999999997"/>
    <s v="US"/>
    <s v="USD"/>
    <n v="1539752400"/>
    <n v="1540789200"/>
    <b v="1"/>
    <b v="0"/>
    <s v="theater/plays"/>
    <x v="3"/>
    <s v="plays"/>
    <x v="200"/>
    <d v="2018-10-29T05:00:00"/>
  </r>
  <r>
    <n v="206"/>
    <s v="Austin, Baker and Kelley"/>
    <s v="Fundamental grid-enabled strategy"/>
    <n v="9000"/>
    <n v="3496"/>
    <n v="38.844444444444441"/>
    <x v="3"/>
    <x v="176"/>
    <n v="61.333333333333336"/>
    <s v="US"/>
    <s v="USD"/>
    <n v="1267250400"/>
    <n v="1268028000"/>
    <b v="0"/>
    <b v="0"/>
    <s v="publishing/fiction"/>
    <x v="5"/>
    <s v="fiction"/>
    <x v="201"/>
    <d v="2010-03-08T06:00:00"/>
  </r>
  <r>
    <n v="207"/>
    <s v="Carney-Anderson"/>
    <s v="Digitized 5thgeneration knowledgebase"/>
    <n v="1000"/>
    <n v="4257"/>
    <n v="425.7"/>
    <x v="1"/>
    <x v="177"/>
    <n v="99"/>
    <s v="US"/>
    <s v="USD"/>
    <n v="1535432400"/>
    <n v="1537160400"/>
    <b v="0"/>
    <b v="1"/>
    <s v="music/rock"/>
    <x v="1"/>
    <s v="rock"/>
    <x v="202"/>
    <d v="2018-09-17T05:00:00"/>
  </r>
  <r>
    <n v="208"/>
    <s v="Jackson Inc"/>
    <s v="Mandatory multi-tasking encryption"/>
    <n v="196900"/>
    <n v="199110"/>
    <n v="101.12239715591672"/>
    <x v="1"/>
    <x v="178"/>
    <n v="96.984900146127615"/>
    <s v="US"/>
    <s v="USD"/>
    <n v="1510207200"/>
    <n v="1512280800"/>
    <b v="0"/>
    <b v="0"/>
    <s v="film &amp; video/documentary"/>
    <x v="4"/>
    <s v="documentary"/>
    <x v="203"/>
    <d v="2017-12-03T06:00:00"/>
  </r>
  <r>
    <n v="209"/>
    <s v="Warren Ltd"/>
    <s v="Distributed system-worthy application"/>
    <n v="194500"/>
    <n v="41212"/>
    <n v="21.188688946015425"/>
    <x v="2"/>
    <x v="179"/>
    <n v="51.004950495049506"/>
    <s v="AU"/>
    <s v="AUD"/>
    <n v="1462510800"/>
    <n v="1463115600"/>
    <b v="0"/>
    <b v="0"/>
    <s v="film &amp; video/documentary"/>
    <x v="4"/>
    <s v="documentary"/>
    <x v="204"/>
    <d v="2016-05-13T05:00:00"/>
  </r>
  <r>
    <n v="210"/>
    <s v="Schultz Inc"/>
    <s v="Synergistic tertiary time-frame"/>
    <n v="9400"/>
    <n v="6338"/>
    <n v="67.425531914893625"/>
    <x v="0"/>
    <x v="31"/>
    <n v="28.044247787610619"/>
    <s v="DK"/>
    <s v="DKK"/>
    <n v="1488520800"/>
    <n v="1490850000"/>
    <b v="0"/>
    <b v="0"/>
    <s v="film &amp; video/science fiction"/>
    <x v="4"/>
    <s v="science fiction"/>
    <x v="205"/>
    <d v="2017-03-30T05:00:00"/>
  </r>
  <r>
    <n v="211"/>
    <s v="Thompson LLC"/>
    <s v="Customer-focused impactful benchmark"/>
    <n v="104400"/>
    <n v="99100"/>
    <n v="94.923371647509583"/>
    <x v="0"/>
    <x v="180"/>
    <n v="60.984615384615381"/>
    <s v="US"/>
    <s v="USD"/>
    <n v="1377579600"/>
    <n v="1379653200"/>
    <b v="0"/>
    <b v="0"/>
    <s v="theater/plays"/>
    <x v="3"/>
    <s v="plays"/>
    <x v="206"/>
    <d v="2013-09-20T05:00:00"/>
  </r>
  <r>
    <n v="212"/>
    <s v="Johnson Inc"/>
    <s v="Profound next generation infrastructure"/>
    <n v="8100"/>
    <n v="12300"/>
    <n v="151.85185185185185"/>
    <x v="1"/>
    <x v="170"/>
    <n v="73.214285714285708"/>
    <s v="US"/>
    <s v="USD"/>
    <n v="1576389600"/>
    <n v="1580364000"/>
    <b v="0"/>
    <b v="0"/>
    <s v="theater/plays"/>
    <x v="3"/>
    <s v="plays"/>
    <x v="207"/>
    <d v="2020-01-30T06:00:00"/>
  </r>
  <r>
    <n v="213"/>
    <s v="Morgan-Warren"/>
    <s v="Face-to-face encompassing info-mediaries"/>
    <n v="87900"/>
    <n v="171549"/>
    <n v="195.16382252559728"/>
    <x v="1"/>
    <x v="181"/>
    <n v="39.997435299603637"/>
    <s v="US"/>
    <s v="USD"/>
    <n v="1289019600"/>
    <n v="1289714400"/>
    <b v="0"/>
    <b v="1"/>
    <s v="music/indie rock"/>
    <x v="1"/>
    <s v="indie rock"/>
    <x v="208"/>
    <d v="2010-11-14T06:00:00"/>
  </r>
  <r>
    <n v="214"/>
    <s v="Sullivan Group"/>
    <s v="Open-source fresh-thinking policy"/>
    <n v="1400"/>
    <n v="14324"/>
    <n v="1023.1428571428571"/>
    <x v="1"/>
    <x v="34"/>
    <n v="86.812121212121212"/>
    <s v="US"/>
    <s v="USD"/>
    <n v="1282194000"/>
    <n v="1282712400"/>
    <b v="0"/>
    <b v="0"/>
    <s v="music/rock"/>
    <x v="1"/>
    <s v="rock"/>
    <x v="209"/>
    <d v="2010-08-25T05:00:00"/>
  </r>
  <r>
    <n v="215"/>
    <s v="Vargas, Banks and Palmer"/>
    <s v="Extended 24/7 implementation"/>
    <n v="156800"/>
    <n v="6024"/>
    <n v="3.841836734693878"/>
    <x v="0"/>
    <x v="182"/>
    <n v="42.125874125874127"/>
    <s v="US"/>
    <s v="USD"/>
    <n v="1550037600"/>
    <n v="1550210400"/>
    <b v="0"/>
    <b v="0"/>
    <s v="theater/plays"/>
    <x v="3"/>
    <s v="plays"/>
    <x v="210"/>
    <d v="2019-02-15T06:00:00"/>
  </r>
  <r>
    <n v="216"/>
    <s v="Johnson, Dixon and Zimmerman"/>
    <s v="Organic dynamic algorithm"/>
    <n v="121700"/>
    <n v="188721"/>
    <n v="155.07066557107643"/>
    <x v="1"/>
    <x v="183"/>
    <n v="103.97851239669421"/>
    <s v="US"/>
    <s v="USD"/>
    <n v="1321941600"/>
    <n v="1322114400"/>
    <b v="0"/>
    <b v="0"/>
    <s v="theater/plays"/>
    <x v="3"/>
    <s v="plays"/>
    <x v="211"/>
    <d v="2011-11-24T06:00:00"/>
  </r>
  <r>
    <n v="217"/>
    <s v="Moore, Dudley and Navarro"/>
    <s v="Organic multi-tasking focus group"/>
    <n v="129400"/>
    <n v="57911"/>
    <n v="44.753477588871718"/>
    <x v="0"/>
    <x v="184"/>
    <n v="62.003211991434689"/>
    <s v="US"/>
    <s v="USD"/>
    <n v="1556427600"/>
    <n v="1557205200"/>
    <b v="0"/>
    <b v="0"/>
    <s v="film &amp; video/science fiction"/>
    <x v="4"/>
    <s v="science fiction"/>
    <x v="212"/>
    <d v="2019-05-07T05:00:00"/>
  </r>
  <r>
    <n v="218"/>
    <s v="Price-Rodriguez"/>
    <s v="Adaptive logistical initiative"/>
    <n v="5700"/>
    <n v="12309"/>
    <n v="215.94736842105263"/>
    <x v="1"/>
    <x v="185"/>
    <n v="31.005037783375315"/>
    <s v="GB"/>
    <s v="GBP"/>
    <n v="1320991200"/>
    <n v="1323928800"/>
    <b v="0"/>
    <b v="1"/>
    <s v="film &amp; video/shorts"/>
    <x v="4"/>
    <s v="shorts"/>
    <x v="213"/>
    <d v="2011-12-15T06:00:00"/>
  </r>
  <r>
    <n v="219"/>
    <s v="Huang-Henderson"/>
    <s v="Stand-alone mobile customer loyalty"/>
    <n v="41700"/>
    <n v="138497"/>
    <n v="332.12709832134288"/>
    <x v="1"/>
    <x v="186"/>
    <n v="89.991552956465242"/>
    <s v="US"/>
    <s v="USD"/>
    <n v="1345093200"/>
    <n v="1346130000"/>
    <b v="0"/>
    <b v="0"/>
    <s v="film &amp; video/animation"/>
    <x v="4"/>
    <s v="animation"/>
    <x v="214"/>
    <d v="2012-08-28T05:00:00"/>
  </r>
  <r>
    <n v="220"/>
    <s v="Owens-Le"/>
    <s v="Focused composite approach"/>
    <n v="7900"/>
    <n v="667"/>
    <n v="8.4430379746835449"/>
    <x v="0"/>
    <x v="68"/>
    <n v="39.235294117647058"/>
    <s v="US"/>
    <s v="USD"/>
    <n v="1309496400"/>
    <n v="1311051600"/>
    <b v="1"/>
    <b v="0"/>
    <s v="theater/plays"/>
    <x v="3"/>
    <s v="plays"/>
    <x v="215"/>
    <d v="2011-07-19T05:00:00"/>
  </r>
  <r>
    <n v="221"/>
    <s v="Huff LLC"/>
    <s v="Face-to-face clear-thinking Local Area Network"/>
    <n v="121500"/>
    <n v="119830"/>
    <n v="98.625514403292186"/>
    <x v="0"/>
    <x v="187"/>
    <n v="54.993116108306566"/>
    <s v="US"/>
    <s v="USD"/>
    <n v="1340254800"/>
    <n v="1340427600"/>
    <b v="1"/>
    <b v="0"/>
    <s v="food/food trucks"/>
    <x v="0"/>
    <s v="food trucks"/>
    <x v="216"/>
    <d v="2012-06-23T05:00:00"/>
  </r>
  <r>
    <n v="222"/>
    <s v="Johnson LLC"/>
    <s v="Cross-group cohesive circuit"/>
    <n v="4800"/>
    <n v="6623"/>
    <n v="137.97916666666669"/>
    <x v="1"/>
    <x v="188"/>
    <n v="47.992753623188406"/>
    <s v="US"/>
    <s v="USD"/>
    <n v="1412226000"/>
    <n v="1412312400"/>
    <b v="0"/>
    <b v="0"/>
    <s v="photography/photography books"/>
    <x v="7"/>
    <s v="photography books"/>
    <x v="217"/>
    <d v="2014-10-03T05:00:00"/>
  </r>
  <r>
    <n v="223"/>
    <s v="Chavez, Garcia and Cantu"/>
    <s v="Synergistic explicit capability"/>
    <n v="87300"/>
    <n v="81897"/>
    <n v="93.81099656357388"/>
    <x v="0"/>
    <x v="189"/>
    <n v="87.966702470461868"/>
    <s v="US"/>
    <s v="USD"/>
    <n v="1458104400"/>
    <n v="1459314000"/>
    <b v="0"/>
    <b v="0"/>
    <s v="theater/plays"/>
    <x v="3"/>
    <s v="plays"/>
    <x v="218"/>
    <d v="2016-03-30T05:00:00"/>
  </r>
  <r>
    <n v="224"/>
    <s v="Lester-Moore"/>
    <s v="Diverse analyzing definition"/>
    <n v="46300"/>
    <n v="186885"/>
    <n v="403.63930885529157"/>
    <x v="1"/>
    <x v="190"/>
    <n v="51.999165275459099"/>
    <s v="US"/>
    <s v="USD"/>
    <n v="1411534800"/>
    <n v="1415426400"/>
    <b v="0"/>
    <b v="0"/>
    <s v="film &amp; video/science fiction"/>
    <x v="4"/>
    <s v="science fiction"/>
    <x v="219"/>
    <d v="2014-11-08T06:00:00"/>
  </r>
  <r>
    <n v="225"/>
    <s v="Fox-Quinn"/>
    <s v="Enterprise-wide reciprocal success"/>
    <n v="67800"/>
    <n v="176398"/>
    <n v="260.1740412979351"/>
    <x v="1"/>
    <x v="191"/>
    <n v="29.999659863945578"/>
    <s v="US"/>
    <s v="USD"/>
    <n v="1399093200"/>
    <n v="1399093200"/>
    <b v="1"/>
    <b v="0"/>
    <s v="music/rock"/>
    <x v="1"/>
    <s v="rock"/>
    <x v="220"/>
    <d v="2014-05-03T05:00:00"/>
  </r>
  <r>
    <n v="226"/>
    <s v="Garcia Inc"/>
    <s v="Progressive neutral middleware"/>
    <n v="3000"/>
    <n v="10999"/>
    <n v="366.63333333333333"/>
    <x v="1"/>
    <x v="192"/>
    <n v="98.205357142857139"/>
    <s v="US"/>
    <s v="USD"/>
    <n v="1270702800"/>
    <n v="1273899600"/>
    <b v="0"/>
    <b v="0"/>
    <s v="photography/photography books"/>
    <x v="7"/>
    <s v="photography books"/>
    <x v="221"/>
    <d v="2010-05-15T05:00:00"/>
  </r>
  <r>
    <n v="227"/>
    <s v="Johnson-Lee"/>
    <s v="Intuitive exuding process improvement"/>
    <n v="60900"/>
    <n v="102751"/>
    <n v="168.72085385878489"/>
    <x v="1"/>
    <x v="193"/>
    <n v="108.96182396606575"/>
    <s v="US"/>
    <s v="USD"/>
    <n v="1431666000"/>
    <n v="1432184400"/>
    <b v="0"/>
    <b v="0"/>
    <s v="games/mobile games"/>
    <x v="6"/>
    <s v="mobile games"/>
    <x v="222"/>
    <d v="2015-05-21T05:00:00"/>
  </r>
  <r>
    <n v="228"/>
    <s v="Pineda Group"/>
    <s v="Exclusive real-time protocol"/>
    <n v="137900"/>
    <n v="165352"/>
    <n v="119.90717911530093"/>
    <x v="1"/>
    <x v="194"/>
    <n v="66.998379254457049"/>
    <s v="US"/>
    <s v="USD"/>
    <n v="1472619600"/>
    <n v="1474779600"/>
    <b v="0"/>
    <b v="0"/>
    <s v="film &amp; video/animation"/>
    <x v="4"/>
    <s v="animation"/>
    <x v="172"/>
    <d v="2016-09-25T05:00:00"/>
  </r>
  <r>
    <n v="229"/>
    <s v="Hoffman-Howard"/>
    <s v="Extended encompassing application"/>
    <n v="85600"/>
    <n v="165798"/>
    <n v="193.68925233644859"/>
    <x v="1"/>
    <x v="195"/>
    <n v="64.99333594668758"/>
    <s v="US"/>
    <s v="USD"/>
    <n v="1496293200"/>
    <n v="1500440400"/>
    <b v="0"/>
    <b v="1"/>
    <s v="games/mobile games"/>
    <x v="6"/>
    <s v="mobile games"/>
    <x v="223"/>
    <d v="2017-07-19T05:00:00"/>
  </r>
  <r>
    <n v="230"/>
    <s v="Miranda, Hall and Mcgrath"/>
    <s v="Progressive value-added ability"/>
    <n v="2400"/>
    <n v="10084"/>
    <n v="420.16666666666669"/>
    <x v="1"/>
    <x v="196"/>
    <n v="99.841584158415841"/>
    <s v="US"/>
    <s v="USD"/>
    <n v="1575612000"/>
    <n v="1575612000"/>
    <b v="0"/>
    <b v="0"/>
    <s v="games/video games"/>
    <x v="6"/>
    <s v="video games"/>
    <x v="224"/>
    <d v="2019-12-06T06:00:00"/>
  </r>
  <r>
    <n v="231"/>
    <s v="Williams, Carter and Gonzalez"/>
    <s v="Cross-platform uniform hardware"/>
    <n v="7200"/>
    <n v="5523"/>
    <n v="76.708333333333329"/>
    <x v="3"/>
    <x v="109"/>
    <n v="82.432835820895519"/>
    <s v="US"/>
    <s v="USD"/>
    <n v="1369112400"/>
    <n v="1374123600"/>
    <b v="0"/>
    <b v="0"/>
    <s v="theater/plays"/>
    <x v="3"/>
    <s v="plays"/>
    <x v="225"/>
    <d v="2013-07-18T05:00:00"/>
  </r>
  <r>
    <n v="232"/>
    <s v="Davis-Rodriguez"/>
    <s v="Progressive secondary portal"/>
    <n v="3400"/>
    <n v="5823"/>
    <n v="171.26470588235293"/>
    <x v="1"/>
    <x v="45"/>
    <n v="63.293478260869563"/>
    <s v="US"/>
    <s v="USD"/>
    <n v="1469422800"/>
    <n v="1469509200"/>
    <b v="0"/>
    <b v="0"/>
    <s v="theater/plays"/>
    <x v="3"/>
    <s v="plays"/>
    <x v="226"/>
    <d v="2016-07-26T05:00:00"/>
  </r>
  <r>
    <n v="233"/>
    <s v="Reid, Rivera and Perry"/>
    <s v="Multi-lateral national adapter"/>
    <n v="3800"/>
    <n v="6000"/>
    <n v="157.89473684210526"/>
    <x v="1"/>
    <x v="197"/>
    <n v="96.774193548387103"/>
    <s v="US"/>
    <s v="USD"/>
    <n v="1307854800"/>
    <n v="1309237200"/>
    <b v="0"/>
    <b v="0"/>
    <s v="film &amp; video/animation"/>
    <x v="4"/>
    <s v="animation"/>
    <x v="227"/>
    <d v="2011-06-28T05:00:00"/>
  </r>
  <r>
    <n v="234"/>
    <s v="Mendoza-Parker"/>
    <s v="Enterprise-wide motivating matrices"/>
    <n v="7500"/>
    <n v="8181"/>
    <n v="109.08"/>
    <x v="1"/>
    <x v="46"/>
    <n v="54.906040268456373"/>
    <s v="IT"/>
    <s v="EUR"/>
    <n v="1503378000"/>
    <n v="1503982800"/>
    <b v="0"/>
    <b v="1"/>
    <s v="games/video games"/>
    <x v="6"/>
    <s v="video games"/>
    <x v="228"/>
    <d v="2017-08-29T05:00:00"/>
  </r>
  <r>
    <n v="235"/>
    <s v="Lee, Ali and Guzman"/>
    <s v="Polarized upward-trending Local Area Network"/>
    <n v="8600"/>
    <n v="3589"/>
    <n v="41.732558139534881"/>
    <x v="0"/>
    <x v="45"/>
    <n v="39.010869565217391"/>
    <s v="US"/>
    <s v="USD"/>
    <n v="1486965600"/>
    <n v="1487397600"/>
    <b v="0"/>
    <b v="0"/>
    <s v="film &amp; video/animation"/>
    <x v="4"/>
    <s v="animation"/>
    <x v="229"/>
    <d v="2017-02-18T06:00:00"/>
  </r>
  <r>
    <n v="236"/>
    <s v="Gallegos-Cobb"/>
    <s v="Object-based directional function"/>
    <n v="39500"/>
    <n v="4323"/>
    <n v="10.944303797468354"/>
    <x v="0"/>
    <x v="176"/>
    <n v="75.84210526315789"/>
    <s v="AU"/>
    <s v="AUD"/>
    <n v="1561438800"/>
    <n v="1562043600"/>
    <b v="0"/>
    <b v="1"/>
    <s v="music/rock"/>
    <x v="1"/>
    <s v="rock"/>
    <x v="230"/>
    <d v="2019-07-02T05:00:00"/>
  </r>
  <r>
    <n v="237"/>
    <s v="Ellison PLC"/>
    <s v="Re-contextualized tangible open architecture"/>
    <n v="9300"/>
    <n v="14822"/>
    <n v="159.3763440860215"/>
    <x v="1"/>
    <x v="198"/>
    <n v="45.051671732522799"/>
    <s v="US"/>
    <s v="USD"/>
    <n v="1398402000"/>
    <n v="1398574800"/>
    <b v="0"/>
    <b v="0"/>
    <s v="film &amp; video/animation"/>
    <x v="4"/>
    <s v="animation"/>
    <x v="231"/>
    <d v="2014-04-27T05:00:00"/>
  </r>
  <r>
    <n v="238"/>
    <s v="Bolton, Sanchez and Carrillo"/>
    <s v="Distributed systemic adapter"/>
    <n v="2400"/>
    <n v="10138"/>
    <n v="422.41666666666669"/>
    <x v="1"/>
    <x v="199"/>
    <n v="104.51546391752578"/>
    <s v="DK"/>
    <s v="DKK"/>
    <n v="1513231200"/>
    <n v="1515391200"/>
    <b v="0"/>
    <b v="1"/>
    <s v="theater/plays"/>
    <x v="3"/>
    <s v="plays"/>
    <x v="232"/>
    <d v="2018-01-08T06:00:00"/>
  </r>
  <r>
    <n v="239"/>
    <s v="Mason-Sanders"/>
    <s v="Networked web-enabled instruction set"/>
    <n v="3200"/>
    <n v="3127"/>
    <n v="97.71875"/>
    <x v="0"/>
    <x v="142"/>
    <n v="76.268292682926827"/>
    <s v="US"/>
    <s v="USD"/>
    <n v="1440824400"/>
    <n v="1441170000"/>
    <b v="0"/>
    <b v="0"/>
    <s v="technology/wearables"/>
    <x v="2"/>
    <s v="wearables"/>
    <x v="233"/>
    <d v="2015-09-02T05:00:00"/>
  </r>
  <r>
    <n v="240"/>
    <s v="Pitts-Reed"/>
    <s v="Vision-oriented dynamic service-desk"/>
    <n v="29400"/>
    <n v="123124"/>
    <n v="418.78911564625849"/>
    <x v="1"/>
    <x v="200"/>
    <n v="69.015695067264573"/>
    <s v="US"/>
    <s v="USD"/>
    <n v="1281070800"/>
    <n v="1281157200"/>
    <b v="0"/>
    <b v="0"/>
    <s v="theater/plays"/>
    <x v="3"/>
    <s v="plays"/>
    <x v="194"/>
    <d v="2010-08-07T05:00:00"/>
  </r>
  <r>
    <n v="241"/>
    <s v="Gonzalez-Martinez"/>
    <s v="Vision-oriented actuating open system"/>
    <n v="168500"/>
    <n v="171729"/>
    <n v="101.91632047477745"/>
    <x v="1"/>
    <x v="74"/>
    <n v="101.97684085510689"/>
    <s v="AU"/>
    <s v="AUD"/>
    <n v="1397365200"/>
    <n v="1398229200"/>
    <b v="0"/>
    <b v="1"/>
    <s v="publishing/nonfiction"/>
    <x v="5"/>
    <s v="nonfiction"/>
    <x v="234"/>
    <d v="2014-04-23T05:00:00"/>
  </r>
  <r>
    <n v="242"/>
    <s v="Hill, Martin and Garcia"/>
    <s v="Sharable scalable core"/>
    <n v="8400"/>
    <n v="10729"/>
    <n v="127.72619047619047"/>
    <x v="1"/>
    <x v="201"/>
    <n v="42.915999999999997"/>
    <s v="US"/>
    <s v="USD"/>
    <n v="1494392400"/>
    <n v="1495256400"/>
    <b v="0"/>
    <b v="1"/>
    <s v="music/rock"/>
    <x v="1"/>
    <s v="rock"/>
    <x v="235"/>
    <d v="2017-05-20T05:00:00"/>
  </r>
  <r>
    <n v="243"/>
    <s v="Garcia PLC"/>
    <s v="Customer-focused attitude-oriented function"/>
    <n v="2300"/>
    <n v="10240"/>
    <n v="445.21739130434781"/>
    <x v="1"/>
    <x v="202"/>
    <n v="43.025210084033617"/>
    <s v="US"/>
    <s v="USD"/>
    <n v="1520143200"/>
    <n v="1520402400"/>
    <b v="0"/>
    <b v="0"/>
    <s v="theater/plays"/>
    <x v="3"/>
    <s v="plays"/>
    <x v="236"/>
    <d v="2018-03-07T06:00:00"/>
  </r>
  <r>
    <n v="244"/>
    <s v="Herring-Bailey"/>
    <s v="Reverse-engineered system-worthy extranet"/>
    <n v="700"/>
    <n v="3988"/>
    <n v="569.71428571428578"/>
    <x v="1"/>
    <x v="4"/>
    <n v="75.245283018867923"/>
    <s v="US"/>
    <s v="USD"/>
    <n v="1405314000"/>
    <n v="1409806800"/>
    <b v="0"/>
    <b v="0"/>
    <s v="theater/plays"/>
    <x v="3"/>
    <s v="plays"/>
    <x v="237"/>
    <d v="2014-09-04T05:00:00"/>
  </r>
  <r>
    <n v="245"/>
    <s v="Russell-Gardner"/>
    <s v="Re-engineered systematic monitoring"/>
    <n v="2900"/>
    <n v="14771"/>
    <n v="509.34482758620686"/>
    <x v="1"/>
    <x v="203"/>
    <n v="69.023364485981304"/>
    <s v="US"/>
    <s v="USD"/>
    <n v="1396846800"/>
    <n v="1396933200"/>
    <b v="0"/>
    <b v="0"/>
    <s v="theater/plays"/>
    <x v="3"/>
    <s v="plays"/>
    <x v="238"/>
    <d v="2014-04-08T05:00:00"/>
  </r>
  <r>
    <n v="246"/>
    <s v="Walters-Carter"/>
    <s v="Seamless value-added standardization"/>
    <n v="4500"/>
    <n v="14649"/>
    <n v="325.5333333333333"/>
    <x v="1"/>
    <x v="42"/>
    <n v="65.986486486486484"/>
    <s v="US"/>
    <s v="USD"/>
    <n v="1375678800"/>
    <n v="1376024400"/>
    <b v="0"/>
    <b v="0"/>
    <s v="technology/web"/>
    <x v="2"/>
    <s v="web"/>
    <x v="239"/>
    <d v="2013-08-09T05:00:00"/>
  </r>
  <r>
    <n v="247"/>
    <s v="Johnson, Patterson and Montoya"/>
    <s v="Triple-buffered fresh-thinking frame"/>
    <n v="19800"/>
    <n v="184658"/>
    <n v="932.61616161616166"/>
    <x v="1"/>
    <x v="204"/>
    <n v="98.013800424628457"/>
    <s v="US"/>
    <s v="USD"/>
    <n v="1482386400"/>
    <n v="1483682400"/>
    <b v="0"/>
    <b v="1"/>
    <s v="publishing/fiction"/>
    <x v="5"/>
    <s v="fiction"/>
    <x v="240"/>
    <d v="2017-01-06T06:00:00"/>
  </r>
  <r>
    <n v="248"/>
    <s v="Roberts and Sons"/>
    <s v="Streamlined holistic knowledgebase"/>
    <n v="6200"/>
    <n v="13103"/>
    <n v="211.33870967741933"/>
    <x v="1"/>
    <x v="205"/>
    <n v="60.105504587155963"/>
    <s v="AU"/>
    <s v="AUD"/>
    <n v="1420005600"/>
    <n v="1420437600"/>
    <b v="0"/>
    <b v="0"/>
    <s v="games/mobile games"/>
    <x v="6"/>
    <s v="mobile games"/>
    <x v="241"/>
    <d v="2015-01-05T06:00:00"/>
  </r>
  <r>
    <n v="249"/>
    <s v="Avila-Nelson"/>
    <s v="Up-sized intermediate website"/>
    <n v="61500"/>
    <n v="168095"/>
    <n v="273.32520325203251"/>
    <x v="1"/>
    <x v="206"/>
    <n v="26.000773395204948"/>
    <s v="US"/>
    <s v="USD"/>
    <n v="1420178400"/>
    <n v="1420783200"/>
    <b v="0"/>
    <b v="0"/>
    <s v="publishing/translations"/>
    <x v="5"/>
    <s v="translations"/>
    <x v="242"/>
    <d v="2015-01-09T06:00:00"/>
  </r>
  <r>
    <n v="250"/>
    <s v="Robbins and Sons"/>
    <s v="Future-proofed directional synergy"/>
    <n v="100"/>
    <n v="3"/>
    <n v="3"/>
    <x v="0"/>
    <x v="49"/>
    <n v="3"/>
    <s v="US"/>
    <s v="USD"/>
    <n v="1264399200"/>
    <n v="1267423200"/>
    <b v="0"/>
    <b v="0"/>
    <s v="music/rock"/>
    <x v="1"/>
    <s v="rock"/>
    <x v="67"/>
    <d v="2010-03-01T06:00:00"/>
  </r>
  <r>
    <n v="251"/>
    <s v="Singleton Ltd"/>
    <s v="Enhanced user-facing function"/>
    <n v="7100"/>
    <n v="3840"/>
    <n v="54.084507042253513"/>
    <x v="0"/>
    <x v="196"/>
    <n v="38.019801980198018"/>
    <s v="US"/>
    <s v="USD"/>
    <n v="1355032800"/>
    <n v="1355205600"/>
    <b v="0"/>
    <b v="0"/>
    <s v="theater/plays"/>
    <x v="3"/>
    <s v="plays"/>
    <x v="243"/>
    <d v="2012-12-11T06:00:00"/>
  </r>
  <r>
    <n v="252"/>
    <s v="Perez PLC"/>
    <s v="Operative bandwidth-monitored interface"/>
    <n v="1000"/>
    <n v="6263"/>
    <n v="626.29999999999995"/>
    <x v="1"/>
    <x v="207"/>
    <n v="106.15254237288136"/>
    <s v="US"/>
    <s v="USD"/>
    <n v="1382677200"/>
    <n v="1383109200"/>
    <b v="0"/>
    <b v="0"/>
    <s v="theater/plays"/>
    <x v="3"/>
    <s v="plays"/>
    <x v="244"/>
    <d v="2013-10-30T05:00:00"/>
  </r>
  <r>
    <n v="253"/>
    <s v="Rogers, Jacobs and Jackson"/>
    <s v="Upgradable multi-state instruction set"/>
    <n v="121500"/>
    <n v="108161"/>
    <n v="89.021399176954731"/>
    <x v="0"/>
    <x v="208"/>
    <n v="81.019475655430711"/>
    <s v="CA"/>
    <s v="CAD"/>
    <n v="1302238800"/>
    <n v="1303275600"/>
    <b v="0"/>
    <b v="0"/>
    <s v="film &amp; video/drama"/>
    <x v="4"/>
    <s v="drama"/>
    <x v="245"/>
    <d v="2011-04-20T05:00:00"/>
  </r>
  <r>
    <n v="254"/>
    <s v="Barry Group"/>
    <s v="De-engineered static Local Area Network"/>
    <n v="4600"/>
    <n v="8505"/>
    <n v="184.89130434782609"/>
    <x v="1"/>
    <x v="39"/>
    <n v="96.647727272727266"/>
    <s v="US"/>
    <s v="USD"/>
    <n v="1487656800"/>
    <n v="1487829600"/>
    <b v="0"/>
    <b v="0"/>
    <s v="publishing/nonfiction"/>
    <x v="5"/>
    <s v="nonfiction"/>
    <x v="246"/>
    <d v="2017-02-23T06:00:00"/>
  </r>
  <r>
    <n v="255"/>
    <s v="Rosales, Branch and Harmon"/>
    <s v="Upgradable grid-enabled superstructure"/>
    <n v="80500"/>
    <n v="96735"/>
    <n v="120.16770186335404"/>
    <x v="1"/>
    <x v="209"/>
    <n v="57.003535651149086"/>
    <s v="US"/>
    <s v="USD"/>
    <n v="1297836000"/>
    <n v="1298268000"/>
    <b v="0"/>
    <b v="1"/>
    <s v="music/rock"/>
    <x v="1"/>
    <s v="rock"/>
    <x v="247"/>
    <d v="2011-02-21T06:00:00"/>
  </r>
  <r>
    <n v="256"/>
    <s v="Smith-Reid"/>
    <s v="Optimized actuating toolset"/>
    <n v="4100"/>
    <n v="959"/>
    <n v="23.390243902439025"/>
    <x v="0"/>
    <x v="27"/>
    <n v="63.93333333333333"/>
    <s v="GB"/>
    <s v="GBP"/>
    <n v="1453615200"/>
    <n v="1456812000"/>
    <b v="0"/>
    <b v="0"/>
    <s v="music/rock"/>
    <x v="1"/>
    <s v="rock"/>
    <x v="248"/>
    <d v="2016-03-01T06:00:00"/>
  </r>
  <r>
    <n v="257"/>
    <s v="Williams Inc"/>
    <s v="Decentralized exuding strategy"/>
    <n v="5700"/>
    <n v="8322"/>
    <n v="146"/>
    <x v="1"/>
    <x v="45"/>
    <n v="90.456521739130437"/>
    <s v="US"/>
    <s v="USD"/>
    <n v="1362463200"/>
    <n v="1363669200"/>
    <b v="0"/>
    <b v="0"/>
    <s v="theater/plays"/>
    <x v="3"/>
    <s v="plays"/>
    <x v="249"/>
    <d v="2013-03-19T05:00:00"/>
  </r>
  <r>
    <n v="258"/>
    <s v="Duncan, Mcdonald and Miller"/>
    <s v="Assimilated coherent hardware"/>
    <n v="5000"/>
    <n v="13424"/>
    <n v="268.48"/>
    <x v="1"/>
    <x v="129"/>
    <n v="72.172043010752688"/>
    <s v="US"/>
    <s v="USD"/>
    <n v="1481176800"/>
    <n v="1482904800"/>
    <b v="0"/>
    <b v="1"/>
    <s v="theater/plays"/>
    <x v="3"/>
    <s v="plays"/>
    <x v="250"/>
    <d v="2016-12-28T06:00:00"/>
  </r>
  <r>
    <n v="259"/>
    <s v="Watkins Ltd"/>
    <s v="Multi-channeled responsive implementation"/>
    <n v="1800"/>
    <n v="10755"/>
    <n v="597.5"/>
    <x v="1"/>
    <x v="188"/>
    <n v="77.934782608695656"/>
    <s v="US"/>
    <s v="USD"/>
    <n v="1354946400"/>
    <n v="1356588000"/>
    <b v="1"/>
    <b v="0"/>
    <s v="photography/photography books"/>
    <x v="7"/>
    <s v="photography books"/>
    <x v="251"/>
    <d v="2012-12-27T06:00:00"/>
  </r>
  <r>
    <n v="260"/>
    <s v="Allen-Jones"/>
    <s v="Centralized modular initiative"/>
    <n v="6300"/>
    <n v="9935"/>
    <n v="157.69841269841268"/>
    <x v="1"/>
    <x v="210"/>
    <n v="38.065134099616856"/>
    <s v="US"/>
    <s v="USD"/>
    <n v="1348808400"/>
    <n v="1349845200"/>
    <b v="0"/>
    <b v="0"/>
    <s v="music/rock"/>
    <x v="1"/>
    <s v="rock"/>
    <x v="136"/>
    <d v="2012-10-10T05:00:00"/>
  </r>
  <r>
    <n v="261"/>
    <s v="Mason-Smith"/>
    <s v="Reverse-engineered cohesive migration"/>
    <n v="84300"/>
    <n v="26303"/>
    <n v="31.201660735468568"/>
    <x v="0"/>
    <x v="211"/>
    <n v="57.936123348017624"/>
    <s v="US"/>
    <s v="USD"/>
    <n v="1282712400"/>
    <n v="1283058000"/>
    <b v="0"/>
    <b v="1"/>
    <s v="music/rock"/>
    <x v="1"/>
    <s v="rock"/>
    <x v="252"/>
    <d v="2010-08-29T05:00:00"/>
  </r>
  <r>
    <n v="262"/>
    <s v="Lloyd, Kennedy and Davis"/>
    <s v="Compatible multimedia hub"/>
    <n v="1700"/>
    <n v="5328"/>
    <n v="313.41176470588238"/>
    <x v="1"/>
    <x v="37"/>
    <n v="49.794392523364486"/>
    <s v="US"/>
    <s v="USD"/>
    <n v="1301979600"/>
    <n v="1304226000"/>
    <b v="0"/>
    <b v="1"/>
    <s v="music/indie rock"/>
    <x v="1"/>
    <s v="indie rock"/>
    <x v="253"/>
    <d v="2011-05-01T05:00:00"/>
  </r>
  <r>
    <n v="263"/>
    <s v="Walker Ltd"/>
    <s v="Organic eco-centric success"/>
    <n v="2900"/>
    <n v="10756"/>
    <n v="370.89655172413791"/>
    <x v="1"/>
    <x v="134"/>
    <n v="54.050251256281406"/>
    <s v="US"/>
    <s v="USD"/>
    <n v="1263016800"/>
    <n v="1263016800"/>
    <b v="0"/>
    <b v="0"/>
    <s v="photography/photography books"/>
    <x v="7"/>
    <s v="photography books"/>
    <x v="254"/>
    <d v="2010-01-09T06:00:00"/>
  </r>
  <r>
    <n v="264"/>
    <s v="Gordon PLC"/>
    <s v="Virtual reciprocal policy"/>
    <n v="45600"/>
    <n v="165375"/>
    <n v="362.66447368421052"/>
    <x v="1"/>
    <x v="212"/>
    <n v="30.002721335268504"/>
    <s v="US"/>
    <s v="USD"/>
    <n v="1360648800"/>
    <n v="1362031200"/>
    <b v="0"/>
    <b v="0"/>
    <s v="theater/plays"/>
    <x v="3"/>
    <s v="plays"/>
    <x v="255"/>
    <d v="2013-02-28T06:00:00"/>
  </r>
  <r>
    <n v="265"/>
    <s v="Lee and Sons"/>
    <s v="Persevering interactive emulation"/>
    <n v="4900"/>
    <n v="6031"/>
    <n v="123.08163265306122"/>
    <x v="1"/>
    <x v="99"/>
    <n v="70.127906976744185"/>
    <s v="US"/>
    <s v="USD"/>
    <n v="1451800800"/>
    <n v="1455602400"/>
    <b v="0"/>
    <b v="0"/>
    <s v="theater/plays"/>
    <x v="3"/>
    <s v="plays"/>
    <x v="256"/>
    <d v="2016-02-16T06:00:00"/>
  </r>
  <r>
    <n v="266"/>
    <s v="Cole LLC"/>
    <s v="Proactive responsive emulation"/>
    <n v="111900"/>
    <n v="85902"/>
    <n v="76.766756032171585"/>
    <x v="0"/>
    <x v="213"/>
    <n v="26.996228786926462"/>
    <s v="IT"/>
    <s v="EUR"/>
    <n v="1415340000"/>
    <n v="1418191200"/>
    <b v="0"/>
    <b v="1"/>
    <s v="music/jazz"/>
    <x v="1"/>
    <s v="jazz"/>
    <x v="257"/>
    <d v="2014-12-10T06:00:00"/>
  </r>
  <r>
    <n v="267"/>
    <s v="Acosta PLC"/>
    <s v="Extended eco-centric function"/>
    <n v="61600"/>
    <n v="143910"/>
    <n v="233.62012987012989"/>
    <x v="1"/>
    <x v="214"/>
    <n v="51.990606936416185"/>
    <s v="AU"/>
    <s v="AUD"/>
    <n v="1351054800"/>
    <n v="1352440800"/>
    <b v="0"/>
    <b v="0"/>
    <s v="theater/plays"/>
    <x v="3"/>
    <s v="plays"/>
    <x v="258"/>
    <d v="2012-11-09T06:00:00"/>
  </r>
  <r>
    <n v="268"/>
    <s v="Brown-Mckee"/>
    <s v="Networked optimal productivity"/>
    <n v="1500"/>
    <n v="2708"/>
    <n v="180.53333333333333"/>
    <x v="1"/>
    <x v="44"/>
    <n v="56.416666666666664"/>
    <s v="US"/>
    <s v="USD"/>
    <n v="1349326800"/>
    <n v="1353304800"/>
    <b v="0"/>
    <b v="0"/>
    <s v="film &amp; video/documentary"/>
    <x v="4"/>
    <s v="documentary"/>
    <x v="259"/>
    <d v="2012-11-19T06:00:00"/>
  </r>
  <r>
    <n v="269"/>
    <s v="Miles and Sons"/>
    <s v="Persistent attitude-oriented approach"/>
    <n v="3500"/>
    <n v="8842"/>
    <n v="252.62857142857143"/>
    <x v="1"/>
    <x v="215"/>
    <n v="101.63218390804597"/>
    <s v="US"/>
    <s v="USD"/>
    <n v="1548914400"/>
    <n v="1550728800"/>
    <b v="0"/>
    <b v="0"/>
    <s v="film &amp; video/television"/>
    <x v="4"/>
    <s v="television"/>
    <x v="260"/>
    <d v="2019-02-21T06:00:00"/>
  </r>
  <r>
    <n v="270"/>
    <s v="Sawyer, Horton and Williams"/>
    <s v="Triple-buffered 4thgeneration toolset"/>
    <n v="173900"/>
    <n v="47260"/>
    <n v="27.176538240368025"/>
    <x v="3"/>
    <x v="216"/>
    <n v="25.005291005291006"/>
    <s v="US"/>
    <s v="USD"/>
    <n v="1291269600"/>
    <n v="1291442400"/>
    <b v="0"/>
    <b v="0"/>
    <s v="games/video games"/>
    <x v="6"/>
    <s v="video games"/>
    <x v="261"/>
    <d v="2010-12-04T06:00:00"/>
  </r>
  <r>
    <n v="271"/>
    <s v="Foley-Cox"/>
    <s v="Progressive zero administration leverage"/>
    <n v="153700"/>
    <n v="1953"/>
    <n v="1.2706571242680547"/>
    <x v="2"/>
    <x v="217"/>
    <n v="32.016393442622949"/>
    <s v="US"/>
    <s v="USD"/>
    <n v="1449468000"/>
    <n v="1452146400"/>
    <b v="0"/>
    <b v="0"/>
    <s v="photography/photography books"/>
    <x v="7"/>
    <s v="photography books"/>
    <x v="262"/>
    <d v="2016-01-07T06:00:00"/>
  </r>
  <r>
    <n v="272"/>
    <s v="Horton, Morrison and Clark"/>
    <s v="Networked radical neural-net"/>
    <n v="51100"/>
    <n v="155349"/>
    <n v="304.0097847358121"/>
    <x v="1"/>
    <x v="218"/>
    <n v="82.021647307286173"/>
    <s v="US"/>
    <s v="USD"/>
    <n v="1562734800"/>
    <n v="1564894800"/>
    <b v="0"/>
    <b v="1"/>
    <s v="theater/plays"/>
    <x v="3"/>
    <s v="plays"/>
    <x v="263"/>
    <d v="2019-08-04T05:00:00"/>
  </r>
  <r>
    <n v="273"/>
    <s v="Thomas and Sons"/>
    <s v="Re-engineered heuristic forecast"/>
    <n v="7800"/>
    <n v="10704"/>
    <n v="137.23076923076923"/>
    <x v="1"/>
    <x v="219"/>
    <n v="37.957446808510639"/>
    <s v="CA"/>
    <s v="CAD"/>
    <n v="1505624400"/>
    <n v="1505883600"/>
    <b v="0"/>
    <b v="0"/>
    <s v="theater/plays"/>
    <x v="3"/>
    <s v="plays"/>
    <x v="264"/>
    <d v="2017-09-20T05:00:00"/>
  </r>
  <r>
    <n v="274"/>
    <s v="Morgan-Jenkins"/>
    <s v="Fully-configurable background algorithm"/>
    <n v="2400"/>
    <n v="773"/>
    <n v="32.208333333333336"/>
    <x v="0"/>
    <x v="27"/>
    <n v="51.533333333333331"/>
    <s v="US"/>
    <s v="USD"/>
    <n v="1509948000"/>
    <n v="1510380000"/>
    <b v="0"/>
    <b v="0"/>
    <s v="theater/plays"/>
    <x v="3"/>
    <s v="plays"/>
    <x v="265"/>
    <d v="2017-11-11T06:00:00"/>
  </r>
  <r>
    <n v="275"/>
    <s v="Ward, Sanchez and Kemp"/>
    <s v="Stand-alone discrete Graphical User Interface"/>
    <n v="3900"/>
    <n v="9419"/>
    <n v="241.51282051282053"/>
    <x v="1"/>
    <x v="220"/>
    <n v="81.198275862068968"/>
    <s v="US"/>
    <s v="USD"/>
    <n v="1554526800"/>
    <n v="1555218000"/>
    <b v="0"/>
    <b v="0"/>
    <s v="publishing/translations"/>
    <x v="5"/>
    <s v="translations"/>
    <x v="266"/>
    <d v="2019-04-14T05:00:00"/>
  </r>
  <r>
    <n v="276"/>
    <s v="Fields Ltd"/>
    <s v="Front-line foreground project"/>
    <n v="5500"/>
    <n v="5324"/>
    <n v="96.8"/>
    <x v="0"/>
    <x v="221"/>
    <n v="40.030075187969928"/>
    <s v="US"/>
    <s v="USD"/>
    <n v="1334811600"/>
    <n v="1335243600"/>
    <b v="0"/>
    <b v="1"/>
    <s v="games/video games"/>
    <x v="6"/>
    <s v="video games"/>
    <x v="267"/>
    <d v="2012-04-24T05:00:00"/>
  </r>
  <r>
    <n v="277"/>
    <s v="Ramos-Mitchell"/>
    <s v="Persevering system-worthy info-mediaries"/>
    <n v="700"/>
    <n v="7465"/>
    <n v="1066.4285714285716"/>
    <x v="1"/>
    <x v="100"/>
    <n v="89.939759036144579"/>
    <s v="US"/>
    <s v="USD"/>
    <n v="1279515600"/>
    <n v="1279688400"/>
    <b v="0"/>
    <b v="0"/>
    <s v="theater/plays"/>
    <x v="3"/>
    <s v="plays"/>
    <x v="268"/>
    <d v="2010-07-21T05:00:00"/>
  </r>
  <r>
    <n v="278"/>
    <s v="Higgins, Davis and Salazar"/>
    <s v="Distributed multi-tasking strategy"/>
    <n v="2700"/>
    <n v="8799"/>
    <n v="325.88888888888891"/>
    <x v="1"/>
    <x v="222"/>
    <n v="96.692307692307693"/>
    <s v="US"/>
    <s v="USD"/>
    <n v="1353909600"/>
    <n v="1356069600"/>
    <b v="0"/>
    <b v="0"/>
    <s v="technology/web"/>
    <x v="2"/>
    <s v="web"/>
    <x v="269"/>
    <d v="2012-12-21T06:00:00"/>
  </r>
  <r>
    <n v="279"/>
    <s v="Smith-Jenkins"/>
    <s v="Vision-oriented methodical application"/>
    <n v="8000"/>
    <n v="13656"/>
    <n v="170.70000000000002"/>
    <x v="1"/>
    <x v="223"/>
    <n v="25.010989010989011"/>
    <s v="US"/>
    <s v="USD"/>
    <n v="1535950800"/>
    <n v="1536210000"/>
    <b v="0"/>
    <b v="0"/>
    <s v="theater/plays"/>
    <x v="3"/>
    <s v="plays"/>
    <x v="270"/>
    <d v="2018-09-06T05:00:00"/>
  </r>
  <r>
    <n v="280"/>
    <s v="Braun PLC"/>
    <s v="Function-based high-level infrastructure"/>
    <n v="2500"/>
    <n v="14536"/>
    <n v="581.44000000000005"/>
    <x v="1"/>
    <x v="224"/>
    <n v="36.987277353689571"/>
    <s v="US"/>
    <s v="USD"/>
    <n v="1511244000"/>
    <n v="1511762400"/>
    <b v="0"/>
    <b v="0"/>
    <s v="film &amp; video/animation"/>
    <x v="4"/>
    <s v="animation"/>
    <x v="271"/>
    <d v="2017-11-27T06:00:00"/>
  </r>
  <r>
    <n v="281"/>
    <s v="Drake PLC"/>
    <s v="Profound object-oriented paradigm"/>
    <n v="164500"/>
    <n v="150552"/>
    <n v="91.520972644376897"/>
    <x v="0"/>
    <x v="225"/>
    <n v="73.012609117361791"/>
    <s v="US"/>
    <s v="USD"/>
    <n v="1331445600"/>
    <n v="1333256400"/>
    <b v="0"/>
    <b v="1"/>
    <s v="theater/plays"/>
    <x v="3"/>
    <s v="plays"/>
    <x v="272"/>
    <d v="2012-04-01T05:00:00"/>
  </r>
  <r>
    <n v="282"/>
    <s v="Ross, Kelly and Brown"/>
    <s v="Virtual contextually-based circuit"/>
    <n v="8400"/>
    <n v="9076"/>
    <n v="108.04761904761904"/>
    <x v="1"/>
    <x v="221"/>
    <n v="68.240601503759393"/>
    <s v="US"/>
    <s v="USD"/>
    <n v="1480226400"/>
    <n v="1480744800"/>
    <b v="0"/>
    <b v="1"/>
    <s v="film &amp; video/television"/>
    <x v="4"/>
    <s v="television"/>
    <x v="73"/>
    <d v="2016-12-03T06:00:00"/>
  </r>
  <r>
    <n v="283"/>
    <s v="Lucas-Mullins"/>
    <s v="Business-focused dynamic instruction set"/>
    <n v="8100"/>
    <n v="1517"/>
    <n v="18.728395061728396"/>
    <x v="0"/>
    <x v="226"/>
    <n v="52.310344827586206"/>
    <s v="DK"/>
    <s v="DKK"/>
    <n v="1464584400"/>
    <n v="1465016400"/>
    <b v="0"/>
    <b v="0"/>
    <s v="music/rock"/>
    <x v="1"/>
    <s v="rock"/>
    <x v="273"/>
    <d v="2016-06-04T05:00:00"/>
  </r>
  <r>
    <n v="284"/>
    <s v="Tran LLC"/>
    <s v="Ameliorated fresh-thinking protocol"/>
    <n v="9800"/>
    <n v="8153"/>
    <n v="83.193877551020407"/>
    <x v="0"/>
    <x v="227"/>
    <n v="61.765151515151516"/>
    <s v="US"/>
    <s v="USD"/>
    <n v="1335848400"/>
    <n v="1336280400"/>
    <b v="0"/>
    <b v="0"/>
    <s v="technology/web"/>
    <x v="2"/>
    <s v="web"/>
    <x v="274"/>
    <d v="2012-05-06T05:00:00"/>
  </r>
  <r>
    <n v="285"/>
    <s v="Dawson, Brady and Gilbert"/>
    <s v="Front-line optimizing emulation"/>
    <n v="900"/>
    <n v="6357"/>
    <n v="706.33333333333337"/>
    <x v="1"/>
    <x v="228"/>
    <n v="25.027559055118111"/>
    <s v="US"/>
    <s v="USD"/>
    <n v="1473483600"/>
    <n v="1476766800"/>
    <b v="0"/>
    <b v="0"/>
    <s v="theater/plays"/>
    <x v="3"/>
    <s v="plays"/>
    <x v="275"/>
    <d v="2016-10-18T05:00:00"/>
  </r>
  <r>
    <n v="286"/>
    <s v="Obrien-Aguirre"/>
    <s v="Devolved uniform complexity"/>
    <n v="112100"/>
    <n v="19557"/>
    <n v="17.446030330062445"/>
    <x v="3"/>
    <x v="229"/>
    <n v="106.28804347826087"/>
    <s v="US"/>
    <s v="USD"/>
    <n v="1479880800"/>
    <n v="1480485600"/>
    <b v="0"/>
    <b v="0"/>
    <s v="theater/plays"/>
    <x v="3"/>
    <s v="plays"/>
    <x v="276"/>
    <d v="2016-11-30T06:00:00"/>
  </r>
  <r>
    <n v="287"/>
    <s v="Ferguson PLC"/>
    <s v="Public-key intangible superstructure"/>
    <n v="6300"/>
    <n v="13213"/>
    <n v="209.73015873015873"/>
    <x v="1"/>
    <x v="230"/>
    <n v="75.07386363636364"/>
    <s v="US"/>
    <s v="USD"/>
    <n v="1430197200"/>
    <n v="1430197200"/>
    <b v="0"/>
    <b v="0"/>
    <s v="music/electric music"/>
    <x v="1"/>
    <s v="electric music"/>
    <x v="277"/>
    <d v="2015-04-28T05:00:00"/>
  </r>
  <r>
    <n v="288"/>
    <s v="Garcia Ltd"/>
    <s v="Secured global success"/>
    <n v="5600"/>
    <n v="5476"/>
    <n v="97.785714285714292"/>
    <x v="0"/>
    <x v="231"/>
    <n v="39.970802919708028"/>
    <s v="DK"/>
    <s v="DKK"/>
    <n v="1331701200"/>
    <n v="1331787600"/>
    <b v="0"/>
    <b v="1"/>
    <s v="music/metal"/>
    <x v="1"/>
    <s v="metal"/>
    <x v="278"/>
    <d v="2012-03-15T05:00:00"/>
  </r>
  <r>
    <n v="289"/>
    <s v="Smith, Love and Smith"/>
    <s v="Grass-roots mission-critical capability"/>
    <n v="800"/>
    <n v="13474"/>
    <n v="1684.25"/>
    <x v="1"/>
    <x v="232"/>
    <n v="39.982195845697326"/>
    <s v="CA"/>
    <s v="CAD"/>
    <n v="1438578000"/>
    <n v="1438837200"/>
    <b v="0"/>
    <b v="0"/>
    <s v="theater/plays"/>
    <x v="3"/>
    <s v="plays"/>
    <x v="279"/>
    <d v="2015-08-06T05:00:00"/>
  </r>
  <r>
    <n v="290"/>
    <s v="Wilson, Hall and Osborne"/>
    <s v="Advanced global data-warehouse"/>
    <n v="168600"/>
    <n v="91722"/>
    <n v="54.402135231316727"/>
    <x v="0"/>
    <x v="233"/>
    <n v="101.01541850220265"/>
    <s v="US"/>
    <s v="USD"/>
    <n v="1368162000"/>
    <n v="1370926800"/>
    <b v="0"/>
    <b v="1"/>
    <s v="film &amp; video/documentary"/>
    <x v="4"/>
    <s v="documentary"/>
    <x v="280"/>
    <d v="2013-06-11T05:00:00"/>
  </r>
  <r>
    <n v="291"/>
    <s v="Bell, Grimes and Kerr"/>
    <s v="Self-enabling uniform complexity"/>
    <n v="1800"/>
    <n v="8219"/>
    <n v="456.61111111111109"/>
    <x v="1"/>
    <x v="37"/>
    <n v="76.813084112149539"/>
    <s v="US"/>
    <s v="USD"/>
    <n v="1318654800"/>
    <n v="1319000400"/>
    <b v="1"/>
    <b v="0"/>
    <s v="technology/web"/>
    <x v="2"/>
    <s v="web"/>
    <x v="281"/>
    <d v="2011-10-19T05:00:00"/>
  </r>
  <r>
    <n v="292"/>
    <s v="Ho-Harris"/>
    <s v="Versatile cohesive encoding"/>
    <n v="7300"/>
    <n v="717"/>
    <n v="9.8219178082191778"/>
    <x v="0"/>
    <x v="234"/>
    <n v="71.7"/>
    <s v="US"/>
    <s v="USD"/>
    <n v="1331874000"/>
    <n v="1333429200"/>
    <b v="0"/>
    <b v="0"/>
    <s v="food/food trucks"/>
    <x v="0"/>
    <s v="food trucks"/>
    <x v="282"/>
    <d v="2012-04-03T05:00:00"/>
  </r>
  <r>
    <n v="293"/>
    <s v="Ross Group"/>
    <s v="Organized executive solution"/>
    <n v="6500"/>
    <n v="1065"/>
    <n v="16.384615384615383"/>
    <x v="3"/>
    <x v="235"/>
    <n v="33.28125"/>
    <s v="IT"/>
    <s v="EUR"/>
    <n v="1286254800"/>
    <n v="1287032400"/>
    <b v="0"/>
    <b v="0"/>
    <s v="theater/plays"/>
    <x v="3"/>
    <s v="plays"/>
    <x v="283"/>
    <d v="2010-10-14T05:00:00"/>
  </r>
  <r>
    <n v="294"/>
    <s v="Turner-Davis"/>
    <s v="Automated local emulation"/>
    <n v="600"/>
    <n v="8038"/>
    <n v="1339.6666666666667"/>
    <x v="1"/>
    <x v="236"/>
    <n v="43.923497267759565"/>
    <s v="US"/>
    <s v="USD"/>
    <n v="1540530000"/>
    <n v="1541570400"/>
    <b v="0"/>
    <b v="0"/>
    <s v="theater/plays"/>
    <x v="3"/>
    <s v="plays"/>
    <x v="284"/>
    <d v="2018-11-07T06:00:00"/>
  </r>
  <r>
    <n v="295"/>
    <s v="Smith, Jackson and Herrera"/>
    <s v="Enterprise-wide intermediate middleware"/>
    <n v="192900"/>
    <n v="68769"/>
    <n v="35.650077760497666"/>
    <x v="0"/>
    <x v="237"/>
    <n v="36.004712041884815"/>
    <s v="CH"/>
    <s v="CHF"/>
    <n v="1381813200"/>
    <n v="1383976800"/>
    <b v="0"/>
    <b v="0"/>
    <s v="theater/plays"/>
    <x v="3"/>
    <s v="plays"/>
    <x v="285"/>
    <d v="2013-11-09T06:00:00"/>
  </r>
  <r>
    <n v="296"/>
    <s v="Smith-Hess"/>
    <s v="Grass-roots real-time Local Area Network"/>
    <n v="6100"/>
    <n v="3352"/>
    <n v="54.950819672131146"/>
    <x v="0"/>
    <x v="63"/>
    <n v="88.21052631578948"/>
    <s v="AU"/>
    <s v="AUD"/>
    <n v="1548655200"/>
    <n v="1550556000"/>
    <b v="0"/>
    <b v="0"/>
    <s v="theater/plays"/>
    <x v="3"/>
    <s v="plays"/>
    <x v="286"/>
    <d v="2019-02-19T06:00:00"/>
  </r>
  <r>
    <n v="297"/>
    <s v="Brown, Herring and Bass"/>
    <s v="Organized client-driven capacity"/>
    <n v="7200"/>
    <n v="6785"/>
    <n v="94.236111111111114"/>
    <x v="0"/>
    <x v="238"/>
    <n v="65.240384615384613"/>
    <s v="AU"/>
    <s v="AUD"/>
    <n v="1389679200"/>
    <n v="1390456800"/>
    <b v="0"/>
    <b v="1"/>
    <s v="theater/plays"/>
    <x v="3"/>
    <s v="plays"/>
    <x v="287"/>
    <d v="2014-01-23T06:00:00"/>
  </r>
  <r>
    <n v="298"/>
    <s v="Chase, Garcia and Johnson"/>
    <s v="Adaptive intangible database"/>
    <n v="3500"/>
    <n v="5037"/>
    <n v="143.91428571428571"/>
    <x v="1"/>
    <x v="239"/>
    <n v="69.958333333333329"/>
    <s v="US"/>
    <s v="USD"/>
    <n v="1456466400"/>
    <n v="1458018000"/>
    <b v="0"/>
    <b v="1"/>
    <s v="music/rock"/>
    <x v="1"/>
    <s v="rock"/>
    <x v="288"/>
    <d v="2016-03-15T05:00:00"/>
  </r>
  <r>
    <n v="299"/>
    <s v="Ramsey and Sons"/>
    <s v="Grass-roots contextually-based algorithm"/>
    <n v="3800"/>
    <n v="1954"/>
    <n v="51.421052631578945"/>
    <x v="0"/>
    <x v="240"/>
    <n v="39.877551020408163"/>
    <s v="US"/>
    <s v="USD"/>
    <n v="1456984800"/>
    <n v="1461819600"/>
    <b v="0"/>
    <b v="0"/>
    <s v="food/food trucks"/>
    <x v="0"/>
    <s v="food trucks"/>
    <x v="289"/>
    <d v="2016-04-28T05:00:00"/>
  </r>
  <r>
    <n v="300"/>
    <s v="Cooke PLC"/>
    <s v="Focused executive core"/>
    <n v="100"/>
    <n v="5"/>
    <n v="5"/>
    <x v="0"/>
    <x v="49"/>
    <n v="5"/>
    <s v="DK"/>
    <s v="DKK"/>
    <n v="1504069200"/>
    <n v="1504155600"/>
    <b v="0"/>
    <b v="1"/>
    <s v="publishing/nonfiction"/>
    <x v="5"/>
    <s v="nonfiction"/>
    <x v="290"/>
    <d v="2017-08-31T05:00:00"/>
  </r>
  <r>
    <n v="301"/>
    <s v="Wong-Walker"/>
    <s v="Multi-channeled disintermediate policy"/>
    <n v="900"/>
    <n v="12102"/>
    <n v="1344.6666666666667"/>
    <x v="1"/>
    <x v="241"/>
    <n v="41.023728813559323"/>
    <s v="US"/>
    <s v="USD"/>
    <n v="1424930400"/>
    <n v="1426395600"/>
    <b v="0"/>
    <b v="0"/>
    <s v="film &amp; video/documentary"/>
    <x v="4"/>
    <s v="documentary"/>
    <x v="291"/>
    <d v="2015-03-15T05:00:00"/>
  </r>
  <r>
    <n v="302"/>
    <s v="Ferguson, Collins and Mata"/>
    <s v="Customizable bi-directional hardware"/>
    <n v="76100"/>
    <n v="24234"/>
    <n v="31.844940867279899"/>
    <x v="0"/>
    <x v="242"/>
    <n v="98.914285714285711"/>
    <s v="US"/>
    <s v="USD"/>
    <n v="1535864400"/>
    <n v="1537074000"/>
    <b v="0"/>
    <b v="0"/>
    <s v="theater/plays"/>
    <x v="3"/>
    <s v="plays"/>
    <x v="292"/>
    <d v="2018-09-16T05:00:00"/>
  </r>
  <r>
    <n v="303"/>
    <s v="Guerrero, Flores and Jenkins"/>
    <s v="Networked optimal architecture"/>
    <n v="3400"/>
    <n v="2809"/>
    <n v="82.617647058823536"/>
    <x v="0"/>
    <x v="235"/>
    <n v="87.78125"/>
    <s v="US"/>
    <s v="USD"/>
    <n v="1452146400"/>
    <n v="1452578400"/>
    <b v="0"/>
    <b v="0"/>
    <s v="music/indie rock"/>
    <x v="1"/>
    <s v="indie rock"/>
    <x v="293"/>
    <d v="2016-01-12T06:00:00"/>
  </r>
  <r>
    <n v="304"/>
    <s v="Peterson PLC"/>
    <s v="User-friendly discrete benchmark"/>
    <n v="2100"/>
    <n v="11469"/>
    <n v="546.14285714285722"/>
    <x v="1"/>
    <x v="23"/>
    <n v="80.767605633802816"/>
    <s v="US"/>
    <s v="USD"/>
    <n v="1470546000"/>
    <n v="1474088400"/>
    <b v="0"/>
    <b v="0"/>
    <s v="film &amp; video/documentary"/>
    <x v="4"/>
    <s v="documentary"/>
    <x v="294"/>
    <d v="2016-09-17T05:00:00"/>
  </r>
  <r>
    <n v="305"/>
    <s v="Townsend Ltd"/>
    <s v="Grass-roots actuating policy"/>
    <n v="2800"/>
    <n v="8014"/>
    <n v="286.21428571428572"/>
    <x v="1"/>
    <x v="72"/>
    <n v="94.28235294117647"/>
    <s v="US"/>
    <s v="USD"/>
    <n v="1458363600"/>
    <n v="1461906000"/>
    <b v="0"/>
    <b v="0"/>
    <s v="theater/plays"/>
    <x v="3"/>
    <s v="plays"/>
    <x v="295"/>
    <d v="2016-04-29T05:00:00"/>
  </r>
  <r>
    <n v="306"/>
    <s v="Rush, Reed and Hall"/>
    <s v="Enterprise-wide 3rdgeneration knowledge user"/>
    <n v="6500"/>
    <n v="514"/>
    <n v="7.9076923076923071"/>
    <x v="0"/>
    <x v="243"/>
    <n v="73.428571428571431"/>
    <s v="US"/>
    <s v="USD"/>
    <n v="1500008400"/>
    <n v="1500267600"/>
    <b v="0"/>
    <b v="1"/>
    <s v="theater/plays"/>
    <x v="3"/>
    <s v="plays"/>
    <x v="296"/>
    <d v="2017-07-17T05:00:00"/>
  </r>
  <r>
    <n v="307"/>
    <s v="Salazar-Dodson"/>
    <s v="Face-to-face zero tolerance moderator"/>
    <n v="32900"/>
    <n v="43473"/>
    <n v="132.13677811550153"/>
    <x v="1"/>
    <x v="244"/>
    <n v="65.968133535660087"/>
    <s v="DK"/>
    <s v="DKK"/>
    <n v="1338958800"/>
    <n v="1340686800"/>
    <b v="0"/>
    <b v="1"/>
    <s v="publishing/fiction"/>
    <x v="5"/>
    <s v="fiction"/>
    <x v="297"/>
    <d v="2012-06-26T05:00:00"/>
  </r>
  <r>
    <n v="308"/>
    <s v="Davis Ltd"/>
    <s v="Grass-roots optimizing projection"/>
    <n v="118200"/>
    <n v="87560"/>
    <n v="74.077834179357026"/>
    <x v="0"/>
    <x v="245"/>
    <n v="109.04109589041096"/>
    <s v="US"/>
    <s v="USD"/>
    <n v="1303102800"/>
    <n v="1303189200"/>
    <b v="0"/>
    <b v="0"/>
    <s v="theater/plays"/>
    <x v="3"/>
    <s v="plays"/>
    <x v="298"/>
    <d v="2011-04-19T05:00:00"/>
  </r>
  <r>
    <n v="309"/>
    <s v="Harris-Perry"/>
    <s v="User-centric 6thgeneration attitude"/>
    <n v="4100"/>
    <n v="3087"/>
    <n v="75.292682926829272"/>
    <x v="3"/>
    <x v="51"/>
    <n v="41.16"/>
    <s v="US"/>
    <s v="USD"/>
    <n v="1316581200"/>
    <n v="1318309200"/>
    <b v="0"/>
    <b v="1"/>
    <s v="music/indie rock"/>
    <x v="1"/>
    <s v="indie rock"/>
    <x v="299"/>
    <d v="2011-10-11T05:00:00"/>
  </r>
  <r>
    <n v="310"/>
    <s v="Velazquez, Hunt and Ortiz"/>
    <s v="Switchable zero tolerance website"/>
    <n v="7800"/>
    <n v="1586"/>
    <n v="20.333333333333332"/>
    <x v="0"/>
    <x v="36"/>
    <n v="99.125"/>
    <s v="US"/>
    <s v="USD"/>
    <n v="1270789200"/>
    <n v="1272171600"/>
    <b v="0"/>
    <b v="0"/>
    <s v="games/video games"/>
    <x v="6"/>
    <s v="video games"/>
    <x v="300"/>
    <d v="2010-04-25T05:00:00"/>
  </r>
  <r>
    <n v="311"/>
    <s v="Flores PLC"/>
    <s v="Focused real-time help-desk"/>
    <n v="6300"/>
    <n v="12812"/>
    <n v="203.36507936507937"/>
    <x v="1"/>
    <x v="246"/>
    <n v="105.88429752066116"/>
    <s v="US"/>
    <s v="USD"/>
    <n v="1297836000"/>
    <n v="1298872800"/>
    <b v="0"/>
    <b v="0"/>
    <s v="theater/plays"/>
    <x v="3"/>
    <s v="plays"/>
    <x v="247"/>
    <d v="2011-02-28T06:00:00"/>
  </r>
  <r>
    <n v="312"/>
    <s v="Martinez LLC"/>
    <s v="Robust impactful approach"/>
    <n v="59100"/>
    <n v="183345"/>
    <n v="310.2284263959391"/>
    <x v="1"/>
    <x v="247"/>
    <n v="48.996525921966864"/>
    <s v="US"/>
    <s v="USD"/>
    <n v="1382677200"/>
    <n v="1383282000"/>
    <b v="0"/>
    <b v="0"/>
    <s v="theater/plays"/>
    <x v="3"/>
    <s v="plays"/>
    <x v="244"/>
    <d v="2013-11-01T05:00:00"/>
  </r>
  <r>
    <n v="313"/>
    <s v="Miller-Irwin"/>
    <s v="Secured maximized policy"/>
    <n v="2200"/>
    <n v="8697"/>
    <n v="395.31818181818181"/>
    <x v="1"/>
    <x v="248"/>
    <n v="39"/>
    <s v="US"/>
    <s v="USD"/>
    <n v="1330322400"/>
    <n v="1330495200"/>
    <b v="0"/>
    <b v="0"/>
    <s v="music/rock"/>
    <x v="1"/>
    <s v="rock"/>
    <x v="301"/>
    <d v="2012-02-29T06:00:00"/>
  </r>
  <r>
    <n v="314"/>
    <s v="Sanchez-Morgan"/>
    <s v="Realigned upward-trending strategy"/>
    <n v="1400"/>
    <n v="4126"/>
    <n v="294.71428571428572"/>
    <x v="1"/>
    <x v="221"/>
    <n v="31.022556390977442"/>
    <s v="US"/>
    <s v="USD"/>
    <n v="1552366800"/>
    <n v="1552798800"/>
    <b v="0"/>
    <b v="1"/>
    <s v="film &amp; video/documentary"/>
    <x v="4"/>
    <s v="documentary"/>
    <x v="188"/>
    <d v="2019-03-17T05:00:00"/>
  </r>
  <r>
    <n v="315"/>
    <s v="Lopez, Adams and Johnson"/>
    <s v="Open-source interactive knowledge user"/>
    <n v="9500"/>
    <n v="3220"/>
    <n v="33.89473684210526"/>
    <x v="0"/>
    <x v="249"/>
    <n v="103.87096774193549"/>
    <s v="US"/>
    <s v="USD"/>
    <n v="1400907600"/>
    <n v="1403413200"/>
    <b v="0"/>
    <b v="0"/>
    <s v="theater/plays"/>
    <x v="3"/>
    <s v="plays"/>
    <x v="302"/>
    <d v="2014-06-22T05:00:00"/>
  </r>
  <r>
    <n v="316"/>
    <s v="Martin-Marshall"/>
    <s v="Configurable demand-driven matrix"/>
    <n v="9600"/>
    <n v="6401"/>
    <n v="66.677083333333329"/>
    <x v="0"/>
    <x v="250"/>
    <n v="59.268518518518519"/>
    <s v="IT"/>
    <s v="EUR"/>
    <n v="1574143200"/>
    <n v="1574229600"/>
    <b v="0"/>
    <b v="1"/>
    <s v="food/food trucks"/>
    <x v="0"/>
    <s v="food trucks"/>
    <x v="303"/>
    <d v="2019-11-20T06:00:00"/>
  </r>
  <r>
    <n v="317"/>
    <s v="Summers PLC"/>
    <s v="Cross-group coherent hierarchy"/>
    <n v="6600"/>
    <n v="1269"/>
    <n v="19.227272727272727"/>
    <x v="0"/>
    <x v="141"/>
    <n v="42.3"/>
    <s v="US"/>
    <s v="USD"/>
    <n v="1494738000"/>
    <n v="1495861200"/>
    <b v="0"/>
    <b v="0"/>
    <s v="theater/plays"/>
    <x v="3"/>
    <s v="plays"/>
    <x v="304"/>
    <d v="2017-05-27T05:00:00"/>
  </r>
  <r>
    <n v="318"/>
    <s v="Young, Hart and Ryan"/>
    <s v="Decentralized demand-driven open system"/>
    <n v="5700"/>
    <n v="903"/>
    <n v="15.842105263157894"/>
    <x v="0"/>
    <x v="68"/>
    <n v="53.117647058823529"/>
    <s v="US"/>
    <s v="USD"/>
    <n v="1392357600"/>
    <n v="1392530400"/>
    <b v="0"/>
    <b v="0"/>
    <s v="music/rock"/>
    <x v="1"/>
    <s v="rock"/>
    <x v="305"/>
    <d v="2014-02-16T06:00:00"/>
  </r>
  <r>
    <n v="319"/>
    <s v="Mills Group"/>
    <s v="Advanced empowering matrix"/>
    <n v="8400"/>
    <n v="3251"/>
    <n v="38.702380952380956"/>
    <x v="3"/>
    <x v="251"/>
    <n v="50.796875"/>
    <s v="US"/>
    <s v="USD"/>
    <n v="1281589200"/>
    <n v="1283662800"/>
    <b v="0"/>
    <b v="0"/>
    <s v="technology/web"/>
    <x v="2"/>
    <s v="web"/>
    <x v="306"/>
    <d v="2010-09-05T05:00:00"/>
  </r>
  <r>
    <n v="320"/>
    <s v="Sandoval-Powell"/>
    <s v="Phased holistic implementation"/>
    <n v="84400"/>
    <n v="8092"/>
    <n v="9.5876777251184837"/>
    <x v="0"/>
    <x v="175"/>
    <n v="101.15"/>
    <s v="US"/>
    <s v="USD"/>
    <n v="1305003600"/>
    <n v="1305781200"/>
    <b v="0"/>
    <b v="0"/>
    <s v="publishing/fiction"/>
    <x v="5"/>
    <s v="fiction"/>
    <x v="307"/>
    <d v="2011-05-19T05:00:00"/>
  </r>
  <r>
    <n v="321"/>
    <s v="Mills, Frazier and Perez"/>
    <s v="Proactive attitude-oriented knowledge user"/>
    <n v="170400"/>
    <n v="160422"/>
    <n v="94.144366197183089"/>
    <x v="0"/>
    <x v="194"/>
    <n v="65.000810372771468"/>
    <s v="US"/>
    <s v="USD"/>
    <n v="1301634000"/>
    <n v="1302325200"/>
    <b v="0"/>
    <b v="0"/>
    <s v="film &amp; video/shorts"/>
    <x v="4"/>
    <s v="shorts"/>
    <x v="308"/>
    <d v="2011-04-09T05:00:00"/>
  </r>
  <r>
    <n v="322"/>
    <s v="Hebert Group"/>
    <s v="Visionary asymmetric Graphical User Interface"/>
    <n v="117900"/>
    <n v="196377"/>
    <n v="166.56234096692114"/>
    <x v="1"/>
    <x v="252"/>
    <n v="37.998645510835914"/>
    <s v="US"/>
    <s v="USD"/>
    <n v="1290664800"/>
    <n v="1291788000"/>
    <b v="0"/>
    <b v="0"/>
    <s v="theater/plays"/>
    <x v="3"/>
    <s v="plays"/>
    <x v="309"/>
    <d v="2010-12-08T06:00:00"/>
  </r>
  <r>
    <n v="323"/>
    <s v="Cole, Smith and Wood"/>
    <s v="Integrated zero-defect help-desk"/>
    <n v="8900"/>
    <n v="2148"/>
    <n v="24.134831460674157"/>
    <x v="0"/>
    <x v="150"/>
    <n v="82.615384615384613"/>
    <s v="GB"/>
    <s v="GBP"/>
    <n v="1395896400"/>
    <n v="1396069200"/>
    <b v="0"/>
    <b v="0"/>
    <s v="film &amp; video/documentary"/>
    <x v="4"/>
    <s v="documentary"/>
    <x v="310"/>
    <d v="2014-03-29T05:00:00"/>
  </r>
  <r>
    <n v="324"/>
    <s v="Harris, Hall and Harris"/>
    <s v="Inverse analyzing matrices"/>
    <n v="7100"/>
    <n v="11648"/>
    <n v="164.05633802816902"/>
    <x v="1"/>
    <x v="253"/>
    <n v="37.941368078175898"/>
    <s v="US"/>
    <s v="USD"/>
    <n v="1434862800"/>
    <n v="1435899600"/>
    <b v="0"/>
    <b v="1"/>
    <s v="theater/plays"/>
    <x v="3"/>
    <s v="plays"/>
    <x v="311"/>
    <d v="2015-07-03T05:00:00"/>
  </r>
  <r>
    <n v="325"/>
    <s v="Saunders Group"/>
    <s v="Programmable systemic implementation"/>
    <n v="6500"/>
    <n v="5897"/>
    <n v="90.723076923076931"/>
    <x v="0"/>
    <x v="107"/>
    <n v="80.780821917808225"/>
    <s v="US"/>
    <s v="USD"/>
    <n v="1529125200"/>
    <n v="1531112400"/>
    <b v="0"/>
    <b v="1"/>
    <s v="theater/plays"/>
    <x v="3"/>
    <s v="plays"/>
    <x v="79"/>
    <d v="2018-07-09T05:00:00"/>
  </r>
  <r>
    <n v="326"/>
    <s v="Pham, Avila and Nash"/>
    <s v="Multi-channeled next generation architecture"/>
    <n v="7200"/>
    <n v="3326"/>
    <n v="46.194444444444443"/>
    <x v="0"/>
    <x v="58"/>
    <n v="25.984375"/>
    <s v="US"/>
    <s v="USD"/>
    <n v="1451109600"/>
    <n v="1451628000"/>
    <b v="0"/>
    <b v="0"/>
    <s v="film &amp; video/animation"/>
    <x v="4"/>
    <s v="animation"/>
    <x v="312"/>
    <d v="2016-01-01T06:00:00"/>
  </r>
  <r>
    <n v="327"/>
    <s v="Patterson, Salinas and Lucas"/>
    <s v="Digitized 3rdgeneration encoding"/>
    <n v="2600"/>
    <n v="1002"/>
    <n v="38.53846153846154"/>
    <x v="0"/>
    <x v="254"/>
    <n v="30.363636363636363"/>
    <s v="US"/>
    <s v="USD"/>
    <n v="1566968400"/>
    <n v="1567314000"/>
    <b v="0"/>
    <b v="1"/>
    <s v="theater/plays"/>
    <x v="3"/>
    <s v="plays"/>
    <x v="313"/>
    <d v="2019-09-01T05:00:00"/>
  </r>
  <r>
    <n v="328"/>
    <s v="Young PLC"/>
    <s v="Innovative well-modulated functionalities"/>
    <n v="98700"/>
    <n v="131826"/>
    <n v="133.56231003039514"/>
    <x v="1"/>
    <x v="255"/>
    <n v="54.004916018025398"/>
    <s v="US"/>
    <s v="USD"/>
    <n v="1543557600"/>
    <n v="1544508000"/>
    <b v="0"/>
    <b v="0"/>
    <s v="music/rock"/>
    <x v="1"/>
    <s v="rock"/>
    <x v="314"/>
    <d v="2018-12-11T06:00:00"/>
  </r>
  <r>
    <n v="329"/>
    <s v="Willis and Sons"/>
    <s v="Fundamental incremental database"/>
    <n v="93800"/>
    <n v="21477"/>
    <n v="22.896588486140725"/>
    <x v="2"/>
    <x v="57"/>
    <n v="101.78672985781991"/>
    <s v="US"/>
    <s v="USD"/>
    <n v="1481522400"/>
    <n v="1482472800"/>
    <b v="0"/>
    <b v="0"/>
    <s v="games/video games"/>
    <x v="6"/>
    <s v="video games"/>
    <x v="315"/>
    <d v="2016-12-23T06:00:00"/>
  </r>
  <r>
    <n v="330"/>
    <s v="Thompson-Bates"/>
    <s v="Expanded encompassing open architecture"/>
    <n v="33700"/>
    <n v="62330"/>
    <n v="184.95548961424333"/>
    <x v="1"/>
    <x v="256"/>
    <n v="45.003610108303249"/>
    <s v="GB"/>
    <s v="GBP"/>
    <n v="1512712800"/>
    <n v="1512799200"/>
    <b v="0"/>
    <b v="0"/>
    <s v="film &amp; video/documentary"/>
    <x v="4"/>
    <s v="documentary"/>
    <x v="316"/>
    <d v="2017-12-09T06:00:00"/>
  </r>
  <r>
    <n v="331"/>
    <s v="Rose-Silva"/>
    <s v="Intuitive static portal"/>
    <n v="3300"/>
    <n v="14643"/>
    <n v="443.72727272727275"/>
    <x v="1"/>
    <x v="257"/>
    <n v="77.068421052631578"/>
    <s v="US"/>
    <s v="USD"/>
    <n v="1324274400"/>
    <n v="1324360800"/>
    <b v="0"/>
    <b v="0"/>
    <s v="food/food trucks"/>
    <x v="0"/>
    <s v="food trucks"/>
    <x v="317"/>
    <d v="2011-12-20T06:00:00"/>
  </r>
  <r>
    <n v="332"/>
    <s v="Pacheco, Johnson and Torres"/>
    <s v="Optional bandwidth-monitored definition"/>
    <n v="20700"/>
    <n v="41396"/>
    <n v="199.9806763285024"/>
    <x v="1"/>
    <x v="258"/>
    <n v="88.076595744680844"/>
    <s v="US"/>
    <s v="USD"/>
    <n v="1364446800"/>
    <n v="1364533200"/>
    <b v="0"/>
    <b v="0"/>
    <s v="technology/wearables"/>
    <x v="2"/>
    <s v="wearables"/>
    <x v="318"/>
    <d v="2013-03-29T05:00:00"/>
  </r>
  <r>
    <n v="333"/>
    <s v="Carlson, Dixon and Jones"/>
    <s v="Persistent well-modulated synergy"/>
    <n v="9600"/>
    <n v="11900"/>
    <n v="123.95833333333333"/>
    <x v="1"/>
    <x v="259"/>
    <n v="47.035573122529641"/>
    <s v="US"/>
    <s v="USD"/>
    <n v="1542693600"/>
    <n v="1545112800"/>
    <b v="0"/>
    <b v="0"/>
    <s v="theater/plays"/>
    <x v="3"/>
    <s v="plays"/>
    <x v="319"/>
    <d v="2018-12-18T06:00:00"/>
  </r>
  <r>
    <n v="334"/>
    <s v="Mcgee Group"/>
    <s v="Assimilated discrete algorithm"/>
    <n v="66200"/>
    <n v="123538"/>
    <n v="186.61329305135951"/>
    <x v="1"/>
    <x v="260"/>
    <n v="110.99550763701707"/>
    <s v="US"/>
    <s v="USD"/>
    <n v="1515564000"/>
    <n v="1516168800"/>
    <b v="0"/>
    <b v="0"/>
    <s v="music/rock"/>
    <x v="1"/>
    <s v="rock"/>
    <x v="32"/>
    <d v="2018-01-17T06:00:00"/>
  </r>
  <r>
    <n v="335"/>
    <s v="Jordan-Acosta"/>
    <s v="Operative uniform hub"/>
    <n v="173800"/>
    <n v="198628"/>
    <n v="114.28538550057536"/>
    <x v="1"/>
    <x v="261"/>
    <n v="87.003066141042481"/>
    <s v="US"/>
    <s v="USD"/>
    <n v="1573797600"/>
    <n v="1574920800"/>
    <b v="0"/>
    <b v="0"/>
    <s v="music/rock"/>
    <x v="1"/>
    <s v="rock"/>
    <x v="320"/>
    <d v="2019-11-28T06:00:00"/>
  </r>
  <r>
    <n v="336"/>
    <s v="Nunez Inc"/>
    <s v="Customizable intangible capability"/>
    <n v="70700"/>
    <n v="68602"/>
    <n v="97.032531824611041"/>
    <x v="0"/>
    <x v="262"/>
    <n v="63.994402985074629"/>
    <s v="US"/>
    <s v="USD"/>
    <n v="1292392800"/>
    <n v="1292479200"/>
    <b v="0"/>
    <b v="1"/>
    <s v="music/rock"/>
    <x v="1"/>
    <s v="rock"/>
    <x v="321"/>
    <d v="2010-12-16T06:00:00"/>
  </r>
  <r>
    <n v="337"/>
    <s v="Hayden Ltd"/>
    <s v="Innovative didactic analyzer"/>
    <n v="94500"/>
    <n v="116064"/>
    <n v="122.81904761904762"/>
    <x v="1"/>
    <x v="263"/>
    <n v="105.9945205479452"/>
    <s v="US"/>
    <s v="USD"/>
    <n v="1573452000"/>
    <n v="1573538400"/>
    <b v="0"/>
    <b v="0"/>
    <s v="theater/plays"/>
    <x v="3"/>
    <s v="plays"/>
    <x v="322"/>
    <d v="2019-11-12T06:00:00"/>
  </r>
  <r>
    <n v="338"/>
    <s v="Gonzalez-Burton"/>
    <s v="Decentralized intangible encoding"/>
    <n v="69800"/>
    <n v="125042"/>
    <n v="179.14326647564468"/>
    <x v="1"/>
    <x v="264"/>
    <n v="73.989349112426041"/>
    <s v="US"/>
    <s v="USD"/>
    <n v="1317790800"/>
    <n v="1320382800"/>
    <b v="0"/>
    <b v="0"/>
    <s v="theater/plays"/>
    <x v="3"/>
    <s v="plays"/>
    <x v="323"/>
    <d v="2011-11-04T05:00:00"/>
  </r>
  <r>
    <n v="339"/>
    <s v="Lewis, Taylor and Rivers"/>
    <s v="Front-line transitional algorithm"/>
    <n v="136300"/>
    <n v="108974"/>
    <n v="79.951577402787962"/>
    <x v="3"/>
    <x v="265"/>
    <n v="84.02004626060139"/>
    <s v="CA"/>
    <s v="CAD"/>
    <n v="1501650000"/>
    <n v="1502859600"/>
    <b v="0"/>
    <b v="0"/>
    <s v="theater/plays"/>
    <x v="3"/>
    <s v="plays"/>
    <x v="324"/>
    <d v="2017-08-16T05:00:00"/>
  </r>
  <r>
    <n v="340"/>
    <s v="Butler, Henry and Espinoza"/>
    <s v="Switchable didactic matrices"/>
    <n v="37100"/>
    <n v="34964"/>
    <n v="94.242587601078171"/>
    <x v="0"/>
    <x v="224"/>
    <n v="88.966921119592882"/>
    <s v="US"/>
    <s v="USD"/>
    <n v="1323669600"/>
    <n v="1323756000"/>
    <b v="0"/>
    <b v="0"/>
    <s v="photography/photography books"/>
    <x v="7"/>
    <s v="photography books"/>
    <x v="325"/>
    <d v="2011-12-13T06:00:00"/>
  </r>
  <r>
    <n v="341"/>
    <s v="Guzman Group"/>
    <s v="Ameliorated disintermediate utilization"/>
    <n v="114300"/>
    <n v="96777"/>
    <n v="84.669291338582681"/>
    <x v="0"/>
    <x v="266"/>
    <n v="76.990453460620529"/>
    <s v="US"/>
    <s v="USD"/>
    <n v="1440738000"/>
    <n v="1441342800"/>
    <b v="0"/>
    <b v="0"/>
    <s v="music/indie rock"/>
    <x v="1"/>
    <s v="indie rock"/>
    <x v="326"/>
    <d v="2015-09-04T05:00:00"/>
  </r>
  <r>
    <n v="342"/>
    <s v="Gibson-Hernandez"/>
    <s v="Visionary foreground middleware"/>
    <n v="47900"/>
    <n v="31864"/>
    <n v="66.521920668058456"/>
    <x v="0"/>
    <x v="267"/>
    <n v="97.146341463414629"/>
    <s v="US"/>
    <s v="USD"/>
    <n v="1374296400"/>
    <n v="1375333200"/>
    <b v="0"/>
    <b v="0"/>
    <s v="theater/plays"/>
    <x v="3"/>
    <s v="plays"/>
    <x v="327"/>
    <d v="2013-08-01T05:00:00"/>
  </r>
  <r>
    <n v="343"/>
    <s v="Spencer-Weber"/>
    <s v="Optional zero-defect task-force"/>
    <n v="9000"/>
    <n v="4853"/>
    <n v="53.922222222222224"/>
    <x v="0"/>
    <x v="98"/>
    <n v="33.013605442176868"/>
    <s v="US"/>
    <s v="USD"/>
    <n v="1384840800"/>
    <n v="1389420000"/>
    <b v="0"/>
    <b v="0"/>
    <s v="theater/plays"/>
    <x v="3"/>
    <s v="plays"/>
    <x v="328"/>
    <d v="2014-01-11T06:00:00"/>
  </r>
  <r>
    <n v="344"/>
    <s v="Berger, Johnson and Marshall"/>
    <s v="Devolved exuding emulation"/>
    <n v="197600"/>
    <n v="82959"/>
    <n v="41.983299595141702"/>
    <x v="0"/>
    <x v="268"/>
    <n v="99.950602409638549"/>
    <s v="US"/>
    <s v="USD"/>
    <n v="1516600800"/>
    <n v="1520056800"/>
    <b v="0"/>
    <b v="0"/>
    <s v="games/video games"/>
    <x v="6"/>
    <s v="video games"/>
    <x v="329"/>
    <d v="2018-03-03T06:00:00"/>
  </r>
  <r>
    <n v="345"/>
    <s v="Taylor, Cisneros and Romero"/>
    <s v="Open-source neutral task-force"/>
    <n v="157600"/>
    <n v="23159"/>
    <n v="14.69479695431472"/>
    <x v="0"/>
    <x v="269"/>
    <n v="69.966767371601208"/>
    <s v="GB"/>
    <s v="GBP"/>
    <n v="1436418000"/>
    <n v="1436504400"/>
    <b v="0"/>
    <b v="0"/>
    <s v="film &amp; video/drama"/>
    <x v="4"/>
    <s v="drama"/>
    <x v="330"/>
    <d v="2015-07-10T05:00:00"/>
  </r>
  <r>
    <n v="346"/>
    <s v="Little-Marsh"/>
    <s v="Virtual attitude-oriented migration"/>
    <n v="8000"/>
    <n v="2758"/>
    <n v="34.475000000000001"/>
    <x v="0"/>
    <x v="270"/>
    <n v="110.32"/>
    <s v="US"/>
    <s v="USD"/>
    <n v="1503550800"/>
    <n v="1508302800"/>
    <b v="0"/>
    <b v="1"/>
    <s v="music/indie rock"/>
    <x v="1"/>
    <s v="indie rock"/>
    <x v="331"/>
    <d v="2017-10-18T05:00:00"/>
  </r>
  <r>
    <n v="347"/>
    <s v="Petersen and Sons"/>
    <s v="Open-source full-range portal"/>
    <n v="900"/>
    <n v="12607"/>
    <n v="1400.7777777777778"/>
    <x v="1"/>
    <x v="271"/>
    <n v="66.005235602094245"/>
    <s v="US"/>
    <s v="USD"/>
    <n v="1423634400"/>
    <n v="1425708000"/>
    <b v="0"/>
    <b v="0"/>
    <s v="technology/web"/>
    <x v="2"/>
    <s v="web"/>
    <x v="332"/>
    <d v="2015-03-07T06:00:00"/>
  </r>
  <r>
    <n v="348"/>
    <s v="Hensley Ltd"/>
    <s v="Versatile cohesive open system"/>
    <n v="199000"/>
    <n v="142823"/>
    <n v="71.770351758793964"/>
    <x v="0"/>
    <x v="272"/>
    <n v="41.005742176284812"/>
    <s v="US"/>
    <s v="USD"/>
    <n v="1487224800"/>
    <n v="1488348000"/>
    <b v="0"/>
    <b v="0"/>
    <s v="food/food trucks"/>
    <x v="0"/>
    <s v="food trucks"/>
    <x v="333"/>
    <d v="2017-03-01T06:00:00"/>
  </r>
  <r>
    <n v="349"/>
    <s v="Navarro and Sons"/>
    <s v="Multi-layered bottom-line frame"/>
    <n v="180800"/>
    <n v="95958"/>
    <n v="53.074115044247783"/>
    <x v="0"/>
    <x v="273"/>
    <n v="103.96316359696641"/>
    <s v="US"/>
    <s v="USD"/>
    <n v="1500008400"/>
    <n v="1502600400"/>
    <b v="0"/>
    <b v="0"/>
    <s v="theater/plays"/>
    <x v="3"/>
    <s v="plays"/>
    <x v="296"/>
    <d v="2017-08-13T05:00:00"/>
  </r>
  <r>
    <n v="350"/>
    <s v="Shannon Ltd"/>
    <s v="Pre-emptive neutral capacity"/>
    <n v="100"/>
    <n v="5"/>
    <n v="5"/>
    <x v="0"/>
    <x v="49"/>
    <n v="5"/>
    <s v="US"/>
    <s v="USD"/>
    <n v="1432098000"/>
    <n v="1433653200"/>
    <b v="0"/>
    <b v="1"/>
    <s v="music/jazz"/>
    <x v="1"/>
    <s v="jazz"/>
    <x v="334"/>
    <d v="2015-06-07T05:00:00"/>
  </r>
  <r>
    <n v="351"/>
    <s v="Young LLC"/>
    <s v="Universal maximized methodology"/>
    <n v="74100"/>
    <n v="94631"/>
    <n v="127.70715249662618"/>
    <x v="1"/>
    <x v="274"/>
    <n v="47.009935419771487"/>
    <s v="US"/>
    <s v="USD"/>
    <n v="1440392400"/>
    <n v="1441602000"/>
    <b v="0"/>
    <b v="0"/>
    <s v="music/rock"/>
    <x v="1"/>
    <s v="rock"/>
    <x v="335"/>
    <d v="2015-09-07T05:00:00"/>
  </r>
  <r>
    <n v="352"/>
    <s v="Adams, Willis and Sanchez"/>
    <s v="Expanded hybrid hardware"/>
    <n v="2800"/>
    <n v="977"/>
    <n v="34.892857142857139"/>
    <x v="0"/>
    <x v="254"/>
    <n v="29.606060606060606"/>
    <s v="CA"/>
    <s v="CAD"/>
    <n v="1446876000"/>
    <n v="1447567200"/>
    <b v="0"/>
    <b v="0"/>
    <s v="theater/plays"/>
    <x v="3"/>
    <s v="plays"/>
    <x v="336"/>
    <d v="2015-11-15T06:00:00"/>
  </r>
  <r>
    <n v="353"/>
    <s v="Mills-Roy"/>
    <s v="Profit-focused multi-tasking access"/>
    <n v="33600"/>
    <n v="137961"/>
    <n v="410.59821428571428"/>
    <x v="1"/>
    <x v="275"/>
    <n v="81.010569583088667"/>
    <s v="US"/>
    <s v="USD"/>
    <n v="1562302800"/>
    <n v="1562389200"/>
    <b v="0"/>
    <b v="0"/>
    <s v="theater/plays"/>
    <x v="3"/>
    <s v="plays"/>
    <x v="337"/>
    <d v="2019-07-06T05:00:00"/>
  </r>
  <r>
    <n v="354"/>
    <s v="Brown Group"/>
    <s v="Profit-focused transitional capability"/>
    <n v="6100"/>
    <n v="7548"/>
    <n v="123.73770491803278"/>
    <x v="1"/>
    <x v="175"/>
    <n v="94.35"/>
    <s v="DK"/>
    <s v="DKK"/>
    <n v="1378184400"/>
    <n v="1378789200"/>
    <b v="0"/>
    <b v="0"/>
    <s v="film &amp; video/documentary"/>
    <x v="4"/>
    <s v="documentary"/>
    <x v="338"/>
    <d v="2013-09-10T05:00:00"/>
  </r>
  <r>
    <n v="355"/>
    <s v="Burns-Burnett"/>
    <s v="Front-line scalable definition"/>
    <n v="3800"/>
    <n v="2241"/>
    <n v="58.973684210526315"/>
    <x v="2"/>
    <x v="99"/>
    <n v="26.058139534883722"/>
    <s v="US"/>
    <s v="USD"/>
    <n v="1485064800"/>
    <n v="1488520800"/>
    <b v="0"/>
    <b v="0"/>
    <s v="technology/wearables"/>
    <x v="2"/>
    <s v="wearables"/>
    <x v="339"/>
    <d v="2017-03-03T06:00:00"/>
  </r>
  <r>
    <n v="356"/>
    <s v="Glass, Nunez and Mcdonald"/>
    <s v="Open-source systematic protocol"/>
    <n v="9300"/>
    <n v="3431"/>
    <n v="36.892473118279568"/>
    <x v="0"/>
    <x v="174"/>
    <n v="85.775000000000006"/>
    <s v="IT"/>
    <s v="EUR"/>
    <n v="1326520800"/>
    <n v="1327298400"/>
    <b v="0"/>
    <b v="0"/>
    <s v="theater/plays"/>
    <x v="3"/>
    <s v="plays"/>
    <x v="340"/>
    <d v="2012-01-23T06:00:00"/>
  </r>
  <r>
    <n v="357"/>
    <s v="Perez, Davis and Wilson"/>
    <s v="Implemented tangible algorithm"/>
    <n v="2300"/>
    <n v="4253"/>
    <n v="184.91304347826087"/>
    <x v="1"/>
    <x v="142"/>
    <n v="103.73170731707317"/>
    <s v="US"/>
    <s v="USD"/>
    <n v="1441256400"/>
    <n v="1443416400"/>
    <b v="0"/>
    <b v="0"/>
    <s v="games/video games"/>
    <x v="6"/>
    <s v="video games"/>
    <x v="341"/>
    <d v="2015-09-28T05:00:00"/>
  </r>
  <r>
    <n v="358"/>
    <s v="Diaz-Garcia"/>
    <s v="Profit-focused 3rdgeneration circuit"/>
    <n v="9700"/>
    <n v="1146"/>
    <n v="11.814432989690722"/>
    <x v="0"/>
    <x v="276"/>
    <n v="49.826086956521742"/>
    <s v="CA"/>
    <s v="CAD"/>
    <n v="1533877200"/>
    <n v="1534136400"/>
    <b v="1"/>
    <b v="0"/>
    <s v="photography/photography books"/>
    <x v="7"/>
    <s v="photography books"/>
    <x v="342"/>
    <d v="2018-08-13T05:00:00"/>
  </r>
  <r>
    <n v="359"/>
    <s v="Salazar-Moon"/>
    <s v="Compatible needs-based architecture"/>
    <n v="4000"/>
    <n v="11948"/>
    <n v="298.7"/>
    <x v="1"/>
    <x v="277"/>
    <n v="63.893048128342244"/>
    <s v="US"/>
    <s v="USD"/>
    <n v="1314421200"/>
    <n v="1315026000"/>
    <b v="0"/>
    <b v="0"/>
    <s v="film &amp; video/animation"/>
    <x v="4"/>
    <s v="animation"/>
    <x v="343"/>
    <d v="2011-09-03T05:00:00"/>
  </r>
  <r>
    <n v="360"/>
    <s v="Larsen-Chung"/>
    <s v="Right-sized zero tolerance migration"/>
    <n v="59700"/>
    <n v="135132"/>
    <n v="226.35175879396985"/>
    <x v="1"/>
    <x v="278"/>
    <n v="47.002434782608695"/>
    <s v="GB"/>
    <s v="GBP"/>
    <n v="1293861600"/>
    <n v="1295071200"/>
    <b v="0"/>
    <b v="1"/>
    <s v="theater/plays"/>
    <x v="3"/>
    <s v="plays"/>
    <x v="344"/>
    <d v="2011-01-15T06:00:00"/>
  </r>
  <r>
    <n v="361"/>
    <s v="Anderson and Sons"/>
    <s v="Quality-focused reciprocal structure"/>
    <n v="5500"/>
    <n v="9546"/>
    <n v="173.56363636363636"/>
    <x v="1"/>
    <x v="39"/>
    <n v="108.47727272727273"/>
    <s v="US"/>
    <s v="USD"/>
    <n v="1507352400"/>
    <n v="1509426000"/>
    <b v="0"/>
    <b v="0"/>
    <s v="theater/plays"/>
    <x v="3"/>
    <s v="plays"/>
    <x v="345"/>
    <d v="2017-10-31T05:00:00"/>
  </r>
  <r>
    <n v="362"/>
    <s v="Lawrence Group"/>
    <s v="Automated actuating conglomeration"/>
    <n v="3700"/>
    <n v="13755"/>
    <n v="371.75675675675677"/>
    <x v="1"/>
    <x v="271"/>
    <n v="72.015706806282722"/>
    <s v="US"/>
    <s v="USD"/>
    <n v="1296108000"/>
    <n v="1299391200"/>
    <b v="0"/>
    <b v="0"/>
    <s v="music/rock"/>
    <x v="1"/>
    <s v="rock"/>
    <x v="65"/>
    <d v="2011-03-06T06:00:00"/>
  </r>
  <r>
    <n v="363"/>
    <s v="Gray-Davis"/>
    <s v="Re-contextualized local initiative"/>
    <n v="5200"/>
    <n v="8330"/>
    <n v="160.19230769230771"/>
    <x v="1"/>
    <x v="279"/>
    <n v="59.928057553956833"/>
    <s v="US"/>
    <s v="USD"/>
    <n v="1324965600"/>
    <n v="1325052000"/>
    <b v="0"/>
    <b v="0"/>
    <s v="music/rock"/>
    <x v="1"/>
    <s v="rock"/>
    <x v="346"/>
    <d v="2011-12-28T06:00:00"/>
  </r>
  <r>
    <n v="364"/>
    <s v="Ramirez-Myers"/>
    <s v="Switchable intangible definition"/>
    <n v="900"/>
    <n v="14547"/>
    <n v="1616.3333333333335"/>
    <x v="1"/>
    <x v="129"/>
    <n v="78.209677419354833"/>
    <s v="US"/>
    <s v="USD"/>
    <n v="1520229600"/>
    <n v="1522818000"/>
    <b v="0"/>
    <b v="0"/>
    <s v="music/indie rock"/>
    <x v="1"/>
    <s v="indie rock"/>
    <x v="347"/>
    <d v="2018-04-04T05:00:00"/>
  </r>
  <r>
    <n v="365"/>
    <s v="Lucas, Hall and Bonilla"/>
    <s v="Networked bottom-line initiative"/>
    <n v="1600"/>
    <n v="11735"/>
    <n v="733.4375"/>
    <x v="1"/>
    <x v="192"/>
    <n v="104.77678571428571"/>
    <s v="AU"/>
    <s v="AUD"/>
    <n v="1482991200"/>
    <n v="1485324000"/>
    <b v="0"/>
    <b v="0"/>
    <s v="theater/plays"/>
    <x v="3"/>
    <s v="plays"/>
    <x v="348"/>
    <d v="2017-01-25T06:00:00"/>
  </r>
  <r>
    <n v="366"/>
    <s v="Williams, Perez and Villegas"/>
    <s v="Robust directional system engine"/>
    <n v="1800"/>
    <n v="10658"/>
    <n v="592.11111111111109"/>
    <x v="1"/>
    <x v="196"/>
    <n v="105.52475247524752"/>
    <s v="US"/>
    <s v="USD"/>
    <n v="1294034400"/>
    <n v="1294120800"/>
    <b v="0"/>
    <b v="1"/>
    <s v="theater/plays"/>
    <x v="3"/>
    <s v="plays"/>
    <x v="349"/>
    <d v="2011-01-04T06:00:00"/>
  </r>
  <r>
    <n v="367"/>
    <s v="Brooks, Jones and Ingram"/>
    <s v="Triple-buffered explicit methodology"/>
    <n v="9900"/>
    <n v="1870"/>
    <n v="18.888888888888889"/>
    <x v="0"/>
    <x v="51"/>
    <n v="24.933333333333334"/>
    <s v="US"/>
    <s v="USD"/>
    <n v="1413608400"/>
    <n v="1415685600"/>
    <b v="0"/>
    <b v="1"/>
    <s v="theater/plays"/>
    <x v="3"/>
    <s v="plays"/>
    <x v="350"/>
    <d v="2014-11-11T06:00:00"/>
  </r>
  <r>
    <n v="368"/>
    <s v="Whitaker, Wallace and Daniels"/>
    <s v="Reactive directional capacity"/>
    <n v="5200"/>
    <n v="14394"/>
    <n v="276.80769230769232"/>
    <x v="1"/>
    <x v="280"/>
    <n v="69.873786407766985"/>
    <s v="GB"/>
    <s v="GBP"/>
    <n v="1286946000"/>
    <n v="1288933200"/>
    <b v="0"/>
    <b v="1"/>
    <s v="film &amp; video/documentary"/>
    <x v="4"/>
    <s v="documentary"/>
    <x v="351"/>
    <d v="2010-11-05T05:00:00"/>
  </r>
  <r>
    <n v="369"/>
    <s v="Smith-Gonzalez"/>
    <s v="Polarized needs-based approach"/>
    <n v="5400"/>
    <n v="14743"/>
    <n v="273.01851851851848"/>
    <x v="1"/>
    <x v="110"/>
    <n v="95.733766233766232"/>
    <s v="US"/>
    <s v="USD"/>
    <n v="1359871200"/>
    <n v="1363237200"/>
    <b v="0"/>
    <b v="1"/>
    <s v="film &amp; video/television"/>
    <x v="4"/>
    <s v="television"/>
    <x v="352"/>
    <d v="2013-03-14T05:00:00"/>
  </r>
  <r>
    <n v="370"/>
    <s v="Skinner PLC"/>
    <s v="Intuitive well-modulated middleware"/>
    <n v="112300"/>
    <n v="178965"/>
    <n v="159.36331255565449"/>
    <x v="1"/>
    <x v="281"/>
    <n v="29.997485752598056"/>
    <s v="US"/>
    <s v="USD"/>
    <n v="1555304400"/>
    <n v="1555822800"/>
    <b v="0"/>
    <b v="0"/>
    <s v="theater/plays"/>
    <x v="3"/>
    <s v="plays"/>
    <x v="353"/>
    <d v="2019-04-21T05:00:00"/>
  </r>
  <r>
    <n v="371"/>
    <s v="Nolan, Smith and Sanchez"/>
    <s v="Multi-channeled logistical matrices"/>
    <n v="189200"/>
    <n v="128410"/>
    <n v="67.869978858350947"/>
    <x v="0"/>
    <x v="282"/>
    <n v="59.011948529411768"/>
    <s v="US"/>
    <s v="USD"/>
    <n v="1423375200"/>
    <n v="1427778000"/>
    <b v="0"/>
    <b v="0"/>
    <s v="theater/plays"/>
    <x v="3"/>
    <s v="plays"/>
    <x v="354"/>
    <d v="2015-03-31T05:00:00"/>
  </r>
  <r>
    <n v="372"/>
    <s v="Green-Carr"/>
    <s v="Pre-emptive bifurcated artificial intelligence"/>
    <n v="900"/>
    <n v="14324"/>
    <n v="1591.5555555555554"/>
    <x v="1"/>
    <x v="283"/>
    <n v="84.757396449704146"/>
    <s v="US"/>
    <s v="USD"/>
    <n v="1420696800"/>
    <n v="1422424800"/>
    <b v="0"/>
    <b v="1"/>
    <s v="film &amp; video/documentary"/>
    <x v="4"/>
    <s v="documentary"/>
    <x v="355"/>
    <d v="2015-01-28T06:00:00"/>
  </r>
  <r>
    <n v="373"/>
    <s v="Brown-Parker"/>
    <s v="Down-sized coherent toolset"/>
    <n v="22500"/>
    <n v="164291"/>
    <n v="730.18222222222221"/>
    <x v="1"/>
    <x v="284"/>
    <n v="78.010921177587846"/>
    <s v="US"/>
    <s v="USD"/>
    <n v="1502946000"/>
    <n v="1503637200"/>
    <b v="0"/>
    <b v="0"/>
    <s v="theater/plays"/>
    <x v="3"/>
    <s v="plays"/>
    <x v="356"/>
    <d v="2017-08-25T05:00:00"/>
  </r>
  <r>
    <n v="374"/>
    <s v="Marshall Inc"/>
    <s v="Open-source multi-tasking data-warehouse"/>
    <n v="167400"/>
    <n v="22073"/>
    <n v="13.185782556750297"/>
    <x v="0"/>
    <x v="165"/>
    <n v="50.05215419501134"/>
    <s v="US"/>
    <s v="USD"/>
    <n v="1547186400"/>
    <n v="1547618400"/>
    <b v="0"/>
    <b v="1"/>
    <s v="film &amp; video/documentary"/>
    <x v="4"/>
    <s v="documentary"/>
    <x v="357"/>
    <d v="2019-01-16T06:00:00"/>
  </r>
  <r>
    <n v="375"/>
    <s v="Leblanc-Pineda"/>
    <s v="Future-proofed upward-trending contingency"/>
    <n v="2700"/>
    <n v="1479"/>
    <n v="54.777777777777779"/>
    <x v="0"/>
    <x v="270"/>
    <n v="59.16"/>
    <s v="US"/>
    <s v="USD"/>
    <n v="1444971600"/>
    <n v="1449900000"/>
    <b v="0"/>
    <b v="0"/>
    <s v="music/indie rock"/>
    <x v="1"/>
    <s v="indie rock"/>
    <x v="358"/>
    <d v="2015-12-12T06:00:00"/>
  </r>
  <r>
    <n v="376"/>
    <s v="Perry PLC"/>
    <s v="Mandatory uniform matrix"/>
    <n v="3400"/>
    <n v="12275"/>
    <n v="361.02941176470591"/>
    <x v="1"/>
    <x v="54"/>
    <n v="93.702290076335885"/>
    <s v="US"/>
    <s v="USD"/>
    <n v="1404622800"/>
    <n v="1405141200"/>
    <b v="0"/>
    <b v="0"/>
    <s v="music/rock"/>
    <x v="1"/>
    <s v="rock"/>
    <x v="359"/>
    <d v="2014-07-12T05:00:00"/>
  </r>
  <r>
    <n v="377"/>
    <s v="Klein, Stark and Livingston"/>
    <s v="Phased methodical initiative"/>
    <n v="49700"/>
    <n v="5098"/>
    <n v="10.257545271629779"/>
    <x v="0"/>
    <x v="78"/>
    <n v="40.14173228346457"/>
    <s v="US"/>
    <s v="USD"/>
    <n v="1571720400"/>
    <n v="1572933600"/>
    <b v="0"/>
    <b v="0"/>
    <s v="theater/plays"/>
    <x v="3"/>
    <s v="plays"/>
    <x v="12"/>
    <d v="2019-11-05T06:00:00"/>
  </r>
  <r>
    <n v="378"/>
    <s v="Fleming-Oliver"/>
    <s v="Managed stable function"/>
    <n v="178200"/>
    <n v="24882"/>
    <n v="13.962962962962964"/>
    <x v="0"/>
    <x v="285"/>
    <n v="70.090140845070422"/>
    <s v="US"/>
    <s v="USD"/>
    <n v="1526878800"/>
    <n v="1530162000"/>
    <b v="0"/>
    <b v="0"/>
    <s v="film &amp; video/documentary"/>
    <x v="4"/>
    <s v="documentary"/>
    <x v="360"/>
    <d v="2018-06-28T05:00:00"/>
  </r>
  <r>
    <n v="379"/>
    <s v="Reilly, Aguirre and Johnson"/>
    <s v="Realigned clear-thinking migration"/>
    <n v="7200"/>
    <n v="2912"/>
    <n v="40.444444444444443"/>
    <x v="0"/>
    <x v="9"/>
    <n v="66.181818181818187"/>
    <s v="GB"/>
    <s v="GBP"/>
    <n v="1319691600"/>
    <n v="1320904800"/>
    <b v="0"/>
    <b v="0"/>
    <s v="theater/plays"/>
    <x v="3"/>
    <s v="plays"/>
    <x v="361"/>
    <d v="2011-11-10T06:00:00"/>
  </r>
  <r>
    <n v="380"/>
    <s v="Davidson, Wilcox and Lewis"/>
    <s v="Optional clear-thinking process improvement"/>
    <n v="2500"/>
    <n v="4008"/>
    <n v="160.32"/>
    <x v="1"/>
    <x v="286"/>
    <n v="47.714285714285715"/>
    <s v="US"/>
    <s v="USD"/>
    <n v="1371963600"/>
    <n v="1372395600"/>
    <b v="0"/>
    <b v="0"/>
    <s v="theater/plays"/>
    <x v="3"/>
    <s v="plays"/>
    <x v="362"/>
    <d v="2013-06-28T05:00:00"/>
  </r>
  <r>
    <n v="381"/>
    <s v="Michael, Anderson and Vincent"/>
    <s v="Cross-group global moratorium"/>
    <n v="5300"/>
    <n v="9749"/>
    <n v="183.9433962264151"/>
    <x v="1"/>
    <x v="287"/>
    <n v="62.896774193548389"/>
    <s v="US"/>
    <s v="USD"/>
    <n v="1433739600"/>
    <n v="1437714000"/>
    <b v="0"/>
    <b v="0"/>
    <s v="theater/plays"/>
    <x v="3"/>
    <s v="plays"/>
    <x v="363"/>
    <d v="2015-07-24T05:00:00"/>
  </r>
  <r>
    <n v="382"/>
    <s v="King Ltd"/>
    <s v="Visionary systemic process improvement"/>
    <n v="9100"/>
    <n v="5803"/>
    <n v="63.769230769230766"/>
    <x v="0"/>
    <x v="109"/>
    <n v="86.611940298507463"/>
    <s v="US"/>
    <s v="USD"/>
    <n v="1508130000"/>
    <n v="1509771600"/>
    <b v="0"/>
    <b v="0"/>
    <s v="photography/photography books"/>
    <x v="7"/>
    <s v="photography books"/>
    <x v="364"/>
    <d v="2017-11-04T05:00:00"/>
  </r>
  <r>
    <n v="383"/>
    <s v="Baker Ltd"/>
    <s v="Progressive intangible flexibility"/>
    <n v="6300"/>
    <n v="14199"/>
    <n v="225.38095238095238"/>
    <x v="1"/>
    <x v="288"/>
    <n v="75.126984126984127"/>
    <s v="US"/>
    <s v="USD"/>
    <n v="1550037600"/>
    <n v="1550556000"/>
    <b v="0"/>
    <b v="1"/>
    <s v="food/food trucks"/>
    <x v="0"/>
    <s v="food trucks"/>
    <x v="210"/>
    <d v="2019-02-19T06:00:00"/>
  </r>
  <r>
    <n v="384"/>
    <s v="Baker, Collins and Smith"/>
    <s v="Reactive real-time software"/>
    <n v="114400"/>
    <n v="196779"/>
    <n v="172.00961538461539"/>
    <x v="1"/>
    <x v="289"/>
    <n v="41.004167534903104"/>
    <s v="US"/>
    <s v="USD"/>
    <n v="1486706400"/>
    <n v="1489039200"/>
    <b v="1"/>
    <b v="1"/>
    <s v="film &amp; video/documentary"/>
    <x v="4"/>
    <s v="documentary"/>
    <x v="365"/>
    <d v="2017-03-09T06:00:00"/>
  </r>
  <r>
    <n v="385"/>
    <s v="Warren-Harrison"/>
    <s v="Programmable incremental knowledge user"/>
    <n v="38900"/>
    <n v="56859"/>
    <n v="146.16709511568124"/>
    <x v="1"/>
    <x v="290"/>
    <n v="50.007915567282325"/>
    <s v="US"/>
    <s v="USD"/>
    <n v="1553835600"/>
    <n v="1556600400"/>
    <b v="0"/>
    <b v="0"/>
    <s v="publishing/nonfiction"/>
    <x v="5"/>
    <s v="nonfiction"/>
    <x v="366"/>
    <d v="2019-04-30T05:00:00"/>
  </r>
  <r>
    <n v="386"/>
    <s v="Gardner Group"/>
    <s v="Progressive 5thgeneration customer loyalty"/>
    <n v="135500"/>
    <n v="103554"/>
    <n v="76.42361623616236"/>
    <x v="0"/>
    <x v="291"/>
    <n v="96.960674157303373"/>
    <s v="US"/>
    <s v="USD"/>
    <n v="1277528400"/>
    <n v="1278565200"/>
    <b v="0"/>
    <b v="0"/>
    <s v="theater/plays"/>
    <x v="3"/>
    <s v="plays"/>
    <x v="367"/>
    <d v="2010-07-08T05:00:00"/>
  </r>
  <r>
    <n v="387"/>
    <s v="Flores-Lambert"/>
    <s v="Triple-buffered logistical frame"/>
    <n v="109000"/>
    <n v="42795"/>
    <n v="39.261467889908261"/>
    <x v="0"/>
    <x v="292"/>
    <n v="100.93160377358491"/>
    <s v="US"/>
    <s v="USD"/>
    <n v="1339477200"/>
    <n v="1339909200"/>
    <b v="0"/>
    <b v="0"/>
    <s v="technology/wearables"/>
    <x v="2"/>
    <s v="wearables"/>
    <x v="368"/>
    <d v="2012-06-17T05:00:00"/>
  </r>
  <r>
    <n v="388"/>
    <s v="Cruz Ltd"/>
    <s v="Exclusive dynamic adapter"/>
    <n v="114800"/>
    <n v="12938"/>
    <n v="11.270034843205574"/>
    <x v="3"/>
    <x v="293"/>
    <n v="89.227586206896547"/>
    <s v="CH"/>
    <s v="CHF"/>
    <n v="1325656800"/>
    <n v="1325829600"/>
    <b v="0"/>
    <b v="0"/>
    <s v="music/indie rock"/>
    <x v="1"/>
    <s v="indie rock"/>
    <x v="369"/>
    <d v="2012-01-06T06:00:00"/>
  </r>
  <r>
    <n v="389"/>
    <s v="Knox-Garner"/>
    <s v="Automated systemic hierarchy"/>
    <n v="83000"/>
    <n v="101352"/>
    <n v="122.11084337349398"/>
    <x v="1"/>
    <x v="294"/>
    <n v="87.979166666666671"/>
    <s v="US"/>
    <s v="USD"/>
    <n v="1288242000"/>
    <n v="1290578400"/>
    <b v="0"/>
    <b v="0"/>
    <s v="theater/plays"/>
    <x v="3"/>
    <s v="plays"/>
    <x v="370"/>
    <d v="2010-11-24T06:00:00"/>
  </r>
  <r>
    <n v="390"/>
    <s v="Davis-Allen"/>
    <s v="Digitized eco-centric core"/>
    <n v="2400"/>
    <n v="4477"/>
    <n v="186.54166666666669"/>
    <x v="1"/>
    <x v="126"/>
    <n v="89.54"/>
    <s v="US"/>
    <s v="USD"/>
    <n v="1379048400"/>
    <n v="1380344400"/>
    <b v="0"/>
    <b v="0"/>
    <s v="photography/photography books"/>
    <x v="7"/>
    <s v="photography books"/>
    <x v="371"/>
    <d v="2013-09-28T05:00:00"/>
  </r>
  <r>
    <n v="391"/>
    <s v="Miller-Patel"/>
    <s v="Mandatory uniform strategy"/>
    <n v="60400"/>
    <n v="4393"/>
    <n v="7.2731788079470201"/>
    <x v="0"/>
    <x v="295"/>
    <n v="29.09271523178808"/>
    <s v="US"/>
    <s v="USD"/>
    <n v="1389679200"/>
    <n v="1389852000"/>
    <b v="0"/>
    <b v="0"/>
    <s v="publishing/nonfiction"/>
    <x v="5"/>
    <s v="nonfiction"/>
    <x v="287"/>
    <d v="2014-01-16T06:00:00"/>
  </r>
  <r>
    <n v="392"/>
    <s v="Hernandez-Grimes"/>
    <s v="Profit-focused zero administration forecast"/>
    <n v="102900"/>
    <n v="67546"/>
    <n v="65.642371234207957"/>
    <x v="0"/>
    <x v="296"/>
    <n v="42.006218905472636"/>
    <s v="US"/>
    <s v="USD"/>
    <n v="1294293600"/>
    <n v="1294466400"/>
    <b v="0"/>
    <b v="0"/>
    <s v="technology/wearables"/>
    <x v="2"/>
    <s v="wearables"/>
    <x v="372"/>
    <d v="2011-01-08T06:00:00"/>
  </r>
  <r>
    <n v="393"/>
    <s v="Owens, Hall and Gonzalez"/>
    <s v="De-engineered static orchestration"/>
    <n v="62800"/>
    <n v="143788"/>
    <n v="228.96178343949046"/>
    <x v="1"/>
    <x v="297"/>
    <n v="47.004903563255965"/>
    <s v="CA"/>
    <s v="CAD"/>
    <n v="1500267600"/>
    <n v="1500354000"/>
    <b v="0"/>
    <b v="0"/>
    <s v="music/jazz"/>
    <x v="1"/>
    <s v="jazz"/>
    <x v="373"/>
    <d v="2017-07-18T05:00:00"/>
  </r>
  <r>
    <n v="394"/>
    <s v="Noble-Bailey"/>
    <s v="Customizable dynamic info-mediaries"/>
    <n v="800"/>
    <n v="3755"/>
    <n v="469.37499999999994"/>
    <x v="1"/>
    <x v="298"/>
    <n v="110.44117647058823"/>
    <s v="US"/>
    <s v="USD"/>
    <n v="1375074000"/>
    <n v="1375938000"/>
    <b v="0"/>
    <b v="1"/>
    <s v="film &amp; video/documentary"/>
    <x v="4"/>
    <s v="documentary"/>
    <x v="374"/>
    <d v="2013-08-08T05:00:00"/>
  </r>
  <r>
    <n v="395"/>
    <s v="Taylor PLC"/>
    <s v="Enhanced incremental budgetary management"/>
    <n v="7100"/>
    <n v="9238"/>
    <n v="130.11267605633802"/>
    <x v="1"/>
    <x v="10"/>
    <n v="41.990909090909092"/>
    <s v="US"/>
    <s v="USD"/>
    <n v="1323324000"/>
    <n v="1323410400"/>
    <b v="1"/>
    <b v="0"/>
    <s v="theater/plays"/>
    <x v="3"/>
    <s v="plays"/>
    <x v="375"/>
    <d v="2011-12-09T06:00:00"/>
  </r>
  <r>
    <n v="396"/>
    <s v="Holmes PLC"/>
    <s v="Digitized local info-mediaries"/>
    <n v="46100"/>
    <n v="77012"/>
    <n v="167.05422993492408"/>
    <x v="1"/>
    <x v="299"/>
    <n v="48.012468827930178"/>
    <s v="AU"/>
    <s v="AUD"/>
    <n v="1538715600"/>
    <n v="1539406800"/>
    <b v="0"/>
    <b v="0"/>
    <s v="film &amp; video/drama"/>
    <x v="4"/>
    <s v="drama"/>
    <x v="376"/>
    <d v="2018-10-13T05:00:00"/>
  </r>
  <r>
    <n v="397"/>
    <s v="Jones-Martin"/>
    <s v="Virtual systematic monitoring"/>
    <n v="8100"/>
    <n v="14083"/>
    <n v="173.8641975308642"/>
    <x v="1"/>
    <x v="211"/>
    <n v="31.019823788546255"/>
    <s v="US"/>
    <s v="USD"/>
    <n v="1369285200"/>
    <n v="1369803600"/>
    <b v="0"/>
    <b v="0"/>
    <s v="music/rock"/>
    <x v="1"/>
    <s v="rock"/>
    <x v="377"/>
    <d v="2013-05-29T05:00:00"/>
  </r>
  <r>
    <n v="398"/>
    <s v="Myers LLC"/>
    <s v="Reactive bottom-line open architecture"/>
    <n v="1700"/>
    <n v="12202"/>
    <n v="717.76470588235293"/>
    <x v="1"/>
    <x v="300"/>
    <n v="99.203252032520325"/>
    <s v="IT"/>
    <s v="EUR"/>
    <n v="1525755600"/>
    <n v="1525928400"/>
    <b v="0"/>
    <b v="1"/>
    <s v="film &amp; video/animation"/>
    <x v="4"/>
    <s v="animation"/>
    <x v="378"/>
    <d v="2018-05-10T05:00:00"/>
  </r>
  <r>
    <n v="399"/>
    <s v="Acosta, Mullins and Morris"/>
    <s v="Pre-emptive interactive model"/>
    <n v="97300"/>
    <n v="62127"/>
    <n v="63.850976361767728"/>
    <x v="0"/>
    <x v="301"/>
    <n v="66.022316684378325"/>
    <s v="US"/>
    <s v="USD"/>
    <n v="1296626400"/>
    <n v="1297231200"/>
    <b v="0"/>
    <b v="0"/>
    <s v="music/indie rock"/>
    <x v="1"/>
    <s v="indie rock"/>
    <x v="379"/>
    <d v="2011-02-09T06:00:00"/>
  </r>
  <r>
    <n v="400"/>
    <s v="Bell PLC"/>
    <s v="Ergonomic eco-centric open architecture"/>
    <n v="100"/>
    <n v="2"/>
    <n v="2"/>
    <x v="0"/>
    <x v="49"/>
    <n v="2"/>
    <s v="US"/>
    <s v="USD"/>
    <n v="1376629200"/>
    <n v="1378530000"/>
    <b v="0"/>
    <b v="1"/>
    <s v="photography/photography books"/>
    <x v="7"/>
    <s v="photography books"/>
    <x v="380"/>
    <d v="2013-09-07T05:00:00"/>
  </r>
  <r>
    <n v="401"/>
    <s v="Smith-Schmidt"/>
    <s v="Inverse radical hierarchy"/>
    <n v="900"/>
    <n v="13772"/>
    <n v="1530.2222222222222"/>
    <x v="1"/>
    <x v="302"/>
    <n v="46.060200668896321"/>
    <s v="US"/>
    <s v="USD"/>
    <n v="1572152400"/>
    <n v="1572152400"/>
    <b v="0"/>
    <b v="0"/>
    <s v="theater/plays"/>
    <x v="3"/>
    <s v="plays"/>
    <x v="381"/>
    <d v="2019-10-27T05:00:00"/>
  </r>
  <r>
    <n v="402"/>
    <s v="Ruiz, Richardson and Cole"/>
    <s v="Team-oriented static interface"/>
    <n v="7300"/>
    <n v="2946"/>
    <n v="40.356164383561641"/>
    <x v="0"/>
    <x v="174"/>
    <n v="73.650000000000006"/>
    <s v="US"/>
    <s v="USD"/>
    <n v="1325829600"/>
    <n v="1329890400"/>
    <b v="0"/>
    <b v="1"/>
    <s v="film &amp; video/shorts"/>
    <x v="4"/>
    <s v="shorts"/>
    <x v="382"/>
    <d v="2012-02-22T06:00:00"/>
  </r>
  <r>
    <n v="403"/>
    <s v="Leonard-Mcclain"/>
    <s v="Virtual foreground throughput"/>
    <n v="195800"/>
    <n v="168820"/>
    <n v="86.220633299284984"/>
    <x v="0"/>
    <x v="303"/>
    <n v="55.99336650082919"/>
    <s v="CA"/>
    <s v="CAD"/>
    <n v="1273640400"/>
    <n v="1276750800"/>
    <b v="0"/>
    <b v="1"/>
    <s v="theater/plays"/>
    <x v="3"/>
    <s v="plays"/>
    <x v="125"/>
    <d v="2010-06-17T05:00:00"/>
  </r>
  <r>
    <n v="404"/>
    <s v="Bailey-Boyer"/>
    <s v="Visionary exuding Internet solution"/>
    <n v="48900"/>
    <n v="154321"/>
    <n v="315.58486707566465"/>
    <x v="1"/>
    <x v="304"/>
    <n v="68.985695127402778"/>
    <s v="US"/>
    <s v="USD"/>
    <n v="1510639200"/>
    <n v="1510898400"/>
    <b v="0"/>
    <b v="0"/>
    <s v="theater/plays"/>
    <x v="3"/>
    <s v="plays"/>
    <x v="383"/>
    <d v="2017-11-17T06:00:00"/>
  </r>
  <r>
    <n v="405"/>
    <s v="Lee LLC"/>
    <s v="Synchronized secondary analyzer"/>
    <n v="29600"/>
    <n v="26527"/>
    <n v="89.618243243243242"/>
    <x v="0"/>
    <x v="305"/>
    <n v="60.981609195402299"/>
    <s v="US"/>
    <s v="USD"/>
    <n v="1528088400"/>
    <n v="1532408400"/>
    <b v="0"/>
    <b v="0"/>
    <s v="theater/plays"/>
    <x v="3"/>
    <s v="plays"/>
    <x v="384"/>
    <d v="2018-07-24T05:00:00"/>
  </r>
  <r>
    <n v="406"/>
    <s v="Lyons Inc"/>
    <s v="Balanced attitude-oriented parallelism"/>
    <n v="39300"/>
    <n v="71583"/>
    <n v="182.14503816793894"/>
    <x v="1"/>
    <x v="306"/>
    <n v="110.98139534883721"/>
    <s v="US"/>
    <s v="USD"/>
    <n v="1359525600"/>
    <n v="1360562400"/>
    <b v="1"/>
    <b v="0"/>
    <s v="film &amp; video/documentary"/>
    <x v="4"/>
    <s v="documentary"/>
    <x v="385"/>
    <d v="2013-02-11T06:00:00"/>
  </r>
  <r>
    <n v="407"/>
    <s v="Herrera-Wilson"/>
    <s v="Organized bandwidth-monitored core"/>
    <n v="3400"/>
    <n v="12100"/>
    <n v="355.88235294117646"/>
    <x v="1"/>
    <x v="307"/>
    <n v="25"/>
    <s v="DK"/>
    <s v="DKK"/>
    <n v="1570942800"/>
    <n v="1571547600"/>
    <b v="0"/>
    <b v="0"/>
    <s v="theater/plays"/>
    <x v="3"/>
    <s v="plays"/>
    <x v="386"/>
    <d v="2019-10-20T05:00:00"/>
  </r>
  <r>
    <n v="408"/>
    <s v="Mahoney, Adams and Lucas"/>
    <s v="Cloned leadingedge utilization"/>
    <n v="9200"/>
    <n v="12129"/>
    <n v="131.83695652173913"/>
    <x v="1"/>
    <x v="110"/>
    <n v="78.759740259740255"/>
    <s v="CA"/>
    <s v="CAD"/>
    <n v="1466398800"/>
    <n v="1468126800"/>
    <b v="0"/>
    <b v="0"/>
    <s v="film &amp; video/documentary"/>
    <x v="4"/>
    <s v="documentary"/>
    <x v="387"/>
    <d v="2016-07-10T05:00:00"/>
  </r>
  <r>
    <n v="409"/>
    <s v="Stewart LLC"/>
    <s v="Secured asymmetric projection"/>
    <n v="135600"/>
    <n v="62804"/>
    <n v="46.315634218289084"/>
    <x v="0"/>
    <x v="308"/>
    <n v="87.960784313725483"/>
    <s v="US"/>
    <s v="USD"/>
    <n v="1492491600"/>
    <n v="1492837200"/>
    <b v="0"/>
    <b v="0"/>
    <s v="music/rock"/>
    <x v="1"/>
    <s v="rock"/>
    <x v="388"/>
    <d v="2017-04-22T05:00:00"/>
  </r>
  <r>
    <n v="410"/>
    <s v="Mcmillan Group"/>
    <s v="Advanced cohesive Graphic Interface"/>
    <n v="153700"/>
    <n v="55536"/>
    <n v="36.132726089785294"/>
    <x v="2"/>
    <x v="309"/>
    <n v="49.987398739873989"/>
    <s v="US"/>
    <s v="USD"/>
    <n v="1430197200"/>
    <n v="1430197200"/>
    <b v="0"/>
    <b v="0"/>
    <s v="games/mobile games"/>
    <x v="6"/>
    <s v="mobile games"/>
    <x v="277"/>
    <d v="2015-04-28T05:00:00"/>
  </r>
  <r>
    <n v="411"/>
    <s v="Beck, Thompson and Martinez"/>
    <s v="Down-sized maximized function"/>
    <n v="7800"/>
    <n v="8161"/>
    <n v="104.62820512820512"/>
    <x v="1"/>
    <x v="172"/>
    <n v="99.524390243902445"/>
    <s v="US"/>
    <s v="USD"/>
    <n v="1496034000"/>
    <n v="1496206800"/>
    <b v="0"/>
    <b v="0"/>
    <s v="theater/plays"/>
    <x v="3"/>
    <s v="plays"/>
    <x v="389"/>
    <d v="2017-05-31T05:00:00"/>
  </r>
  <r>
    <n v="412"/>
    <s v="Rodriguez-Scott"/>
    <s v="Realigned zero tolerance software"/>
    <n v="2100"/>
    <n v="14046"/>
    <n v="668.85714285714289"/>
    <x v="1"/>
    <x v="38"/>
    <n v="104.82089552238806"/>
    <s v="US"/>
    <s v="USD"/>
    <n v="1388728800"/>
    <n v="1389592800"/>
    <b v="0"/>
    <b v="0"/>
    <s v="publishing/fiction"/>
    <x v="5"/>
    <s v="fiction"/>
    <x v="390"/>
    <d v="2014-01-13T06:00:00"/>
  </r>
  <r>
    <n v="413"/>
    <s v="Rush-Bowers"/>
    <s v="Persevering analyzing extranet"/>
    <n v="189500"/>
    <n v="117628"/>
    <n v="62.072823218997364"/>
    <x v="2"/>
    <x v="310"/>
    <n v="108.01469237832875"/>
    <s v="US"/>
    <s v="USD"/>
    <n v="1543298400"/>
    <n v="1545631200"/>
    <b v="0"/>
    <b v="0"/>
    <s v="film &amp; video/animation"/>
    <x v="4"/>
    <s v="animation"/>
    <x v="391"/>
    <d v="2018-12-24T06:00:00"/>
  </r>
  <r>
    <n v="414"/>
    <s v="Davis and Sons"/>
    <s v="Innovative human-resource migration"/>
    <n v="188200"/>
    <n v="159405"/>
    <n v="84.699787460148784"/>
    <x v="0"/>
    <x v="311"/>
    <n v="28.998544660724033"/>
    <s v="US"/>
    <s v="USD"/>
    <n v="1271739600"/>
    <n v="1272430800"/>
    <b v="0"/>
    <b v="1"/>
    <s v="food/food trucks"/>
    <x v="0"/>
    <s v="food trucks"/>
    <x v="392"/>
    <d v="2010-04-28T05:00:00"/>
  </r>
  <r>
    <n v="415"/>
    <s v="Anderson-Pham"/>
    <s v="Intuitive needs-based monitoring"/>
    <n v="113500"/>
    <n v="12552"/>
    <n v="11.059030837004405"/>
    <x v="0"/>
    <x v="312"/>
    <n v="30.028708133971293"/>
    <s v="US"/>
    <s v="USD"/>
    <n v="1326434400"/>
    <n v="1327903200"/>
    <b v="0"/>
    <b v="0"/>
    <s v="theater/plays"/>
    <x v="3"/>
    <s v="plays"/>
    <x v="393"/>
    <d v="2012-01-30T06:00:00"/>
  </r>
  <r>
    <n v="416"/>
    <s v="Stewart-Coleman"/>
    <s v="Customer-focused disintermediate toolset"/>
    <n v="134600"/>
    <n v="59007"/>
    <n v="43.838781575037146"/>
    <x v="0"/>
    <x v="313"/>
    <n v="41.005559416261292"/>
    <s v="US"/>
    <s v="USD"/>
    <n v="1295244000"/>
    <n v="1296021600"/>
    <b v="0"/>
    <b v="1"/>
    <s v="film &amp; video/documentary"/>
    <x v="4"/>
    <s v="documentary"/>
    <x v="394"/>
    <d v="2011-01-26T06:00:00"/>
  </r>
  <r>
    <n v="417"/>
    <s v="Bradshaw, Smith and Ryan"/>
    <s v="Upgradable 24/7 emulation"/>
    <n v="1700"/>
    <n v="943"/>
    <n v="55.470588235294116"/>
    <x v="0"/>
    <x v="27"/>
    <n v="62.866666666666667"/>
    <s v="US"/>
    <s v="USD"/>
    <n v="1541221200"/>
    <n v="1543298400"/>
    <b v="0"/>
    <b v="0"/>
    <s v="theater/plays"/>
    <x v="3"/>
    <s v="plays"/>
    <x v="395"/>
    <d v="2018-11-27T06:00:00"/>
  </r>
  <r>
    <n v="418"/>
    <s v="Jackson PLC"/>
    <s v="Quality-focused client-server core"/>
    <n v="163700"/>
    <n v="93963"/>
    <n v="57.399511301160658"/>
    <x v="0"/>
    <x v="314"/>
    <n v="47.005002501250623"/>
    <s v="CA"/>
    <s v="CAD"/>
    <n v="1336280400"/>
    <n v="1336366800"/>
    <b v="0"/>
    <b v="0"/>
    <s v="film &amp; video/documentary"/>
    <x v="4"/>
    <s v="documentary"/>
    <x v="396"/>
    <d v="2012-05-07T05:00:00"/>
  </r>
  <r>
    <n v="419"/>
    <s v="Ware-Arias"/>
    <s v="Upgradable maximized protocol"/>
    <n v="113800"/>
    <n v="140469"/>
    <n v="123.43497363796135"/>
    <x v="1"/>
    <x v="315"/>
    <n v="26.997693638285604"/>
    <s v="US"/>
    <s v="USD"/>
    <n v="1324533600"/>
    <n v="1325052000"/>
    <b v="0"/>
    <b v="0"/>
    <s v="technology/web"/>
    <x v="2"/>
    <s v="web"/>
    <x v="397"/>
    <d v="2011-12-28T06:00:00"/>
  </r>
  <r>
    <n v="420"/>
    <s v="Blair, Reyes and Woods"/>
    <s v="Cross-platform interactive synergy"/>
    <n v="5000"/>
    <n v="6423"/>
    <n v="128.46"/>
    <x v="1"/>
    <x v="115"/>
    <n v="68.329787234042556"/>
    <s v="US"/>
    <s v="USD"/>
    <n v="1498366800"/>
    <n v="1499576400"/>
    <b v="0"/>
    <b v="0"/>
    <s v="theater/plays"/>
    <x v="3"/>
    <s v="plays"/>
    <x v="398"/>
    <d v="2017-07-09T05:00:00"/>
  </r>
  <r>
    <n v="421"/>
    <s v="Thomas-Lopez"/>
    <s v="User-centric fault-tolerant archive"/>
    <n v="9400"/>
    <n v="6015"/>
    <n v="63.989361702127653"/>
    <x v="0"/>
    <x v="316"/>
    <n v="50.974576271186443"/>
    <s v="US"/>
    <s v="USD"/>
    <n v="1498712400"/>
    <n v="1501304400"/>
    <b v="0"/>
    <b v="1"/>
    <s v="technology/wearables"/>
    <x v="2"/>
    <s v="wearables"/>
    <x v="399"/>
    <d v="2017-07-29T05:00:00"/>
  </r>
  <r>
    <n v="422"/>
    <s v="Brown, Davies and Pacheco"/>
    <s v="Reverse-engineered regional knowledge user"/>
    <n v="8700"/>
    <n v="11075"/>
    <n v="127.29885057471265"/>
    <x v="1"/>
    <x v="317"/>
    <n v="54.024390243902438"/>
    <s v="US"/>
    <s v="USD"/>
    <n v="1271480400"/>
    <n v="1273208400"/>
    <b v="0"/>
    <b v="1"/>
    <s v="theater/plays"/>
    <x v="3"/>
    <s v="plays"/>
    <x v="400"/>
    <d v="2010-05-07T05:00:00"/>
  </r>
  <r>
    <n v="423"/>
    <s v="Jones-Riddle"/>
    <s v="Self-enabling real-time definition"/>
    <n v="147800"/>
    <n v="15723"/>
    <n v="10.638024357239512"/>
    <x v="0"/>
    <x v="318"/>
    <n v="97.055555555555557"/>
    <s v="US"/>
    <s v="USD"/>
    <n v="1316667600"/>
    <n v="1316840400"/>
    <b v="0"/>
    <b v="1"/>
    <s v="food/food trucks"/>
    <x v="0"/>
    <s v="food trucks"/>
    <x v="116"/>
    <d v="2011-09-24T05:00:00"/>
  </r>
  <r>
    <n v="424"/>
    <s v="Schmidt-Gomez"/>
    <s v="User-centric impactful projection"/>
    <n v="5100"/>
    <n v="2064"/>
    <n v="40.470588235294116"/>
    <x v="0"/>
    <x v="100"/>
    <n v="24.867469879518072"/>
    <s v="US"/>
    <s v="USD"/>
    <n v="1524027600"/>
    <n v="1524546000"/>
    <b v="0"/>
    <b v="0"/>
    <s v="music/indie rock"/>
    <x v="1"/>
    <s v="indie rock"/>
    <x v="401"/>
    <d v="2018-04-24T05:00:00"/>
  </r>
  <r>
    <n v="425"/>
    <s v="Sullivan, Davis and Booth"/>
    <s v="Vision-oriented actuating hardware"/>
    <n v="2700"/>
    <n v="7767"/>
    <n v="287.66666666666663"/>
    <x v="1"/>
    <x v="45"/>
    <n v="84.423913043478265"/>
    <s v="US"/>
    <s v="USD"/>
    <n v="1438059600"/>
    <n v="1438578000"/>
    <b v="0"/>
    <b v="0"/>
    <s v="photography/photography books"/>
    <x v="7"/>
    <s v="photography books"/>
    <x v="402"/>
    <d v="2015-08-03T05:00:00"/>
  </r>
  <r>
    <n v="426"/>
    <s v="Edwards-Kane"/>
    <s v="Virtual leadingedge framework"/>
    <n v="1800"/>
    <n v="10313"/>
    <n v="572.94444444444446"/>
    <x v="1"/>
    <x v="319"/>
    <n v="47.091324200913242"/>
    <s v="US"/>
    <s v="USD"/>
    <n v="1361944800"/>
    <n v="1362549600"/>
    <b v="0"/>
    <b v="0"/>
    <s v="theater/plays"/>
    <x v="3"/>
    <s v="plays"/>
    <x v="403"/>
    <d v="2013-03-06T06:00:00"/>
  </r>
  <r>
    <n v="427"/>
    <s v="Hicks, Wall and Webb"/>
    <s v="Managed discrete framework"/>
    <n v="174500"/>
    <n v="197018"/>
    <n v="112.90429799426933"/>
    <x v="1"/>
    <x v="320"/>
    <n v="77.996041171813147"/>
    <s v="US"/>
    <s v="USD"/>
    <n v="1410584400"/>
    <n v="1413349200"/>
    <b v="0"/>
    <b v="1"/>
    <s v="theater/plays"/>
    <x v="3"/>
    <s v="plays"/>
    <x v="404"/>
    <d v="2014-10-15T05:00:00"/>
  </r>
  <r>
    <n v="428"/>
    <s v="Mayer-Richmond"/>
    <s v="Progressive zero-defect capability"/>
    <n v="101400"/>
    <n v="47037"/>
    <n v="46.387573964497044"/>
    <x v="0"/>
    <x v="321"/>
    <n v="62.967871485943775"/>
    <s v="US"/>
    <s v="USD"/>
    <n v="1297404000"/>
    <n v="1298008800"/>
    <b v="0"/>
    <b v="0"/>
    <s v="film &amp; video/animation"/>
    <x v="4"/>
    <s v="animation"/>
    <x v="405"/>
    <d v="2011-02-18T06:00:00"/>
  </r>
  <r>
    <n v="429"/>
    <s v="Robles Ltd"/>
    <s v="Right-sized demand-driven adapter"/>
    <n v="191000"/>
    <n v="173191"/>
    <n v="90.675916230366497"/>
    <x v="3"/>
    <x v="322"/>
    <n v="81.006080449017773"/>
    <s v="US"/>
    <s v="USD"/>
    <n v="1392012000"/>
    <n v="1394427600"/>
    <b v="0"/>
    <b v="1"/>
    <s v="photography/photography books"/>
    <x v="7"/>
    <s v="photography books"/>
    <x v="406"/>
    <d v="2014-03-10T05:00:00"/>
  </r>
  <r>
    <n v="430"/>
    <s v="Cochran Ltd"/>
    <s v="Re-engineered attitude-oriented frame"/>
    <n v="8100"/>
    <n v="5487"/>
    <n v="67.740740740740748"/>
    <x v="0"/>
    <x v="286"/>
    <n v="65.321428571428569"/>
    <s v="US"/>
    <s v="USD"/>
    <n v="1569733200"/>
    <n v="1572670800"/>
    <b v="0"/>
    <b v="0"/>
    <s v="theater/plays"/>
    <x v="3"/>
    <s v="plays"/>
    <x v="407"/>
    <d v="2019-11-02T05:00:00"/>
  </r>
  <r>
    <n v="431"/>
    <s v="Rosales LLC"/>
    <s v="Compatible multimedia utilization"/>
    <n v="5100"/>
    <n v="9817"/>
    <n v="192.49019607843135"/>
    <x v="1"/>
    <x v="115"/>
    <n v="104.43617021276596"/>
    <s v="US"/>
    <s v="USD"/>
    <n v="1529643600"/>
    <n v="1531112400"/>
    <b v="1"/>
    <b v="0"/>
    <s v="theater/plays"/>
    <x v="3"/>
    <s v="plays"/>
    <x v="408"/>
    <d v="2018-07-09T05:00:00"/>
  </r>
  <r>
    <n v="432"/>
    <s v="Harper-Bryan"/>
    <s v="Re-contextualized dedicated hardware"/>
    <n v="7700"/>
    <n v="6369"/>
    <n v="82.714285714285722"/>
    <x v="0"/>
    <x v="222"/>
    <n v="69.989010989010993"/>
    <s v="US"/>
    <s v="USD"/>
    <n v="1399006800"/>
    <n v="1400734800"/>
    <b v="0"/>
    <b v="0"/>
    <s v="theater/plays"/>
    <x v="3"/>
    <s v="plays"/>
    <x v="409"/>
    <d v="2014-05-22T05:00:00"/>
  </r>
  <r>
    <n v="433"/>
    <s v="Potter, Harper and Everett"/>
    <s v="Decentralized composite paradigm"/>
    <n v="121400"/>
    <n v="65755"/>
    <n v="54.163920922570021"/>
    <x v="0"/>
    <x v="323"/>
    <n v="83.023989898989896"/>
    <s v="US"/>
    <s v="USD"/>
    <n v="1385359200"/>
    <n v="1386741600"/>
    <b v="0"/>
    <b v="1"/>
    <s v="film &amp; video/documentary"/>
    <x v="4"/>
    <s v="documentary"/>
    <x v="410"/>
    <d v="2013-12-11T06:00:00"/>
  </r>
  <r>
    <n v="434"/>
    <s v="Floyd-Sims"/>
    <s v="Cloned transitional hierarchy"/>
    <n v="5400"/>
    <n v="903"/>
    <n v="16.722222222222221"/>
    <x v="3"/>
    <x v="234"/>
    <n v="90.3"/>
    <s v="CA"/>
    <s v="CAD"/>
    <n v="1480572000"/>
    <n v="1481781600"/>
    <b v="1"/>
    <b v="0"/>
    <s v="theater/plays"/>
    <x v="3"/>
    <s v="plays"/>
    <x v="411"/>
    <d v="2016-12-15T06:00:00"/>
  </r>
  <r>
    <n v="435"/>
    <s v="Spence, Jackson and Kelly"/>
    <s v="Advanced discrete leverage"/>
    <n v="152400"/>
    <n v="178120"/>
    <n v="116.87664041994749"/>
    <x v="1"/>
    <x v="324"/>
    <n v="103.98131932282546"/>
    <s v="IT"/>
    <s v="EUR"/>
    <n v="1418623200"/>
    <n v="1419660000"/>
    <b v="0"/>
    <b v="1"/>
    <s v="theater/plays"/>
    <x v="3"/>
    <s v="plays"/>
    <x v="412"/>
    <d v="2014-12-27T06:00:00"/>
  </r>
  <r>
    <n v="436"/>
    <s v="King-Nguyen"/>
    <s v="Open-source incremental throughput"/>
    <n v="1300"/>
    <n v="13678"/>
    <n v="1052.1538461538462"/>
    <x v="1"/>
    <x v="61"/>
    <n v="54.931726907630519"/>
    <s v="US"/>
    <s v="USD"/>
    <n v="1555736400"/>
    <n v="1555822800"/>
    <b v="0"/>
    <b v="0"/>
    <s v="music/jazz"/>
    <x v="1"/>
    <s v="jazz"/>
    <x v="413"/>
    <d v="2019-04-21T05:00:00"/>
  </r>
  <r>
    <n v="437"/>
    <s v="Hansen Group"/>
    <s v="Centralized regional interface"/>
    <n v="8100"/>
    <n v="9969"/>
    <n v="123.07407407407408"/>
    <x v="1"/>
    <x v="325"/>
    <n v="51.921875"/>
    <s v="US"/>
    <s v="USD"/>
    <n v="1442120400"/>
    <n v="1442379600"/>
    <b v="0"/>
    <b v="1"/>
    <s v="film &amp; video/animation"/>
    <x v="4"/>
    <s v="animation"/>
    <x v="414"/>
    <d v="2015-09-16T05:00:00"/>
  </r>
  <r>
    <n v="438"/>
    <s v="Mathis, Hall and Hansen"/>
    <s v="Streamlined web-enabled knowledgebase"/>
    <n v="8300"/>
    <n v="14827"/>
    <n v="178.63855421686748"/>
    <x v="1"/>
    <x v="326"/>
    <n v="60.02834008097166"/>
    <s v="US"/>
    <s v="USD"/>
    <n v="1362376800"/>
    <n v="1364965200"/>
    <b v="0"/>
    <b v="0"/>
    <s v="theater/plays"/>
    <x v="3"/>
    <s v="plays"/>
    <x v="415"/>
    <d v="2013-04-03T05:00:00"/>
  </r>
  <r>
    <n v="439"/>
    <s v="Cummings Inc"/>
    <s v="Digitized transitional monitoring"/>
    <n v="28400"/>
    <n v="100900"/>
    <n v="355.28169014084506"/>
    <x v="1"/>
    <x v="327"/>
    <n v="44.003488879197555"/>
    <s v="US"/>
    <s v="USD"/>
    <n v="1478408400"/>
    <n v="1479016800"/>
    <b v="0"/>
    <b v="0"/>
    <s v="film &amp; video/science fiction"/>
    <x v="4"/>
    <s v="science fiction"/>
    <x v="416"/>
    <d v="2016-11-13T06:00:00"/>
  </r>
  <r>
    <n v="440"/>
    <s v="Miller-Poole"/>
    <s v="Networked optimal adapter"/>
    <n v="102500"/>
    <n v="165954"/>
    <n v="161.90634146341463"/>
    <x v="1"/>
    <x v="328"/>
    <n v="53.003513254551258"/>
    <s v="US"/>
    <s v="USD"/>
    <n v="1498798800"/>
    <n v="1499662800"/>
    <b v="0"/>
    <b v="0"/>
    <s v="film &amp; video/television"/>
    <x v="4"/>
    <s v="television"/>
    <x v="417"/>
    <d v="2017-07-10T05:00:00"/>
  </r>
  <r>
    <n v="441"/>
    <s v="Rodriguez-West"/>
    <s v="Automated optimal function"/>
    <n v="7000"/>
    <n v="1744"/>
    <n v="24.914285714285715"/>
    <x v="0"/>
    <x v="235"/>
    <n v="54.5"/>
    <s v="US"/>
    <s v="USD"/>
    <n v="1335416400"/>
    <n v="1337835600"/>
    <b v="0"/>
    <b v="0"/>
    <s v="technology/wearables"/>
    <x v="2"/>
    <s v="wearables"/>
    <x v="418"/>
    <d v="2012-05-24T05:00:00"/>
  </r>
  <r>
    <n v="442"/>
    <s v="Calderon, Bradford and Dean"/>
    <s v="Devolved system-worthy framework"/>
    <n v="5400"/>
    <n v="10731"/>
    <n v="198.72222222222223"/>
    <x v="1"/>
    <x v="182"/>
    <n v="75.04195804195804"/>
    <s v="IT"/>
    <s v="EUR"/>
    <n v="1504328400"/>
    <n v="1505710800"/>
    <b v="0"/>
    <b v="0"/>
    <s v="theater/plays"/>
    <x v="3"/>
    <s v="plays"/>
    <x v="419"/>
    <d v="2017-09-18T05:00:00"/>
  </r>
  <r>
    <n v="443"/>
    <s v="Clark-Bowman"/>
    <s v="Stand-alone user-facing service-desk"/>
    <n v="9300"/>
    <n v="3232"/>
    <n v="34.752688172043008"/>
    <x v="3"/>
    <x v="329"/>
    <n v="35.911111111111111"/>
    <s v="US"/>
    <s v="USD"/>
    <n v="1285822800"/>
    <n v="1287464400"/>
    <b v="0"/>
    <b v="0"/>
    <s v="theater/plays"/>
    <x v="3"/>
    <s v="plays"/>
    <x v="420"/>
    <d v="2010-10-19T05:00:00"/>
  </r>
  <r>
    <n v="444"/>
    <s v="Hensley Ltd"/>
    <s v="Versatile global attitude"/>
    <n v="6200"/>
    <n v="10938"/>
    <n v="176.41935483870967"/>
    <x v="1"/>
    <x v="102"/>
    <n v="36.952702702702702"/>
    <s v="US"/>
    <s v="USD"/>
    <n v="1311483600"/>
    <n v="1311656400"/>
    <b v="0"/>
    <b v="1"/>
    <s v="music/indie rock"/>
    <x v="1"/>
    <s v="indie rock"/>
    <x v="421"/>
    <d v="2011-07-26T05:00:00"/>
  </r>
  <r>
    <n v="445"/>
    <s v="Anderson-Pearson"/>
    <s v="Intuitive demand-driven Local Area Network"/>
    <n v="2100"/>
    <n v="10739"/>
    <n v="511.38095238095235"/>
    <x v="1"/>
    <x v="73"/>
    <n v="63.170588235294119"/>
    <s v="US"/>
    <s v="USD"/>
    <n v="1291356000"/>
    <n v="1293170400"/>
    <b v="0"/>
    <b v="1"/>
    <s v="theater/plays"/>
    <x v="3"/>
    <s v="plays"/>
    <x v="422"/>
    <d v="2010-12-24T06:00:00"/>
  </r>
  <r>
    <n v="446"/>
    <s v="Martin, Martin and Solis"/>
    <s v="Assimilated uniform methodology"/>
    <n v="6800"/>
    <n v="5579"/>
    <n v="82.044117647058826"/>
    <x v="0"/>
    <x v="129"/>
    <n v="29.99462365591398"/>
    <s v="US"/>
    <s v="USD"/>
    <n v="1355810400"/>
    <n v="1355983200"/>
    <b v="0"/>
    <b v="0"/>
    <s v="technology/wearables"/>
    <x v="2"/>
    <s v="wearables"/>
    <x v="423"/>
    <d v="2012-12-20T06:00:00"/>
  </r>
  <r>
    <n v="447"/>
    <s v="Harrington-Harper"/>
    <s v="Self-enabling next generation algorithm"/>
    <n v="155200"/>
    <n v="37754"/>
    <n v="24.326030927835053"/>
    <x v="3"/>
    <x v="330"/>
    <n v="86"/>
    <s v="GB"/>
    <s v="GBP"/>
    <n v="1513663200"/>
    <n v="1515045600"/>
    <b v="0"/>
    <b v="0"/>
    <s v="film &amp; video/television"/>
    <x v="4"/>
    <s v="television"/>
    <x v="424"/>
    <d v="2018-01-04T06:00:00"/>
  </r>
  <r>
    <n v="448"/>
    <s v="Price and Sons"/>
    <s v="Object-based demand-driven strategy"/>
    <n v="89900"/>
    <n v="45384"/>
    <n v="50.482758620689658"/>
    <x v="0"/>
    <x v="331"/>
    <n v="75.014876033057845"/>
    <s v="US"/>
    <s v="USD"/>
    <n v="1365915600"/>
    <n v="1366088400"/>
    <b v="0"/>
    <b v="1"/>
    <s v="games/video games"/>
    <x v="6"/>
    <s v="video games"/>
    <x v="425"/>
    <d v="2013-04-16T05:00:00"/>
  </r>
  <r>
    <n v="449"/>
    <s v="Cuevas-Morales"/>
    <s v="Public-key coherent ability"/>
    <n v="900"/>
    <n v="8703"/>
    <n v="967"/>
    <x v="1"/>
    <x v="99"/>
    <n v="101.19767441860465"/>
    <s v="DK"/>
    <s v="DKK"/>
    <n v="1551852000"/>
    <n v="1553317200"/>
    <b v="0"/>
    <b v="0"/>
    <s v="games/video games"/>
    <x v="6"/>
    <s v="video games"/>
    <x v="426"/>
    <d v="2019-03-23T05:00:00"/>
  </r>
  <r>
    <n v="450"/>
    <s v="Delgado-Hatfield"/>
    <s v="Up-sized composite success"/>
    <n v="100"/>
    <n v="4"/>
    <n v="4"/>
    <x v="0"/>
    <x v="49"/>
    <n v="4"/>
    <s v="CA"/>
    <s v="CAD"/>
    <n v="1540098000"/>
    <n v="1542088800"/>
    <b v="0"/>
    <b v="0"/>
    <s v="film &amp; video/animation"/>
    <x v="4"/>
    <s v="animation"/>
    <x v="427"/>
    <d v="2018-11-13T06:00:00"/>
  </r>
  <r>
    <n v="451"/>
    <s v="Padilla-Porter"/>
    <s v="Innovative exuding matrix"/>
    <n v="148400"/>
    <n v="182302"/>
    <n v="122.84501347708894"/>
    <x v="1"/>
    <x v="332"/>
    <n v="29.001272669424118"/>
    <s v="US"/>
    <s v="USD"/>
    <n v="1500440400"/>
    <n v="1503118800"/>
    <b v="0"/>
    <b v="0"/>
    <s v="music/rock"/>
    <x v="1"/>
    <s v="rock"/>
    <x v="428"/>
    <d v="2017-08-19T05:00:00"/>
  </r>
  <r>
    <n v="452"/>
    <s v="Morris Group"/>
    <s v="Realigned impactful artificial intelligence"/>
    <n v="4800"/>
    <n v="3045"/>
    <n v="63.4375"/>
    <x v="0"/>
    <x v="249"/>
    <n v="98.225806451612897"/>
    <s v="US"/>
    <s v="USD"/>
    <n v="1278392400"/>
    <n v="1278478800"/>
    <b v="0"/>
    <b v="0"/>
    <s v="film &amp; video/drama"/>
    <x v="4"/>
    <s v="drama"/>
    <x v="429"/>
    <d v="2010-07-07T05:00:00"/>
  </r>
  <r>
    <n v="453"/>
    <s v="Saunders Ltd"/>
    <s v="Multi-layered multi-tasking secured line"/>
    <n v="182400"/>
    <n v="102749"/>
    <n v="56.331688596491226"/>
    <x v="0"/>
    <x v="333"/>
    <n v="87.001693480101608"/>
    <s v="US"/>
    <s v="USD"/>
    <n v="1480572000"/>
    <n v="1484114400"/>
    <b v="0"/>
    <b v="0"/>
    <s v="film &amp; video/science fiction"/>
    <x v="4"/>
    <s v="science fiction"/>
    <x v="411"/>
    <d v="2017-01-11T06:00:00"/>
  </r>
  <r>
    <n v="454"/>
    <s v="Woods Inc"/>
    <s v="Upgradable upward-trending portal"/>
    <n v="4000"/>
    <n v="1763"/>
    <n v="44.074999999999996"/>
    <x v="0"/>
    <x v="334"/>
    <n v="45.205128205128204"/>
    <s v="US"/>
    <s v="USD"/>
    <n v="1382331600"/>
    <n v="1385445600"/>
    <b v="0"/>
    <b v="1"/>
    <s v="film &amp; video/drama"/>
    <x v="4"/>
    <s v="drama"/>
    <x v="430"/>
    <d v="2013-11-26T06:00:00"/>
  </r>
  <r>
    <n v="455"/>
    <s v="Villanueva, Wright and Richardson"/>
    <s v="Profit-focused global product"/>
    <n v="116500"/>
    <n v="137904"/>
    <n v="118.37253218884121"/>
    <x v="1"/>
    <x v="335"/>
    <n v="37.001341561577675"/>
    <s v="US"/>
    <s v="USD"/>
    <n v="1316754000"/>
    <n v="1318741200"/>
    <b v="0"/>
    <b v="0"/>
    <s v="theater/plays"/>
    <x v="3"/>
    <s v="plays"/>
    <x v="431"/>
    <d v="2011-10-16T05:00:00"/>
  </r>
  <r>
    <n v="456"/>
    <s v="Wilson, Brooks and Clark"/>
    <s v="Operative well-modulated data-warehouse"/>
    <n v="146400"/>
    <n v="152438"/>
    <n v="104.1243169398907"/>
    <x v="1"/>
    <x v="336"/>
    <n v="94.976947040498445"/>
    <s v="US"/>
    <s v="USD"/>
    <n v="1518242400"/>
    <n v="1518242400"/>
    <b v="0"/>
    <b v="1"/>
    <s v="music/indie rock"/>
    <x v="1"/>
    <s v="indie rock"/>
    <x v="432"/>
    <d v="2018-02-10T06:00:00"/>
  </r>
  <r>
    <n v="457"/>
    <s v="Sheppard, Smith and Spence"/>
    <s v="Cloned asymmetric functionalities"/>
    <n v="5000"/>
    <n v="1332"/>
    <n v="26.640000000000004"/>
    <x v="0"/>
    <x v="337"/>
    <n v="28.956521739130434"/>
    <s v="US"/>
    <s v="USD"/>
    <n v="1476421200"/>
    <n v="1476594000"/>
    <b v="0"/>
    <b v="0"/>
    <s v="theater/plays"/>
    <x v="3"/>
    <s v="plays"/>
    <x v="433"/>
    <d v="2016-10-16T05:00:00"/>
  </r>
  <r>
    <n v="458"/>
    <s v="Wise, Thompson and Allen"/>
    <s v="Pre-emptive neutral portal"/>
    <n v="33800"/>
    <n v="118706"/>
    <n v="351.20118343195264"/>
    <x v="1"/>
    <x v="338"/>
    <n v="55.993396226415094"/>
    <s v="US"/>
    <s v="USD"/>
    <n v="1269752400"/>
    <n v="1273554000"/>
    <b v="0"/>
    <b v="0"/>
    <s v="theater/plays"/>
    <x v="3"/>
    <s v="plays"/>
    <x v="434"/>
    <d v="2010-05-11T05:00:00"/>
  </r>
  <r>
    <n v="459"/>
    <s v="Lane, Ryan and Chapman"/>
    <s v="Switchable demand-driven help-desk"/>
    <n v="6300"/>
    <n v="5674"/>
    <n v="90.063492063492063"/>
    <x v="0"/>
    <x v="339"/>
    <n v="54.038095238095238"/>
    <s v="US"/>
    <s v="USD"/>
    <n v="1419746400"/>
    <n v="1421906400"/>
    <b v="0"/>
    <b v="0"/>
    <s v="film &amp; video/documentary"/>
    <x v="4"/>
    <s v="documentary"/>
    <x v="435"/>
    <d v="2015-01-22T06:00:00"/>
  </r>
  <r>
    <n v="460"/>
    <s v="Rich, Alvarez and King"/>
    <s v="Business-focused static ability"/>
    <n v="2400"/>
    <n v="4119"/>
    <n v="171.625"/>
    <x v="1"/>
    <x v="126"/>
    <n v="82.38"/>
    <s v="US"/>
    <s v="USD"/>
    <n v="1281330000"/>
    <n v="1281589200"/>
    <b v="0"/>
    <b v="0"/>
    <s v="theater/plays"/>
    <x v="3"/>
    <s v="plays"/>
    <x v="8"/>
    <d v="2010-08-12T05:00:00"/>
  </r>
  <r>
    <n v="461"/>
    <s v="Terry-Salinas"/>
    <s v="Networked secondary structure"/>
    <n v="98800"/>
    <n v="139354"/>
    <n v="141.04655870445345"/>
    <x v="1"/>
    <x v="340"/>
    <n v="66.997115384615384"/>
    <s v="US"/>
    <s v="USD"/>
    <n v="1398661200"/>
    <n v="1400389200"/>
    <b v="0"/>
    <b v="0"/>
    <s v="film &amp; video/drama"/>
    <x v="4"/>
    <s v="drama"/>
    <x v="436"/>
    <d v="2014-05-18T05:00:00"/>
  </r>
  <r>
    <n v="462"/>
    <s v="Wang-Rodriguez"/>
    <s v="Total multimedia website"/>
    <n v="188800"/>
    <n v="57734"/>
    <n v="30.57944915254237"/>
    <x v="0"/>
    <x v="341"/>
    <n v="107.91401869158878"/>
    <s v="US"/>
    <s v="USD"/>
    <n v="1359525600"/>
    <n v="1362808800"/>
    <b v="0"/>
    <b v="0"/>
    <s v="games/mobile games"/>
    <x v="6"/>
    <s v="mobile games"/>
    <x v="385"/>
    <d v="2013-03-09T06:00:00"/>
  </r>
  <r>
    <n v="463"/>
    <s v="Mckee-Hill"/>
    <s v="Cross-platform upward-trending parallelism"/>
    <n v="134300"/>
    <n v="145265"/>
    <n v="108.16455696202532"/>
    <x v="1"/>
    <x v="342"/>
    <n v="69.009501187648453"/>
    <s v="US"/>
    <s v="USD"/>
    <n v="1388469600"/>
    <n v="1388815200"/>
    <b v="0"/>
    <b v="0"/>
    <s v="film &amp; video/animation"/>
    <x v="4"/>
    <s v="animation"/>
    <x v="437"/>
    <d v="2014-01-04T06:00:00"/>
  </r>
  <r>
    <n v="464"/>
    <s v="Gomez LLC"/>
    <s v="Pre-emptive mission-critical hardware"/>
    <n v="71200"/>
    <n v="95020"/>
    <n v="133.45505617977528"/>
    <x v="1"/>
    <x v="343"/>
    <n v="39.006568144499177"/>
    <s v="US"/>
    <s v="USD"/>
    <n v="1518328800"/>
    <n v="1519538400"/>
    <b v="0"/>
    <b v="0"/>
    <s v="theater/plays"/>
    <x v="3"/>
    <s v="plays"/>
    <x v="438"/>
    <d v="2018-02-25T06:00:00"/>
  </r>
  <r>
    <n v="465"/>
    <s v="Gonzalez-Robbins"/>
    <s v="Up-sized responsive protocol"/>
    <n v="4700"/>
    <n v="8829"/>
    <n v="187.85106382978722"/>
    <x v="1"/>
    <x v="175"/>
    <n v="110.3625"/>
    <s v="US"/>
    <s v="USD"/>
    <n v="1517032800"/>
    <n v="1517810400"/>
    <b v="0"/>
    <b v="0"/>
    <s v="publishing/translations"/>
    <x v="5"/>
    <s v="translations"/>
    <x v="439"/>
    <d v="2018-02-05T06:00:00"/>
  </r>
  <r>
    <n v="466"/>
    <s v="Obrien and Sons"/>
    <s v="Pre-emptive transitional frame"/>
    <n v="1200"/>
    <n v="3984"/>
    <n v="332"/>
    <x v="1"/>
    <x v="344"/>
    <n v="94.857142857142861"/>
    <s v="US"/>
    <s v="USD"/>
    <n v="1368594000"/>
    <n v="1370581200"/>
    <b v="0"/>
    <b v="1"/>
    <s v="technology/wearables"/>
    <x v="2"/>
    <s v="wearables"/>
    <x v="440"/>
    <d v="2013-06-07T05:00:00"/>
  </r>
  <r>
    <n v="467"/>
    <s v="Shaw Ltd"/>
    <s v="Profit-focused content-based application"/>
    <n v="1400"/>
    <n v="8053"/>
    <n v="575.21428571428578"/>
    <x v="1"/>
    <x v="279"/>
    <n v="57.935251798561154"/>
    <s v="CA"/>
    <s v="CAD"/>
    <n v="1448258400"/>
    <n v="1448863200"/>
    <b v="0"/>
    <b v="1"/>
    <s v="technology/web"/>
    <x v="2"/>
    <s v="web"/>
    <x v="441"/>
    <d v="2015-11-30T06:00:00"/>
  </r>
  <r>
    <n v="468"/>
    <s v="Hughes Inc"/>
    <s v="Streamlined neutral analyzer"/>
    <n v="4000"/>
    <n v="1620"/>
    <n v="40.5"/>
    <x v="0"/>
    <x v="36"/>
    <n v="101.25"/>
    <s v="US"/>
    <s v="USD"/>
    <n v="1555218000"/>
    <n v="1556600400"/>
    <b v="0"/>
    <b v="0"/>
    <s v="theater/plays"/>
    <x v="3"/>
    <s v="plays"/>
    <x v="442"/>
    <d v="2019-04-30T05:00:00"/>
  </r>
  <r>
    <n v="469"/>
    <s v="Olsen-Ryan"/>
    <s v="Assimilated neutral utilization"/>
    <n v="5600"/>
    <n v="10328"/>
    <n v="184.42857142857144"/>
    <x v="1"/>
    <x v="122"/>
    <n v="64.95597484276729"/>
    <s v="US"/>
    <s v="USD"/>
    <n v="1431925200"/>
    <n v="1432098000"/>
    <b v="0"/>
    <b v="0"/>
    <s v="film &amp; video/drama"/>
    <x v="4"/>
    <s v="drama"/>
    <x v="443"/>
    <d v="2015-05-20T05:00:00"/>
  </r>
  <r>
    <n v="470"/>
    <s v="Grimes, Holland and Sloan"/>
    <s v="Extended dedicated archive"/>
    <n v="3600"/>
    <n v="10289"/>
    <n v="285.80555555555554"/>
    <x v="1"/>
    <x v="345"/>
    <n v="27.00524934383202"/>
    <s v="US"/>
    <s v="USD"/>
    <n v="1481522400"/>
    <n v="1482127200"/>
    <b v="0"/>
    <b v="0"/>
    <s v="technology/wearables"/>
    <x v="2"/>
    <s v="wearables"/>
    <x v="315"/>
    <d v="2016-12-19T06:00:00"/>
  </r>
  <r>
    <n v="471"/>
    <s v="Perry and Sons"/>
    <s v="Configurable static help-desk"/>
    <n v="3100"/>
    <n v="9889"/>
    <n v="319"/>
    <x v="1"/>
    <x v="346"/>
    <n v="50.97422680412371"/>
    <s v="GB"/>
    <s v="GBP"/>
    <n v="1335934800"/>
    <n v="1335934800"/>
    <b v="0"/>
    <b v="1"/>
    <s v="food/food trucks"/>
    <x v="0"/>
    <s v="food trucks"/>
    <x v="444"/>
    <d v="2012-05-02T05:00:00"/>
  </r>
  <r>
    <n v="472"/>
    <s v="Turner, Young and Collins"/>
    <s v="Self-enabling clear-thinking framework"/>
    <n v="153800"/>
    <n v="60342"/>
    <n v="39.234070221066318"/>
    <x v="0"/>
    <x v="347"/>
    <n v="104.94260869565217"/>
    <s v="US"/>
    <s v="USD"/>
    <n v="1552280400"/>
    <n v="1556946000"/>
    <b v="0"/>
    <b v="0"/>
    <s v="music/rock"/>
    <x v="1"/>
    <s v="rock"/>
    <x v="445"/>
    <d v="2019-05-04T05:00:00"/>
  </r>
  <r>
    <n v="473"/>
    <s v="Richardson Inc"/>
    <s v="Assimilated fault-tolerant capacity"/>
    <n v="5000"/>
    <n v="8907"/>
    <n v="178.14000000000001"/>
    <x v="1"/>
    <x v="88"/>
    <n v="84.028301886792448"/>
    <s v="US"/>
    <s v="USD"/>
    <n v="1529989200"/>
    <n v="1530075600"/>
    <b v="0"/>
    <b v="0"/>
    <s v="music/electric music"/>
    <x v="1"/>
    <s v="electric music"/>
    <x v="446"/>
    <d v="2018-06-27T05:00:00"/>
  </r>
  <r>
    <n v="474"/>
    <s v="Santos-Young"/>
    <s v="Enhanced neutral ability"/>
    <n v="4000"/>
    <n v="14606"/>
    <n v="365.15"/>
    <x v="1"/>
    <x v="23"/>
    <n v="102.85915492957747"/>
    <s v="US"/>
    <s v="USD"/>
    <n v="1418709600"/>
    <n v="1418796000"/>
    <b v="0"/>
    <b v="0"/>
    <s v="film &amp; video/television"/>
    <x v="4"/>
    <s v="television"/>
    <x v="447"/>
    <d v="2014-12-17T06:00:00"/>
  </r>
  <r>
    <n v="475"/>
    <s v="Nichols Ltd"/>
    <s v="Function-based attitude-oriented groupware"/>
    <n v="7400"/>
    <n v="8432"/>
    <n v="113.94594594594594"/>
    <x v="1"/>
    <x v="57"/>
    <n v="39.962085308056871"/>
    <s v="US"/>
    <s v="USD"/>
    <n v="1372136400"/>
    <n v="1372482000"/>
    <b v="0"/>
    <b v="1"/>
    <s v="publishing/translations"/>
    <x v="5"/>
    <s v="translations"/>
    <x v="448"/>
    <d v="2013-06-29T05:00:00"/>
  </r>
  <r>
    <n v="476"/>
    <s v="Murphy PLC"/>
    <s v="Optional solution-oriented instruction set"/>
    <n v="191500"/>
    <n v="57122"/>
    <n v="29.828720626631856"/>
    <x v="0"/>
    <x v="348"/>
    <n v="51.001785714285717"/>
    <s v="US"/>
    <s v="USD"/>
    <n v="1533877200"/>
    <n v="1534395600"/>
    <b v="0"/>
    <b v="0"/>
    <s v="publishing/fiction"/>
    <x v="5"/>
    <s v="fiction"/>
    <x v="342"/>
    <d v="2018-08-16T05:00:00"/>
  </r>
  <r>
    <n v="477"/>
    <s v="Hogan, Porter and Rivera"/>
    <s v="Organic object-oriented core"/>
    <n v="8500"/>
    <n v="4613"/>
    <n v="54.270588235294113"/>
    <x v="0"/>
    <x v="86"/>
    <n v="40.823008849557525"/>
    <s v="US"/>
    <s v="USD"/>
    <n v="1309064400"/>
    <n v="1311397200"/>
    <b v="0"/>
    <b v="0"/>
    <s v="film &amp; video/science fiction"/>
    <x v="4"/>
    <s v="science fiction"/>
    <x v="449"/>
    <d v="2011-07-23T05:00:00"/>
  </r>
  <r>
    <n v="478"/>
    <s v="Lyons LLC"/>
    <s v="Balanced impactful circuit"/>
    <n v="68800"/>
    <n v="162603"/>
    <n v="236.34156976744185"/>
    <x v="1"/>
    <x v="349"/>
    <n v="58.999637155297535"/>
    <s v="US"/>
    <s v="USD"/>
    <n v="1425877200"/>
    <n v="1426914000"/>
    <b v="0"/>
    <b v="0"/>
    <s v="technology/wearables"/>
    <x v="2"/>
    <s v="wearables"/>
    <x v="450"/>
    <d v="2015-03-21T05:00:00"/>
  </r>
  <r>
    <n v="479"/>
    <s v="Long-Greene"/>
    <s v="Future-proofed heuristic encryption"/>
    <n v="2400"/>
    <n v="12310"/>
    <n v="512.91666666666663"/>
    <x v="1"/>
    <x v="350"/>
    <n v="71.156069364161851"/>
    <s v="GB"/>
    <s v="GBP"/>
    <n v="1501304400"/>
    <n v="1501477200"/>
    <b v="0"/>
    <b v="0"/>
    <s v="food/food trucks"/>
    <x v="0"/>
    <s v="food trucks"/>
    <x v="451"/>
    <d v="2017-07-31T05:00:00"/>
  </r>
  <r>
    <n v="480"/>
    <s v="Robles-Hudson"/>
    <s v="Balanced bifurcated leverage"/>
    <n v="8600"/>
    <n v="8656"/>
    <n v="100.65116279069768"/>
    <x v="1"/>
    <x v="215"/>
    <n v="99.494252873563212"/>
    <s v="US"/>
    <s v="USD"/>
    <n v="1268287200"/>
    <n v="1269061200"/>
    <b v="0"/>
    <b v="1"/>
    <s v="photography/photography books"/>
    <x v="7"/>
    <s v="photography books"/>
    <x v="452"/>
    <d v="2010-03-20T05:00:00"/>
  </r>
  <r>
    <n v="481"/>
    <s v="Mcclure LLC"/>
    <s v="Sharable discrete budgetary management"/>
    <n v="196600"/>
    <n v="159931"/>
    <n v="81.348423194303152"/>
    <x v="0"/>
    <x v="351"/>
    <n v="103.98634590377114"/>
    <s v="US"/>
    <s v="USD"/>
    <n v="1412139600"/>
    <n v="1415772000"/>
    <b v="0"/>
    <b v="1"/>
    <s v="theater/plays"/>
    <x v="3"/>
    <s v="plays"/>
    <x v="453"/>
    <d v="2014-11-12T06:00:00"/>
  </r>
  <r>
    <n v="482"/>
    <s v="Martin, Russell and Baker"/>
    <s v="Focused solution-oriented instruction set"/>
    <n v="4200"/>
    <n v="689"/>
    <n v="16.404761904761905"/>
    <x v="0"/>
    <x v="352"/>
    <n v="76.555555555555557"/>
    <s v="US"/>
    <s v="USD"/>
    <n v="1330063200"/>
    <n v="1331013600"/>
    <b v="0"/>
    <b v="1"/>
    <s v="publishing/fiction"/>
    <x v="5"/>
    <s v="fiction"/>
    <x v="454"/>
    <d v="2012-03-06T06:00:00"/>
  </r>
  <r>
    <n v="483"/>
    <s v="Rice-Parker"/>
    <s v="Down-sized actuating infrastructure"/>
    <n v="91400"/>
    <n v="48236"/>
    <n v="52.774617067833695"/>
    <x v="0"/>
    <x v="353"/>
    <n v="87.068592057761734"/>
    <s v="US"/>
    <s v="USD"/>
    <n v="1576130400"/>
    <n v="1576735200"/>
    <b v="0"/>
    <b v="0"/>
    <s v="theater/plays"/>
    <x v="3"/>
    <s v="plays"/>
    <x v="455"/>
    <d v="2019-12-19T06:00:00"/>
  </r>
  <r>
    <n v="484"/>
    <s v="Landry Inc"/>
    <s v="Synergistic cohesive adapter"/>
    <n v="29600"/>
    <n v="77021"/>
    <n v="260.20608108108109"/>
    <x v="1"/>
    <x v="354"/>
    <n v="48.99554707379135"/>
    <s v="GB"/>
    <s v="GBP"/>
    <n v="1407128400"/>
    <n v="1411362000"/>
    <b v="0"/>
    <b v="1"/>
    <s v="food/food trucks"/>
    <x v="0"/>
    <s v="food trucks"/>
    <x v="456"/>
    <d v="2014-09-22T05:00:00"/>
  </r>
  <r>
    <n v="485"/>
    <s v="Richards-Davis"/>
    <s v="Quality-focused mission-critical structure"/>
    <n v="90600"/>
    <n v="27844"/>
    <n v="30.73289183222958"/>
    <x v="0"/>
    <x v="355"/>
    <n v="42.969135802469133"/>
    <s v="GB"/>
    <s v="GBP"/>
    <n v="1560142800"/>
    <n v="1563685200"/>
    <b v="0"/>
    <b v="0"/>
    <s v="theater/plays"/>
    <x v="3"/>
    <s v="plays"/>
    <x v="457"/>
    <d v="2019-07-21T05:00:00"/>
  </r>
  <r>
    <n v="486"/>
    <s v="Davis, Cox and Fox"/>
    <s v="Compatible exuding Graphical User Interface"/>
    <n v="5200"/>
    <n v="702"/>
    <n v="13.5"/>
    <x v="0"/>
    <x v="356"/>
    <n v="33.428571428571431"/>
    <s v="GB"/>
    <s v="GBP"/>
    <n v="1520575200"/>
    <n v="1521867600"/>
    <b v="0"/>
    <b v="1"/>
    <s v="publishing/translations"/>
    <x v="5"/>
    <s v="translations"/>
    <x v="458"/>
    <d v="2018-03-24T05:00:00"/>
  </r>
  <r>
    <n v="487"/>
    <s v="Smith-Wallace"/>
    <s v="Monitored 24/7 time-frame"/>
    <n v="110300"/>
    <n v="197024"/>
    <n v="178.62556663644605"/>
    <x v="1"/>
    <x v="357"/>
    <n v="83.982949701619773"/>
    <s v="US"/>
    <s v="USD"/>
    <n v="1492664400"/>
    <n v="1495515600"/>
    <b v="0"/>
    <b v="0"/>
    <s v="theater/plays"/>
    <x v="3"/>
    <s v="plays"/>
    <x v="459"/>
    <d v="2017-05-23T05:00:00"/>
  </r>
  <r>
    <n v="488"/>
    <s v="Cordova, Shaw and Wang"/>
    <s v="Virtual secondary open architecture"/>
    <n v="5300"/>
    <n v="11663"/>
    <n v="220.0566037735849"/>
    <x v="1"/>
    <x v="127"/>
    <n v="101.41739130434783"/>
    <s v="US"/>
    <s v="USD"/>
    <n v="1454479200"/>
    <n v="1455948000"/>
    <b v="0"/>
    <b v="0"/>
    <s v="theater/plays"/>
    <x v="3"/>
    <s v="plays"/>
    <x v="460"/>
    <d v="2016-02-20T06:00:00"/>
  </r>
  <r>
    <n v="489"/>
    <s v="Clark Inc"/>
    <s v="Down-sized mobile time-frame"/>
    <n v="9200"/>
    <n v="9339"/>
    <n v="101.5108695652174"/>
    <x v="1"/>
    <x v="72"/>
    <n v="109.87058823529412"/>
    <s v="IT"/>
    <s v="EUR"/>
    <n v="1281934800"/>
    <n v="1282366800"/>
    <b v="0"/>
    <b v="0"/>
    <s v="technology/wearables"/>
    <x v="2"/>
    <s v="wearables"/>
    <x v="461"/>
    <d v="2010-08-21T05:00:00"/>
  </r>
  <r>
    <n v="490"/>
    <s v="Young and Sons"/>
    <s v="Innovative disintermediate encryption"/>
    <n v="2400"/>
    <n v="4596"/>
    <n v="191.5"/>
    <x v="1"/>
    <x v="358"/>
    <n v="31.916666666666668"/>
    <s v="US"/>
    <s v="USD"/>
    <n v="1573970400"/>
    <n v="1574575200"/>
    <b v="0"/>
    <b v="0"/>
    <s v="journalism/audio"/>
    <x v="8"/>
    <s v="audio"/>
    <x v="462"/>
    <d v="2019-11-24T06:00:00"/>
  </r>
  <r>
    <n v="491"/>
    <s v="Henson PLC"/>
    <s v="Universal contextually-based knowledgebase"/>
    <n v="56800"/>
    <n v="173437"/>
    <n v="305.34683098591546"/>
    <x v="1"/>
    <x v="120"/>
    <n v="70.993450675399103"/>
    <s v="US"/>
    <s v="USD"/>
    <n v="1372654800"/>
    <n v="1374901200"/>
    <b v="0"/>
    <b v="1"/>
    <s v="food/food trucks"/>
    <x v="0"/>
    <s v="food trucks"/>
    <x v="463"/>
    <d v="2013-07-27T05:00:00"/>
  </r>
  <r>
    <n v="492"/>
    <s v="Garcia Group"/>
    <s v="Persevering interactive matrix"/>
    <n v="191000"/>
    <n v="45831"/>
    <n v="23.995287958115181"/>
    <x v="3"/>
    <x v="359"/>
    <n v="77.026890756302521"/>
    <s v="US"/>
    <s v="USD"/>
    <n v="1275886800"/>
    <n v="1278910800"/>
    <b v="1"/>
    <b v="1"/>
    <s v="film &amp; video/shorts"/>
    <x v="4"/>
    <s v="shorts"/>
    <x v="464"/>
    <d v="2010-07-12T05:00:00"/>
  </r>
  <r>
    <n v="493"/>
    <s v="Adams, Walker and Wong"/>
    <s v="Seamless background framework"/>
    <n v="900"/>
    <n v="6514"/>
    <n v="723.77777777777771"/>
    <x v="1"/>
    <x v="251"/>
    <n v="101.78125"/>
    <s v="US"/>
    <s v="USD"/>
    <n v="1561784400"/>
    <n v="1562907600"/>
    <b v="0"/>
    <b v="0"/>
    <s v="photography/photography books"/>
    <x v="7"/>
    <s v="photography books"/>
    <x v="465"/>
    <d v="2019-07-12T05:00:00"/>
  </r>
  <r>
    <n v="494"/>
    <s v="Hopkins-Browning"/>
    <s v="Balanced upward-trending productivity"/>
    <n v="2500"/>
    <n v="13684"/>
    <n v="547.36"/>
    <x v="1"/>
    <x v="360"/>
    <n v="51.059701492537314"/>
    <s v="US"/>
    <s v="USD"/>
    <n v="1332392400"/>
    <n v="1332478800"/>
    <b v="0"/>
    <b v="0"/>
    <s v="technology/wearables"/>
    <x v="2"/>
    <s v="wearables"/>
    <x v="466"/>
    <d v="2012-03-23T05:00:00"/>
  </r>
  <r>
    <n v="495"/>
    <s v="Bell, Edwards and Andersen"/>
    <s v="Centralized clear-thinking solution"/>
    <n v="3200"/>
    <n v="13264"/>
    <n v="414.49999999999994"/>
    <x v="1"/>
    <x v="135"/>
    <n v="68.02051282051282"/>
    <s v="DK"/>
    <s v="DKK"/>
    <n v="1402376400"/>
    <n v="1402722000"/>
    <b v="0"/>
    <b v="0"/>
    <s v="theater/plays"/>
    <x v="3"/>
    <s v="plays"/>
    <x v="467"/>
    <d v="2014-06-14T05:00:00"/>
  </r>
  <r>
    <n v="496"/>
    <s v="Morales Group"/>
    <s v="Optimized bi-directional extranet"/>
    <n v="183800"/>
    <n v="1667"/>
    <n v="0.90696409140369971"/>
    <x v="0"/>
    <x v="71"/>
    <n v="30.87037037037037"/>
    <s v="US"/>
    <s v="USD"/>
    <n v="1495342800"/>
    <n v="1496811600"/>
    <b v="0"/>
    <b v="0"/>
    <s v="film &amp; video/animation"/>
    <x v="4"/>
    <s v="animation"/>
    <x v="468"/>
    <d v="2017-06-07T05:00:00"/>
  </r>
  <r>
    <n v="497"/>
    <s v="Lucero Group"/>
    <s v="Intuitive actuating benchmark"/>
    <n v="9800"/>
    <n v="3349"/>
    <n v="34.173469387755098"/>
    <x v="0"/>
    <x v="53"/>
    <n v="27.908333333333335"/>
    <s v="US"/>
    <s v="USD"/>
    <n v="1482213600"/>
    <n v="1482213600"/>
    <b v="0"/>
    <b v="1"/>
    <s v="technology/wearables"/>
    <x v="2"/>
    <s v="wearables"/>
    <x v="469"/>
    <d v="2016-12-20T06:00:00"/>
  </r>
  <r>
    <n v="498"/>
    <s v="Smith, Brown and Davis"/>
    <s v="Devolved background project"/>
    <n v="193400"/>
    <n v="46317"/>
    <n v="23.948810754912099"/>
    <x v="0"/>
    <x v="361"/>
    <n v="79.994818652849744"/>
    <s v="DK"/>
    <s v="DKK"/>
    <n v="1420092000"/>
    <n v="1420264800"/>
    <b v="0"/>
    <b v="0"/>
    <s v="technology/web"/>
    <x v="2"/>
    <s v="web"/>
    <x v="470"/>
    <d v="2015-01-03T06:00:00"/>
  </r>
  <r>
    <n v="499"/>
    <s v="Hunt Group"/>
    <s v="Reverse-engineered executive emulation"/>
    <n v="163800"/>
    <n v="78743"/>
    <n v="48.072649572649574"/>
    <x v="0"/>
    <x v="362"/>
    <n v="38.003378378378379"/>
    <s v="US"/>
    <s v="USD"/>
    <n v="1458018000"/>
    <n v="1458450000"/>
    <b v="0"/>
    <b v="1"/>
    <s v="film &amp; video/documentary"/>
    <x v="4"/>
    <s v="documentary"/>
    <x v="471"/>
    <d v="2016-03-20T05:00:00"/>
  </r>
  <r>
    <n v="500"/>
    <s v="Valdez Ltd"/>
    <s v="Team-oriented clear-thinking matrix"/>
    <n v="100"/>
    <n v="0"/>
    <n v="0"/>
    <x v="0"/>
    <x v="0"/>
    <e v="#DIV/0!"/>
    <s v="US"/>
    <s v="USD"/>
    <n v="1367384400"/>
    <n v="1369803600"/>
    <b v="0"/>
    <b v="1"/>
    <s v="theater/plays"/>
    <x v="3"/>
    <s v="plays"/>
    <x v="472"/>
    <d v="2013-05-29T05:00:00"/>
  </r>
  <r>
    <n v="501"/>
    <s v="Mccann-Le"/>
    <s v="Focused coherent methodology"/>
    <n v="153600"/>
    <n v="107743"/>
    <n v="70.145182291666657"/>
    <x v="0"/>
    <x v="363"/>
    <n v="59.990534521158132"/>
    <s v="US"/>
    <s v="USD"/>
    <n v="1363064400"/>
    <n v="1363237200"/>
    <b v="0"/>
    <b v="0"/>
    <s v="film &amp; video/documentary"/>
    <x v="4"/>
    <s v="documentary"/>
    <x v="473"/>
    <d v="2013-03-14T05:00:00"/>
  </r>
  <r>
    <n v="502"/>
    <s v="Johnson Inc"/>
    <s v="Reduced context-sensitive complexity"/>
    <n v="1300"/>
    <n v="6889"/>
    <n v="529.92307692307691"/>
    <x v="1"/>
    <x v="129"/>
    <n v="37.037634408602152"/>
    <s v="AU"/>
    <s v="AUD"/>
    <n v="1343365200"/>
    <n v="1345870800"/>
    <b v="0"/>
    <b v="1"/>
    <s v="games/video games"/>
    <x v="6"/>
    <s v="video games"/>
    <x v="474"/>
    <d v="2012-08-25T05:00:00"/>
  </r>
  <r>
    <n v="503"/>
    <s v="Collins LLC"/>
    <s v="Decentralized 4thgeneration time-frame"/>
    <n v="25500"/>
    <n v="45983"/>
    <n v="180.32549019607845"/>
    <x v="1"/>
    <x v="364"/>
    <n v="99.963043478260872"/>
    <s v="US"/>
    <s v="USD"/>
    <n v="1435726800"/>
    <n v="1437454800"/>
    <b v="0"/>
    <b v="0"/>
    <s v="film &amp; video/drama"/>
    <x v="4"/>
    <s v="drama"/>
    <x v="72"/>
    <d v="2015-07-21T05:00:00"/>
  </r>
  <r>
    <n v="504"/>
    <s v="Smith-Miller"/>
    <s v="De-engineered cohesive moderator"/>
    <n v="7500"/>
    <n v="6924"/>
    <n v="92.320000000000007"/>
    <x v="0"/>
    <x v="197"/>
    <n v="111.6774193548387"/>
    <s v="IT"/>
    <s v="EUR"/>
    <n v="1431925200"/>
    <n v="1432011600"/>
    <b v="0"/>
    <b v="0"/>
    <s v="music/rock"/>
    <x v="1"/>
    <s v="rock"/>
    <x v="443"/>
    <d v="2015-05-19T05:00:00"/>
  </r>
  <r>
    <n v="505"/>
    <s v="Jensen-Vargas"/>
    <s v="Ameliorated explicit parallelism"/>
    <n v="89900"/>
    <n v="12497"/>
    <n v="13.901001112347053"/>
    <x v="0"/>
    <x v="365"/>
    <n v="36.014409221902014"/>
    <s v="US"/>
    <s v="USD"/>
    <n v="1362722400"/>
    <n v="1366347600"/>
    <b v="0"/>
    <b v="1"/>
    <s v="publishing/radio &amp; podcasts"/>
    <x v="5"/>
    <s v="radio &amp; podcasts"/>
    <x v="475"/>
    <d v="2013-04-19T05:00:00"/>
  </r>
  <r>
    <n v="506"/>
    <s v="Robles, Bell and Gonzalez"/>
    <s v="Customizable background monitoring"/>
    <n v="18000"/>
    <n v="166874"/>
    <n v="927.07777777777767"/>
    <x v="1"/>
    <x v="366"/>
    <n v="66.010284810126578"/>
    <s v="US"/>
    <s v="USD"/>
    <n v="1511416800"/>
    <n v="1512885600"/>
    <b v="0"/>
    <b v="1"/>
    <s v="theater/plays"/>
    <x v="3"/>
    <s v="plays"/>
    <x v="81"/>
    <d v="2017-12-10T06:00:00"/>
  </r>
  <r>
    <n v="507"/>
    <s v="Turner, Miller and Francis"/>
    <s v="Compatible well-modulated budgetary management"/>
    <n v="2100"/>
    <n v="837"/>
    <n v="39.857142857142861"/>
    <x v="0"/>
    <x v="161"/>
    <n v="44.05263157894737"/>
    <s v="US"/>
    <s v="USD"/>
    <n v="1365483600"/>
    <n v="1369717200"/>
    <b v="0"/>
    <b v="1"/>
    <s v="technology/web"/>
    <x v="2"/>
    <s v="web"/>
    <x v="476"/>
    <d v="2013-05-28T05:00:00"/>
  </r>
  <r>
    <n v="508"/>
    <s v="Roberts Group"/>
    <s v="Up-sized radical pricing structure"/>
    <n v="172700"/>
    <n v="193820"/>
    <n v="112.22929936305732"/>
    <x v="1"/>
    <x v="367"/>
    <n v="52.999726551818434"/>
    <s v="US"/>
    <s v="USD"/>
    <n v="1532840400"/>
    <n v="1534654800"/>
    <b v="0"/>
    <b v="0"/>
    <s v="theater/plays"/>
    <x v="3"/>
    <s v="plays"/>
    <x v="192"/>
    <d v="2018-08-19T05:00:00"/>
  </r>
  <r>
    <n v="509"/>
    <s v="White LLC"/>
    <s v="Robust zero-defect project"/>
    <n v="168500"/>
    <n v="119510"/>
    <n v="70.925816023738875"/>
    <x v="0"/>
    <x v="368"/>
    <n v="95"/>
    <s v="US"/>
    <s v="USD"/>
    <n v="1336194000"/>
    <n v="1337058000"/>
    <b v="0"/>
    <b v="0"/>
    <s v="theater/plays"/>
    <x v="3"/>
    <s v="plays"/>
    <x v="477"/>
    <d v="2012-05-15T05:00:00"/>
  </r>
  <r>
    <n v="510"/>
    <s v="Best, Miller and Thomas"/>
    <s v="Re-engineered mobile task-force"/>
    <n v="7800"/>
    <n v="9289"/>
    <n v="119.08974358974358"/>
    <x v="1"/>
    <x v="54"/>
    <n v="70.908396946564892"/>
    <s v="AU"/>
    <s v="AUD"/>
    <n v="1527742800"/>
    <n v="1529816400"/>
    <b v="0"/>
    <b v="0"/>
    <s v="film &amp; video/drama"/>
    <x v="4"/>
    <s v="drama"/>
    <x v="478"/>
    <d v="2018-06-24T05:00:00"/>
  </r>
  <r>
    <n v="511"/>
    <s v="Smith-Mullins"/>
    <s v="User-centric intangible neural-net"/>
    <n v="147800"/>
    <n v="35498"/>
    <n v="24.017591339648174"/>
    <x v="0"/>
    <x v="369"/>
    <n v="98.060773480662988"/>
    <s v="US"/>
    <s v="USD"/>
    <n v="1564030800"/>
    <n v="1564894800"/>
    <b v="0"/>
    <b v="0"/>
    <s v="theater/plays"/>
    <x v="3"/>
    <s v="plays"/>
    <x v="479"/>
    <d v="2019-08-04T05:00:00"/>
  </r>
  <r>
    <n v="512"/>
    <s v="Williams-Walsh"/>
    <s v="Organized explicit core"/>
    <n v="9100"/>
    <n v="12678"/>
    <n v="139.31868131868131"/>
    <x v="1"/>
    <x v="370"/>
    <n v="53.046025104602514"/>
    <s v="US"/>
    <s v="USD"/>
    <n v="1404536400"/>
    <n v="1404622800"/>
    <b v="0"/>
    <b v="1"/>
    <s v="games/video games"/>
    <x v="6"/>
    <s v="video games"/>
    <x v="480"/>
    <d v="2014-07-06T05:00:00"/>
  </r>
  <r>
    <n v="513"/>
    <s v="Harrison, Blackwell and Mendez"/>
    <s v="Synchronized 6thgeneration adapter"/>
    <n v="8300"/>
    <n v="3260"/>
    <n v="39.277108433734945"/>
    <x v="3"/>
    <x v="164"/>
    <n v="93.142857142857139"/>
    <s v="US"/>
    <s v="USD"/>
    <n v="1284008400"/>
    <n v="1284181200"/>
    <b v="0"/>
    <b v="0"/>
    <s v="film &amp; video/television"/>
    <x v="4"/>
    <s v="television"/>
    <x v="180"/>
    <d v="2010-09-11T05:00:00"/>
  </r>
  <r>
    <n v="514"/>
    <s v="Sanchez, Bradley and Flores"/>
    <s v="Centralized motivating capacity"/>
    <n v="138700"/>
    <n v="31123"/>
    <n v="22.439077144917089"/>
    <x v="3"/>
    <x v="371"/>
    <n v="58.945075757575758"/>
    <s v="CH"/>
    <s v="CHF"/>
    <n v="1386309600"/>
    <n v="1386741600"/>
    <b v="0"/>
    <b v="1"/>
    <s v="music/rock"/>
    <x v="1"/>
    <s v="rock"/>
    <x v="481"/>
    <d v="2013-12-11T06:00:00"/>
  </r>
  <r>
    <n v="515"/>
    <s v="Cox LLC"/>
    <s v="Phased 24hour flexibility"/>
    <n v="8600"/>
    <n v="4797"/>
    <n v="55.779069767441861"/>
    <x v="0"/>
    <x v="221"/>
    <n v="36.067669172932334"/>
    <s v="CA"/>
    <s v="CAD"/>
    <n v="1324620000"/>
    <n v="1324792800"/>
    <b v="0"/>
    <b v="1"/>
    <s v="theater/plays"/>
    <x v="3"/>
    <s v="plays"/>
    <x v="482"/>
    <d v="2011-12-25T06:00:00"/>
  </r>
  <r>
    <n v="516"/>
    <s v="Morales-Odonnell"/>
    <s v="Exclusive 5thgeneration structure"/>
    <n v="125400"/>
    <n v="53324"/>
    <n v="42.523125996810208"/>
    <x v="0"/>
    <x v="372"/>
    <n v="63.030732860520096"/>
    <s v="US"/>
    <s v="USD"/>
    <n v="1281070800"/>
    <n v="1284354000"/>
    <b v="0"/>
    <b v="0"/>
    <s v="publishing/nonfiction"/>
    <x v="5"/>
    <s v="nonfiction"/>
    <x v="194"/>
    <d v="2010-09-13T05:00:00"/>
  </r>
  <r>
    <n v="517"/>
    <s v="Ramirez LLC"/>
    <s v="Multi-tiered maximized orchestration"/>
    <n v="5900"/>
    <n v="6608"/>
    <n v="112.00000000000001"/>
    <x v="1"/>
    <x v="373"/>
    <n v="84.717948717948715"/>
    <s v="US"/>
    <s v="USD"/>
    <n v="1493960400"/>
    <n v="1494392400"/>
    <b v="0"/>
    <b v="0"/>
    <s v="food/food trucks"/>
    <x v="0"/>
    <s v="food trucks"/>
    <x v="483"/>
    <d v="2017-05-10T05:00:00"/>
  </r>
  <r>
    <n v="518"/>
    <s v="Ramirez Group"/>
    <s v="Open-architected uniform instruction set"/>
    <n v="8800"/>
    <n v="622"/>
    <n v="7.0681818181818183"/>
    <x v="0"/>
    <x v="234"/>
    <n v="62.2"/>
    <s v="US"/>
    <s v="USD"/>
    <n v="1519365600"/>
    <n v="1519538400"/>
    <b v="0"/>
    <b v="1"/>
    <s v="film &amp; video/animation"/>
    <x v="4"/>
    <s v="animation"/>
    <x v="484"/>
    <d v="2018-02-25T06:00:00"/>
  </r>
  <r>
    <n v="519"/>
    <s v="Marsh-Coleman"/>
    <s v="Exclusive asymmetric analyzer"/>
    <n v="177700"/>
    <n v="180802"/>
    <n v="101.74563871693867"/>
    <x v="1"/>
    <x v="374"/>
    <n v="101.97518330513255"/>
    <s v="US"/>
    <s v="USD"/>
    <n v="1420696800"/>
    <n v="1421906400"/>
    <b v="0"/>
    <b v="1"/>
    <s v="music/rock"/>
    <x v="1"/>
    <s v="rock"/>
    <x v="355"/>
    <d v="2015-01-22T06:00:00"/>
  </r>
  <r>
    <n v="520"/>
    <s v="Frederick, Jenkins and Collins"/>
    <s v="Organic radical collaboration"/>
    <n v="800"/>
    <n v="3406"/>
    <n v="425.75"/>
    <x v="1"/>
    <x v="235"/>
    <n v="106.4375"/>
    <s v="US"/>
    <s v="USD"/>
    <n v="1555650000"/>
    <n v="1555909200"/>
    <b v="0"/>
    <b v="0"/>
    <s v="theater/plays"/>
    <x v="3"/>
    <s v="plays"/>
    <x v="485"/>
    <d v="2019-04-22T05:00:00"/>
  </r>
  <r>
    <n v="521"/>
    <s v="Wilson Ltd"/>
    <s v="Function-based multi-state software"/>
    <n v="7600"/>
    <n v="11061"/>
    <n v="145.53947368421052"/>
    <x v="1"/>
    <x v="375"/>
    <n v="29.975609756097562"/>
    <s v="US"/>
    <s v="USD"/>
    <n v="1471928400"/>
    <n v="1472446800"/>
    <b v="0"/>
    <b v="1"/>
    <s v="film &amp; video/drama"/>
    <x v="4"/>
    <s v="drama"/>
    <x v="486"/>
    <d v="2016-08-29T05:00:00"/>
  </r>
  <r>
    <n v="522"/>
    <s v="Cline, Peterson and Lowery"/>
    <s v="Innovative static budgetary management"/>
    <n v="50500"/>
    <n v="16389"/>
    <n v="32.453465346534657"/>
    <x v="0"/>
    <x v="271"/>
    <n v="85.806282722513089"/>
    <s v="US"/>
    <s v="USD"/>
    <n v="1341291600"/>
    <n v="1342328400"/>
    <b v="0"/>
    <b v="0"/>
    <s v="film &amp; video/shorts"/>
    <x v="4"/>
    <s v="shorts"/>
    <x v="487"/>
    <d v="2012-07-15T05:00:00"/>
  </r>
  <r>
    <n v="523"/>
    <s v="Underwood, James and Jones"/>
    <s v="Triple-buffered holistic ability"/>
    <n v="900"/>
    <n v="6303"/>
    <n v="700.33333333333326"/>
    <x v="1"/>
    <x v="121"/>
    <n v="70.82022471910112"/>
    <s v="US"/>
    <s v="USD"/>
    <n v="1267682400"/>
    <n v="1268114400"/>
    <b v="0"/>
    <b v="0"/>
    <s v="film &amp; video/shorts"/>
    <x v="4"/>
    <s v="shorts"/>
    <x v="488"/>
    <d v="2010-03-09T06:00:00"/>
  </r>
  <r>
    <n v="524"/>
    <s v="Johnson-Contreras"/>
    <s v="Diverse scalable superstructure"/>
    <n v="96700"/>
    <n v="81136"/>
    <n v="83.904860392967933"/>
    <x v="0"/>
    <x v="376"/>
    <n v="40.998484082870135"/>
    <s v="US"/>
    <s v="USD"/>
    <n v="1272258000"/>
    <n v="1273381200"/>
    <b v="0"/>
    <b v="0"/>
    <s v="theater/plays"/>
    <x v="3"/>
    <s v="plays"/>
    <x v="489"/>
    <d v="2010-05-09T05:00:00"/>
  </r>
  <r>
    <n v="525"/>
    <s v="Greene, Lloyd and Sims"/>
    <s v="Balanced leadingedge data-warehouse"/>
    <n v="2100"/>
    <n v="1768"/>
    <n v="84.19047619047619"/>
    <x v="0"/>
    <x v="377"/>
    <n v="28.063492063492063"/>
    <s v="US"/>
    <s v="USD"/>
    <n v="1290492000"/>
    <n v="1290837600"/>
    <b v="0"/>
    <b v="0"/>
    <s v="technology/wearables"/>
    <x v="2"/>
    <s v="wearables"/>
    <x v="490"/>
    <d v="2010-11-27T06:00:00"/>
  </r>
  <r>
    <n v="526"/>
    <s v="Smith-Sparks"/>
    <s v="Digitized bandwidth-monitored open architecture"/>
    <n v="8300"/>
    <n v="12944"/>
    <n v="155.95180722891567"/>
    <x v="1"/>
    <x v="98"/>
    <n v="88.054421768707485"/>
    <s v="US"/>
    <s v="USD"/>
    <n v="1451109600"/>
    <n v="1454306400"/>
    <b v="0"/>
    <b v="1"/>
    <s v="theater/plays"/>
    <x v="3"/>
    <s v="plays"/>
    <x v="312"/>
    <d v="2016-02-01T06:00:00"/>
  </r>
  <r>
    <n v="527"/>
    <s v="Rosario-Smith"/>
    <s v="Enterprise-wide intermediate portal"/>
    <n v="189200"/>
    <n v="188480"/>
    <n v="99.619450317124731"/>
    <x v="0"/>
    <x v="378"/>
    <n v="31"/>
    <s v="CA"/>
    <s v="CAD"/>
    <n v="1454652000"/>
    <n v="1457762400"/>
    <b v="0"/>
    <b v="0"/>
    <s v="film &amp; video/animation"/>
    <x v="4"/>
    <s v="animation"/>
    <x v="491"/>
    <d v="2016-03-12T06:00:00"/>
  </r>
  <r>
    <n v="528"/>
    <s v="Avila, Ford and Welch"/>
    <s v="Focused leadingedge matrix"/>
    <n v="9000"/>
    <n v="7227"/>
    <n v="80.300000000000011"/>
    <x v="0"/>
    <x v="175"/>
    <n v="90.337500000000006"/>
    <s v="GB"/>
    <s v="GBP"/>
    <n v="1385186400"/>
    <n v="1389074400"/>
    <b v="0"/>
    <b v="0"/>
    <s v="music/indie rock"/>
    <x v="1"/>
    <s v="indie rock"/>
    <x v="492"/>
    <d v="2014-01-07T06:00:00"/>
  </r>
  <r>
    <n v="529"/>
    <s v="Gallegos Inc"/>
    <s v="Seamless logistical encryption"/>
    <n v="5100"/>
    <n v="574"/>
    <n v="11.254901960784313"/>
    <x v="0"/>
    <x v="352"/>
    <n v="63.777777777777779"/>
    <s v="US"/>
    <s v="USD"/>
    <n v="1399698000"/>
    <n v="1402117200"/>
    <b v="0"/>
    <b v="0"/>
    <s v="games/video games"/>
    <x v="6"/>
    <s v="video games"/>
    <x v="493"/>
    <d v="2014-06-07T05:00:00"/>
  </r>
  <r>
    <n v="530"/>
    <s v="Morrow, Santiago and Soto"/>
    <s v="Stand-alone human-resource workforce"/>
    <n v="105000"/>
    <n v="96328"/>
    <n v="91.740952380952379"/>
    <x v="0"/>
    <x v="200"/>
    <n v="53.995515695067262"/>
    <s v="US"/>
    <s v="USD"/>
    <n v="1283230800"/>
    <n v="1284440400"/>
    <b v="0"/>
    <b v="1"/>
    <s v="publishing/fiction"/>
    <x v="5"/>
    <s v="fiction"/>
    <x v="494"/>
    <d v="2010-09-14T05:00:00"/>
  </r>
  <r>
    <n v="531"/>
    <s v="Berry-Richardson"/>
    <s v="Automated zero tolerance implementation"/>
    <n v="186700"/>
    <n v="178338"/>
    <n v="95.521156936261391"/>
    <x v="2"/>
    <x v="379"/>
    <n v="48.993956043956047"/>
    <s v="CH"/>
    <s v="CHF"/>
    <n v="1384149600"/>
    <n v="1388988000"/>
    <b v="0"/>
    <b v="0"/>
    <s v="games/video games"/>
    <x v="6"/>
    <s v="video games"/>
    <x v="495"/>
    <d v="2014-01-06T06:00:00"/>
  </r>
  <r>
    <n v="532"/>
    <s v="Cordova-Torres"/>
    <s v="Pre-emptive grid-enabled contingency"/>
    <n v="1600"/>
    <n v="8046"/>
    <n v="502.87499999999994"/>
    <x v="1"/>
    <x v="105"/>
    <n v="63.857142857142854"/>
    <s v="CA"/>
    <s v="CAD"/>
    <n v="1516860000"/>
    <n v="1516946400"/>
    <b v="0"/>
    <b v="0"/>
    <s v="theater/plays"/>
    <x v="3"/>
    <s v="plays"/>
    <x v="496"/>
    <d v="2018-01-26T06:00:00"/>
  </r>
  <r>
    <n v="533"/>
    <s v="Holt, Bernard and Johnson"/>
    <s v="Multi-lateral didactic encoding"/>
    <n v="115600"/>
    <n v="184086"/>
    <n v="159.24394463667818"/>
    <x v="1"/>
    <x v="380"/>
    <n v="82.996393146979258"/>
    <s v="GB"/>
    <s v="GBP"/>
    <n v="1374642000"/>
    <n v="1377752400"/>
    <b v="0"/>
    <b v="0"/>
    <s v="music/indie rock"/>
    <x v="1"/>
    <s v="indie rock"/>
    <x v="497"/>
    <d v="2013-08-29T05:00:00"/>
  </r>
  <r>
    <n v="534"/>
    <s v="Clark, Mccormick and Mendoza"/>
    <s v="Self-enabling didactic orchestration"/>
    <n v="89100"/>
    <n v="13385"/>
    <n v="15.022446689113355"/>
    <x v="0"/>
    <x v="166"/>
    <n v="55.08230452674897"/>
    <s v="US"/>
    <s v="USD"/>
    <n v="1534482000"/>
    <n v="1534568400"/>
    <b v="0"/>
    <b v="1"/>
    <s v="film &amp; video/drama"/>
    <x v="4"/>
    <s v="drama"/>
    <x v="498"/>
    <d v="2018-08-18T05:00:00"/>
  </r>
  <r>
    <n v="535"/>
    <s v="Garrison LLC"/>
    <s v="Profit-focused 24/7 data-warehouse"/>
    <n v="2600"/>
    <n v="12533"/>
    <n v="482.03846153846149"/>
    <x v="1"/>
    <x v="381"/>
    <n v="62.044554455445542"/>
    <s v="IT"/>
    <s v="EUR"/>
    <n v="1528434000"/>
    <n v="1528606800"/>
    <b v="0"/>
    <b v="1"/>
    <s v="theater/plays"/>
    <x v="3"/>
    <s v="plays"/>
    <x v="499"/>
    <d v="2018-06-10T05:00:00"/>
  </r>
  <r>
    <n v="536"/>
    <s v="Shannon-Olson"/>
    <s v="Enhanced methodical middleware"/>
    <n v="9800"/>
    <n v="14697"/>
    <n v="149.96938775510205"/>
    <x v="1"/>
    <x v="382"/>
    <n v="104.97857142857143"/>
    <s v="IT"/>
    <s v="EUR"/>
    <n v="1282626000"/>
    <n v="1284872400"/>
    <b v="0"/>
    <b v="0"/>
    <s v="publishing/fiction"/>
    <x v="5"/>
    <s v="fiction"/>
    <x v="500"/>
    <d v="2010-09-19T05:00:00"/>
  </r>
  <r>
    <n v="537"/>
    <s v="Murillo-Mcfarland"/>
    <s v="Synchronized client-driven projection"/>
    <n v="84400"/>
    <n v="98935"/>
    <n v="117.22156398104266"/>
    <x v="1"/>
    <x v="383"/>
    <n v="94.044676806083643"/>
    <s v="DK"/>
    <s v="DKK"/>
    <n v="1535605200"/>
    <n v="1537592400"/>
    <b v="1"/>
    <b v="1"/>
    <s v="film &amp; video/documentary"/>
    <x v="4"/>
    <s v="documentary"/>
    <x v="501"/>
    <d v="2018-09-22T05:00:00"/>
  </r>
  <r>
    <n v="538"/>
    <s v="Young, Gilbert and Escobar"/>
    <s v="Networked didactic time-frame"/>
    <n v="151300"/>
    <n v="57034"/>
    <n v="37.695968274950431"/>
    <x v="0"/>
    <x v="384"/>
    <n v="44.007716049382715"/>
    <s v="US"/>
    <s v="USD"/>
    <n v="1379826000"/>
    <n v="1381208400"/>
    <b v="0"/>
    <b v="0"/>
    <s v="games/mobile games"/>
    <x v="6"/>
    <s v="mobile games"/>
    <x v="502"/>
    <d v="2013-10-08T05:00:00"/>
  </r>
  <r>
    <n v="539"/>
    <s v="Thomas, Welch and Santana"/>
    <s v="Assimilated exuding toolset"/>
    <n v="9800"/>
    <n v="7120"/>
    <n v="72.653061224489804"/>
    <x v="0"/>
    <x v="385"/>
    <n v="92.467532467532465"/>
    <s v="US"/>
    <s v="USD"/>
    <n v="1561957200"/>
    <n v="1562475600"/>
    <b v="0"/>
    <b v="1"/>
    <s v="food/food trucks"/>
    <x v="0"/>
    <s v="food trucks"/>
    <x v="503"/>
    <d v="2019-07-07T05:00:00"/>
  </r>
  <r>
    <n v="540"/>
    <s v="Brown-Pena"/>
    <s v="Front-line client-server secured line"/>
    <n v="5300"/>
    <n v="14097"/>
    <n v="265.98113207547169"/>
    <x v="1"/>
    <x v="326"/>
    <n v="57.072874493927124"/>
    <s v="US"/>
    <s v="USD"/>
    <n v="1525496400"/>
    <n v="1527397200"/>
    <b v="0"/>
    <b v="0"/>
    <s v="photography/photography books"/>
    <x v="7"/>
    <s v="photography books"/>
    <x v="504"/>
    <d v="2018-05-27T05:00:00"/>
  </r>
  <r>
    <n v="541"/>
    <s v="Holder, Caldwell and Vance"/>
    <s v="Polarized systemic Internet solution"/>
    <n v="178000"/>
    <n v="43086"/>
    <n v="24.205617977528089"/>
    <x v="0"/>
    <x v="386"/>
    <n v="109.07848101265823"/>
    <s v="IT"/>
    <s v="EUR"/>
    <n v="1433912400"/>
    <n v="1436158800"/>
    <b v="0"/>
    <b v="0"/>
    <s v="games/mobile games"/>
    <x v="6"/>
    <s v="mobile games"/>
    <x v="505"/>
    <d v="2015-07-06T05:00:00"/>
  </r>
  <r>
    <n v="542"/>
    <s v="Harrison-Bridges"/>
    <s v="Profit-focused exuding moderator"/>
    <n v="77000"/>
    <n v="1930"/>
    <n v="2.5064935064935066"/>
    <x v="0"/>
    <x v="240"/>
    <n v="39.387755102040813"/>
    <s v="GB"/>
    <s v="GBP"/>
    <n v="1453442400"/>
    <n v="1456034400"/>
    <b v="0"/>
    <b v="0"/>
    <s v="music/indie rock"/>
    <x v="1"/>
    <s v="indie rock"/>
    <x v="506"/>
    <d v="2016-02-21T06:00:00"/>
  </r>
  <r>
    <n v="543"/>
    <s v="Johnson, Murphy and Peterson"/>
    <s v="Cross-group high-level moderator"/>
    <n v="84900"/>
    <n v="13864"/>
    <n v="16.329799764428738"/>
    <x v="0"/>
    <x v="80"/>
    <n v="77.022222222222226"/>
    <s v="US"/>
    <s v="USD"/>
    <n v="1378875600"/>
    <n v="1380171600"/>
    <b v="0"/>
    <b v="0"/>
    <s v="games/video games"/>
    <x v="6"/>
    <s v="video games"/>
    <x v="507"/>
    <d v="2013-09-26T05:00:00"/>
  </r>
  <r>
    <n v="544"/>
    <s v="Taylor Inc"/>
    <s v="Public-key 3rdgeneration system engine"/>
    <n v="2800"/>
    <n v="7742"/>
    <n v="276.5"/>
    <x v="1"/>
    <x v="286"/>
    <n v="92.166666666666671"/>
    <s v="US"/>
    <s v="USD"/>
    <n v="1452232800"/>
    <n v="1453356000"/>
    <b v="0"/>
    <b v="0"/>
    <s v="music/rock"/>
    <x v="1"/>
    <s v="rock"/>
    <x v="508"/>
    <d v="2016-01-21T06:00:00"/>
  </r>
  <r>
    <n v="545"/>
    <s v="Deleon and Sons"/>
    <s v="Organized value-added access"/>
    <n v="184800"/>
    <n v="164109"/>
    <n v="88.803571428571431"/>
    <x v="0"/>
    <x v="387"/>
    <n v="61.007063197026021"/>
    <s v="US"/>
    <s v="USD"/>
    <n v="1577253600"/>
    <n v="1578981600"/>
    <b v="0"/>
    <b v="0"/>
    <s v="theater/plays"/>
    <x v="3"/>
    <s v="plays"/>
    <x v="509"/>
    <d v="2020-01-14T06:00:00"/>
  </r>
  <r>
    <n v="546"/>
    <s v="Benjamin, Paul and Ferguson"/>
    <s v="Cloned global Graphical User Interface"/>
    <n v="4200"/>
    <n v="6870"/>
    <n v="163.57142857142856"/>
    <x v="1"/>
    <x v="39"/>
    <n v="78.068181818181813"/>
    <s v="US"/>
    <s v="USD"/>
    <n v="1537160400"/>
    <n v="1537419600"/>
    <b v="0"/>
    <b v="1"/>
    <s v="theater/plays"/>
    <x v="3"/>
    <s v="plays"/>
    <x v="510"/>
    <d v="2018-09-20T05:00:00"/>
  </r>
  <r>
    <n v="547"/>
    <s v="Hardin-Dixon"/>
    <s v="Focused solution-oriented matrix"/>
    <n v="1300"/>
    <n v="12597"/>
    <n v="969"/>
    <x v="1"/>
    <x v="388"/>
    <n v="80.75"/>
    <s v="US"/>
    <s v="USD"/>
    <n v="1422165600"/>
    <n v="1423202400"/>
    <b v="0"/>
    <b v="0"/>
    <s v="film &amp; video/drama"/>
    <x v="4"/>
    <s v="drama"/>
    <x v="511"/>
    <d v="2015-02-06T06:00:00"/>
  </r>
  <r>
    <n v="548"/>
    <s v="York-Pitts"/>
    <s v="Monitored discrete toolset"/>
    <n v="66100"/>
    <n v="179074"/>
    <n v="270.91376701966715"/>
    <x v="1"/>
    <x v="389"/>
    <n v="59.991289782244557"/>
    <s v="US"/>
    <s v="USD"/>
    <n v="1459486800"/>
    <n v="1460610000"/>
    <b v="0"/>
    <b v="0"/>
    <s v="theater/plays"/>
    <x v="3"/>
    <s v="plays"/>
    <x v="512"/>
    <d v="2016-04-14T05:00:00"/>
  </r>
  <r>
    <n v="549"/>
    <s v="Jarvis and Sons"/>
    <s v="Business-focused intermediate system engine"/>
    <n v="29500"/>
    <n v="83843"/>
    <n v="284.21355932203392"/>
    <x v="1"/>
    <x v="390"/>
    <n v="110.03018372703411"/>
    <s v="US"/>
    <s v="USD"/>
    <n v="1369717200"/>
    <n v="1370494800"/>
    <b v="0"/>
    <b v="0"/>
    <s v="technology/wearables"/>
    <x v="2"/>
    <s v="wearables"/>
    <x v="513"/>
    <d v="2013-06-06T05:00:00"/>
  </r>
  <r>
    <n v="550"/>
    <s v="Morrison-Henderson"/>
    <s v="De-engineered disintermediate encoding"/>
    <n v="100"/>
    <n v="4"/>
    <n v="4"/>
    <x v="3"/>
    <x v="49"/>
    <n v="4"/>
    <s v="CH"/>
    <s v="CHF"/>
    <n v="1330495200"/>
    <n v="1332306000"/>
    <b v="0"/>
    <b v="0"/>
    <s v="music/indie rock"/>
    <x v="1"/>
    <s v="indie rock"/>
    <x v="514"/>
    <d v="2012-03-21T05:00:00"/>
  </r>
  <r>
    <n v="551"/>
    <s v="Martin-James"/>
    <s v="Streamlined upward-trending analyzer"/>
    <n v="180100"/>
    <n v="105598"/>
    <n v="58.6329816768462"/>
    <x v="0"/>
    <x v="391"/>
    <n v="37.99856063332134"/>
    <s v="AU"/>
    <s v="AUD"/>
    <n v="1419055200"/>
    <n v="1422511200"/>
    <b v="0"/>
    <b v="1"/>
    <s v="technology/web"/>
    <x v="2"/>
    <s v="web"/>
    <x v="515"/>
    <d v="2015-01-29T06:00:00"/>
  </r>
  <r>
    <n v="552"/>
    <s v="Mercer, Solomon and Singleton"/>
    <s v="Distributed human-resource policy"/>
    <n v="9000"/>
    <n v="8866"/>
    <n v="98.51111111111112"/>
    <x v="0"/>
    <x v="45"/>
    <n v="96.369565217391298"/>
    <s v="US"/>
    <s v="USD"/>
    <n v="1480140000"/>
    <n v="1480312800"/>
    <b v="0"/>
    <b v="0"/>
    <s v="theater/plays"/>
    <x v="3"/>
    <s v="plays"/>
    <x v="516"/>
    <d v="2016-11-28T06:00:00"/>
  </r>
  <r>
    <n v="553"/>
    <s v="Dougherty, Austin and Mills"/>
    <s v="De-engineered 5thgeneration contingency"/>
    <n v="170600"/>
    <n v="75022"/>
    <n v="43.975381008206334"/>
    <x v="0"/>
    <x v="392"/>
    <n v="72.978599221789878"/>
    <s v="US"/>
    <s v="USD"/>
    <n v="1293948000"/>
    <n v="1294034400"/>
    <b v="0"/>
    <b v="0"/>
    <s v="music/rock"/>
    <x v="1"/>
    <s v="rock"/>
    <x v="517"/>
    <d v="2011-01-03T06:00:00"/>
  </r>
  <r>
    <n v="554"/>
    <s v="Ritter PLC"/>
    <s v="Multi-channeled upward-trending application"/>
    <n v="9500"/>
    <n v="14408"/>
    <n v="151.66315789473683"/>
    <x v="1"/>
    <x v="353"/>
    <n v="26.007220216606498"/>
    <s v="CA"/>
    <s v="CAD"/>
    <n v="1482127200"/>
    <n v="1482645600"/>
    <b v="0"/>
    <b v="0"/>
    <s v="music/indie rock"/>
    <x v="1"/>
    <s v="indie rock"/>
    <x v="518"/>
    <d v="2016-12-25T06:00:00"/>
  </r>
  <r>
    <n v="555"/>
    <s v="Anderson Group"/>
    <s v="Organic maximized database"/>
    <n v="6300"/>
    <n v="14089"/>
    <n v="223.63492063492063"/>
    <x v="1"/>
    <x v="18"/>
    <n v="104.36296296296297"/>
    <s v="DK"/>
    <s v="DKK"/>
    <n v="1396414800"/>
    <n v="1399093200"/>
    <b v="0"/>
    <b v="0"/>
    <s v="music/rock"/>
    <x v="1"/>
    <s v="rock"/>
    <x v="519"/>
    <d v="2014-05-03T05:00:00"/>
  </r>
  <r>
    <n v="556"/>
    <s v="Smith and Sons"/>
    <s v="Grass-roots 24/7 attitude"/>
    <n v="5200"/>
    <n v="12467"/>
    <n v="239.75"/>
    <x v="1"/>
    <x v="393"/>
    <n v="102.18852459016394"/>
    <s v="US"/>
    <s v="USD"/>
    <n v="1315285200"/>
    <n v="1315890000"/>
    <b v="0"/>
    <b v="1"/>
    <s v="publishing/translations"/>
    <x v="5"/>
    <s v="translations"/>
    <x v="520"/>
    <d v="2011-09-13T05:00:00"/>
  </r>
  <r>
    <n v="557"/>
    <s v="Lam-Hamilton"/>
    <s v="Team-oriented global strategy"/>
    <n v="6000"/>
    <n v="11960"/>
    <n v="199.33333333333334"/>
    <x v="1"/>
    <x v="394"/>
    <n v="54.117647058823529"/>
    <s v="US"/>
    <s v="USD"/>
    <n v="1443762000"/>
    <n v="1444021200"/>
    <b v="0"/>
    <b v="1"/>
    <s v="film &amp; video/science fiction"/>
    <x v="4"/>
    <s v="science fiction"/>
    <x v="521"/>
    <d v="2015-10-05T05:00:00"/>
  </r>
  <r>
    <n v="558"/>
    <s v="Ho Ltd"/>
    <s v="Enhanced client-driven capacity"/>
    <n v="5800"/>
    <n v="7966"/>
    <n v="137.34482758620689"/>
    <x v="1"/>
    <x v="105"/>
    <n v="63.222222222222221"/>
    <s v="US"/>
    <s v="USD"/>
    <n v="1456293600"/>
    <n v="1460005200"/>
    <b v="0"/>
    <b v="0"/>
    <s v="theater/plays"/>
    <x v="3"/>
    <s v="plays"/>
    <x v="522"/>
    <d v="2016-04-07T05:00:00"/>
  </r>
  <r>
    <n v="559"/>
    <s v="Brown, Estrada and Jensen"/>
    <s v="Exclusive systematic productivity"/>
    <n v="105300"/>
    <n v="106321"/>
    <n v="100.9696106362773"/>
    <x v="1"/>
    <x v="395"/>
    <n v="104.03228962818004"/>
    <s v="US"/>
    <s v="USD"/>
    <n v="1470114000"/>
    <n v="1470718800"/>
    <b v="0"/>
    <b v="0"/>
    <s v="theater/plays"/>
    <x v="3"/>
    <s v="plays"/>
    <x v="523"/>
    <d v="2016-08-09T05:00:00"/>
  </r>
  <r>
    <n v="560"/>
    <s v="Hunt LLC"/>
    <s v="Re-engineered radical policy"/>
    <n v="20000"/>
    <n v="158832"/>
    <n v="794.16"/>
    <x v="1"/>
    <x v="396"/>
    <n v="49.994334277620396"/>
    <s v="US"/>
    <s v="USD"/>
    <n v="1321596000"/>
    <n v="1325052000"/>
    <b v="0"/>
    <b v="0"/>
    <s v="film &amp; video/animation"/>
    <x v="4"/>
    <s v="animation"/>
    <x v="524"/>
    <d v="2011-12-28T06:00:00"/>
  </r>
  <r>
    <n v="561"/>
    <s v="Fowler-Smith"/>
    <s v="Down-sized logistical adapter"/>
    <n v="3000"/>
    <n v="11091"/>
    <n v="369.7"/>
    <x v="1"/>
    <x v="40"/>
    <n v="56.015151515151516"/>
    <s v="CH"/>
    <s v="CHF"/>
    <n v="1318827600"/>
    <n v="1319000400"/>
    <b v="0"/>
    <b v="0"/>
    <s v="theater/plays"/>
    <x v="3"/>
    <s v="plays"/>
    <x v="525"/>
    <d v="2011-10-19T05:00:00"/>
  </r>
  <r>
    <n v="562"/>
    <s v="Blair Inc"/>
    <s v="Configurable bandwidth-monitored throughput"/>
    <n v="9900"/>
    <n v="1269"/>
    <n v="12.818181818181817"/>
    <x v="0"/>
    <x v="150"/>
    <n v="48.807692307692307"/>
    <s v="CH"/>
    <s v="CHF"/>
    <n v="1552366800"/>
    <n v="1552539600"/>
    <b v="0"/>
    <b v="0"/>
    <s v="music/rock"/>
    <x v="1"/>
    <s v="rock"/>
    <x v="188"/>
    <d v="2019-03-14T05:00:00"/>
  </r>
  <r>
    <n v="563"/>
    <s v="Kelley, Stanton and Sanchez"/>
    <s v="Optional tangible pricing structure"/>
    <n v="3700"/>
    <n v="5107"/>
    <n v="138.02702702702703"/>
    <x v="1"/>
    <x v="72"/>
    <n v="60.082352941176474"/>
    <s v="AU"/>
    <s v="AUD"/>
    <n v="1542088800"/>
    <n v="1543816800"/>
    <b v="0"/>
    <b v="0"/>
    <s v="film &amp; video/documentary"/>
    <x v="4"/>
    <s v="documentary"/>
    <x v="526"/>
    <d v="2018-12-03T06:00:00"/>
  </r>
  <r>
    <n v="564"/>
    <s v="Hernandez-Macdonald"/>
    <s v="Organic high-level implementation"/>
    <n v="168700"/>
    <n v="141393"/>
    <n v="83.813278008298752"/>
    <x v="0"/>
    <x v="397"/>
    <n v="78.990502793296088"/>
    <s v="US"/>
    <s v="USD"/>
    <n v="1426395600"/>
    <n v="1427086800"/>
    <b v="0"/>
    <b v="0"/>
    <s v="theater/plays"/>
    <x v="3"/>
    <s v="plays"/>
    <x v="527"/>
    <d v="2015-03-23T05:00:00"/>
  </r>
  <r>
    <n v="565"/>
    <s v="Joseph LLC"/>
    <s v="Decentralized logistical collaboration"/>
    <n v="94900"/>
    <n v="194166"/>
    <n v="204.60063224446787"/>
    <x v="1"/>
    <x v="398"/>
    <n v="53.99499443826474"/>
    <s v="US"/>
    <s v="USD"/>
    <n v="1321336800"/>
    <n v="1323064800"/>
    <b v="0"/>
    <b v="0"/>
    <s v="theater/plays"/>
    <x v="3"/>
    <s v="plays"/>
    <x v="528"/>
    <d v="2011-12-05T06:00:00"/>
  </r>
  <r>
    <n v="566"/>
    <s v="Webb-Smith"/>
    <s v="Advanced content-based installation"/>
    <n v="9300"/>
    <n v="4124"/>
    <n v="44.344086021505376"/>
    <x v="0"/>
    <x v="95"/>
    <n v="111.45945945945945"/>
    <s v="US"/>
    <s v="USD"/>
    <n v="1456293600"/>
    <n v="1458277200"/>
    <b v="0"/>
    <b v="1"/>
    <s v="music/electric music"/>
    <x v="1"/>
    <s v="electric music"/>
    <x v="522"/>
    <d v="2016-03-18T05:00:00"/>
  </r>
  <r>
    <n v="567"/>
    <s v="Johns PLC"/>
    <s v="Distributed high-level open architecture"/>
    <n v="6800"/>
    <n v="14865"/>
    <n v="218.60294117647058"/>
    <x v="1"/>
    <x v="146"/>
    <n v="60.922131147540981"/>
    <s v="US"/>
    <s v="USD"/>
    <n v="1404968400"/>
    <n v="1405141200"/>
    <b v="0"/>
    <b v="0"/>
    <s v="music/rock"/>
    <x v="1"/>
    <s v="rock"/>
    <x v="529"/>
    <d v="2014-07-12T05:00:00"/>
  </r>
  <r>
    <n v="568"/>
    <s v="Hardin-Foley"/>
    <s v="Synergized zero tolerance help-desk"/>
    <n v="72400"/>
    <n v="134688"/>
    <n v="186.03314917127071"/>
    <x v="1"/>
    <x v="399"/>
    <n v="26.0015444015444"/>
    <s v="US"/>
    <s v="USD"/>
    <n v="1279170000"/>
    <n v="1283058000"/>
    <b v="0"/>
    <b v="0"/>
    <s v="theater/plays"/>
    <x v="3"/>
    <s v="plays"/>
    <x v="530"/>
    <d v="2010-08-29T05:00:00"/>
  </r>
  <r>
    <n v="569"/>
    <s v="Fischer, Fowler and Arnold"/>
    <s v="Extended multi-tasking definition"/>
    <n v="20100"/>
    <n v="47705"/>
    <n v="237.33830845771143"/>
    <x v="1"/>
    <x v="400"/>
    <n v="80.993208828522924"/>
    <s v="IT"/>
    <s v="EUR"/>
    <n v="1294725600"/>
    <n v="1295762400"/>
    <b v="0"/>
    <b v="0"/>
    <s v="film &amp; video/animation"/>
    <x v="4"/>
    <s v="animation"/>
    <x v="531"/>
    <d v="2011-01-23T06:00:00"/>
  </r>
  <r>
    <n v="570"/>
    <s v="Martinez-Juarez"/>
    <s v="Realigned uniform knowledge user"/>
    <n v="31200"/>
    <n v="95364"/>
    <n v="305.65384615384613"/>
    <x v="1"/>
    <x v="401"/>
    <n v="34.995963302752294"/>
    <s v="US"/>
    <s v="USD"/>
    <n v="1419055200"/>
    <n v="1419573600"/>
    <b v="0"/>
    <b v="1"/>
    <s v="music/rock"/>
    <x v="1"/>
    <s v="rock"/>
    <x v="515"/>
    <d v="2014-12-26T06:00:00"/>
  </r>
  <r>
    <n v="571"/>
    <s v="Wilson and Sons"/>
    <s v="Monitored grid-enabled model"/>
    <n v="3500"/>
    <n v="3295"/>
    <n v="94.142857142857139"/>
    <x v="0"/>
    <x v="164"/>
    <n v="94.142857142857139"/>
    <s v="IT"/>
    <s v="EUR"/>
    <n v="1434690000"/>
    <n v="1438750800"/>
    <b v="0"/>
    <b v="0"/>
    <s v="film &amp; video/shorts"/>
    <x v="4"/>
    <s v="shorts"/>
    <x v="532"/>
    <d v="2015-08-05T05:00:00"/>
  </r>
  <r>
    <n v="572"/>
    <s v="Clements Group"/>
    <s v="Assimilated actuating policy"/>
    <n v="9000"/>
    <n v="4896"/>
    <n v="54.400000000000006"/>
    <x v="3"/>
    <x v="115"/>
    <n v="52.085106382978722"/>
    <s v="US"/>
    <s v="USD"/>
    <n v="1443416400"/>
    <n v="1444798800"/>
    <b v="0"/>
    <b v="1"/>
    <s v="music/rock"/>
    <x v="1"/>
    <s v="rock"/>
    <x v="533"/>
    <d v="2015-10-14T05:00:00"/>
  </r>
  <r>
    <n v="573"/>
    <s v="Valenzuela-Cook"/>
    <s v="Total incremental productivity"/>
    <n v="6700"/>
    <n v="7496"/>
    <n v="111.88059701492537"/>
    <x v="1"/>
    <x v="402"/>
    <n v="24.986666666666668"/>
    <s v="US"/>
    <s v="USD"/>
    <n v="1399006800"/>
    <n v="1399179600"/>
    <b v="0"/>
    <b v="0"/>
    <s v="journalism/audio"/>
    <x v="8"/>
    <s v="audio"/>
    <x v="409"/>
    <d v="2014-05-04T05:00:00"/>
  </r>
  <r>
    <n v="574"/>
    <s v="Parker, Haley and Foster"/>
    <s v="Adaptive local task-force"/>
    <n v="2700"/>
    <n v="9967"/>
    <n v="369.14814814814815"/>
    <x v="1"/>
    <x v="358"/>
    <n v="69.215277777777771"/>
    <s v="US"/>
    <s v="USD"/>
    <n v="1575698400"/>
    <n v="1576562400"/>
    <b v="0"/>
    <b v="1"/>
    <s v="food/food trucks"/>
    <x v="0"/>
    <s v="food trucks"/>
    <x v="534"/>
    <d v="2019-12-17T06:00:00"/>
  </r>
  <r>
    <n v="575"/>
    <s v="Fuentes LLC"/>
    <s v="Universal zero-defect concept"/>
    <n v="83300"/>
    <n v="52421"/>
    <n v="62.930372148859547"/>
    <x v="0"/>
    <x v="21"/>
    <n v="93.944444444444443"/>
    <s v="US"/>
    <s v="USD"/>
    <n v="1400562000"/>
    <n v="1400821200"/>
    <b v="0"/>
    <b v="1"/>
    <s v="theater/plays"/>
    <x v="3"/>
    <s v="plays"/>
    <x v="53"/>
    <d v="2014-05-23T05:00:00"/>
  </r>
  <r>
    <n v="576"/>
    <s v="Moran and Sons"/>
    <s v="Object-based bottom-line superstructure"/>
    <n v="9700"/>
    <n v="6298"/>
    <n v="64.927835051546396"/>
    <x v="0"/>
    <x v="251"/>
    <n v="98.40625"/>
    <s v="US"/>
    <s v="USD"/>
    <n v="1509512400"/>
    <n v="1510984800"/>
    <b v="0"/>
    <b v="0"/>
    <s v="theater/plays"/>
    <x v="3"/>
    <s v="plays"/>
    <x v="535"/>
    <d v="2017-11-18T06:00:00"/>
  </r>
  <r>
    <n v="577"/>
    <s v="Stevens Inc"/>
    <s v="Adaptive 24hour projection"/>
    <n v="8200"/>
    <n v="1546"/>
    <n v="18.853658536585368"/>
    <x v="3"/>
    <x v="95"/>
    <n v="41.783783783783782"/>
    <s v="US"/>
    <s v="USD"/>
    <n v="1299823200"/>
    <n v="1302066000"/>
    <b v="0"/>
    <b v="0"/>
    <s v="music/jazz"/>
    <x v="1"/>
    <s v="jazz"/>
    <x v="536"/>
    <d v="2011-04-06T05:00:00"/>
  </r>
  <r>
    <n v="578"/>
    <s v="Martinez-Johnson"/>
    <s v="Sharable radical toolset"/>
    <n v="96500"/>
    <n v="16168"/>
    <n v="16.754404145077721"/>
    <x v="0"/>
    <x v="242"/>
    <n v="65.991836734693877"/>
    <s v="US"/>
    <s v="USD"/>
    <n v="1322719200"/>
    <n v="1322978400"/>
    <b v="0"/>
    <b v="0"/>
    <s v="film &amp; video/science fiction"/>
    <x v="4"/>
    <s v="science fiction"/>
    <x v="537"/>
    <d v="2011-12-04T06:00:00"/>
  </r>
  <r>
    <n v="579"/>
    <s v="Franklin Inc"/>
    <s v="Focused multimedia knowledgebase"/>
    <n v="6200"/>
    <n v="6269"/>
    <n v="101.11290322580646"/>
    <x v="1"/>
    <x v="215"/>
    <n v="72.05747126436782"/>
    <s v="US"/>
    <s v="USD"/>
    <n v="1312693200"/>
    <n v="1313730000"/>
    <b v="0"/>
    <b v="0"/>
    <s v="music/jazz"/>
    <x v="1"/>
    <s v="jazz"/>
    <x v="538"/>
    <d v="2011-08-19T05:00:00"/>
  </r>
  <r>
    <n v="580"/>
    <s v="Perez PLC"/>
    <s v="Seamless 6thgeneration extranet"/>
    <n v="43800"/>
    <n v="149578"/>
    <n v="341.5022831050228"/>
    <x v="1"/>
    <x v="403"/>
    <n v="48.003209242618745"/>
    <s v="US"/>
    <s v="USD"/>
    <n v="1393394400"/>
    <n v="1394085600"/>
    <b v="0"/>
    <b v="0"/>
    <s v="theater/plays"/>
    <x v="3"/>
    <s v="plays"/>
    <x v="539"/>
    <d v="2014-03-06T06:00:00"/>
  </r>
  <r>
    <n v="581"/>
    <s v="Sanchez, Cross and Savage"/>
    <s v="Sharable mobile knowledgebase"/>
    <n v="6000"/>
    <n v="3841"/>
    <n v="64.016666666666666"/>
    <x v="0"/>
    <x v="83"/>
    <n v="54.098591549295776"/>
    <s v="US"/>
    <s v="USD"/>
    <n v="1304053200"/>
    <n v="1305349200"/>
    <b v="0"/>
    <b v="0"/>
    <s v="technology/web"/>
    <x v="2"/>
    <s v="web"/>
    <x v="540"/>
    <d v="2011-05-14T05:00:00"/>
  </r>
  <r>
    <n v="582"/>
    <s v="Pineda Ltd"/>
    <s v="Cross-group global system engine"/>
    <n v="8700"/>
    <n v="4531"/>
    <n v="52.080459770114942"/>
    <x v="0"/>
    <x v="344"/>
    <n v="107.88095238095238"/>
    <s v="US"/>
    <s v="USD"/>
    <n v="1433912400"/>
    <n v="1434344400"/>
    <b v="0"/>
    <b v="1"/>
    <s v="games/video games"/>
    <x v="6"/>
    <s v="video games"/>
    <x v="505"/>
    <d v="2015-06-15T05:00:00"/>
  </r>
  <r>
    <n v="583"/>
    <s v="Powell and Sons"/>
    <s v="Centralized clear-thinking conglomeration"/>
    <n v="18900"/>
    <n v="60934"/>
    <n v="322.40211640211641"/>
    <x v="1"/>
    <x v="404"/>
    <n v="67.034103410341032"/>
    <s v="US"/>
    <s v="USD"/>
    <n v="1329717600"/>
    <n v="1331186400"/>
    <b v="0"/>
    <b v="0"/>
    <s v="film &amp; video/documentary"/>
    <x v="4"/>
    <s v="documentary"/>
    <x v="541"/>
    <d v="2012-03-08T06:00:00"/>
  </r>
  <r>
    <n v="584"/>
    <s v="Nunez-Richards"/>
    <s v="De-engineered cohesive system engine"/>
    <n v="86400"/>
    <n v="103255"/>
    <n v="119.50810185185186"/>
    <x v="1"/>
    <x v="405"/>
    <n v="64.01425914445133"/>
    <s v="US"/>
    <s v="USD"/>
    <n v="1335330000"/>
    <n v="1336539600"/>
    <b v="0"/>
    <b v="0"/>
    <s v="technology/web"/>
    <x v="2"/>
    <s v="web"/>
    <x v="542"/>
    <d v="2012-05-09T05:00:00"/>
  </r>
  <r>
    <n v="585"/>
    <s v="Pugh LLC"/>
    <s v="Reactive analyzing function"/>
    <n v="8900"/>
    <n v="13065"/>
    <n v="146.79775280898878"/>
    <x v="1"/>
    <x v="158"/>
    <n v="96.066176470588232"/>
    <s v="US"/>
    <s v="USD"/>
    <n v="1268888400"/>
    <n v="1269752400"/>
    <b v="0"/>
    <b v="0"/>
    <s v="publishing/translations"/>
    <x v="5"/>
    <s v="translations"/>
    <x v="543"/>
    <d v="2010-03-28T05:00:00"/>
  </r>
  <r>
    <n v="586"/>
    <s v="Rowe-Wong"/>
    <s v="Robust hybrid budgetary management"/>
    <n v="700"/>
    <n v="6654"/>
    <n v="950.57142857142856"/>
    <x v="1"/>
    <x v="406"/>
    <n v="51.184615384615384"/>
    <s v="US"/>
    <s v="USD"/>
    <n v="1289973600"/>
    <n v="1291615200"/>
    <b v="0"/>
    <b v="0"/>
    <s v="music/rock"/>
    <x v="1"/>
    <s v="rock"/>
    <x v="544"/>
    <d v="2010-12-06T06:00:00"/>
  </r>
  <r>
    <n v="587"/>
    <s v="Williams-Santos"/>
    <s v="Open-source analyzing monitoring"/>
    <n v="9400"/>
    <n v="6852"/>
    <n v="72.893617021276597"/>
    <x v="0"/>
    <x v="388"/>
    <n v="43.92307692307692"/>
    <s v="CA"/>
    <s v="CAD"/>
    <n v="1547877600"/>
    <n v="1552366800"/>
    <b v="0"/>
    <b v="1"/>
    <s v="food/food trucks"/>
    <x v="0"/>
    <s v="food trucks"/>
    <x v="35"/>
    <d v="2019-03-12T05:00:00"/>
  </r>
  <r>
    <n v="588"/>
    <s v="Weber Inc"/>
    <s v="Up-sized discrete firmware"/>
    <n v="157600"/>
    <n v="124517"/>
    <n v="79.008248730964468"/>
    <x v="0"/>
    <x v="407"/>
    <n v="91.021198830409361"/>
    <s v="GB"/>
    <s v="GBP"/>
    <n v="1269493200"/>
    <n v="1272171600"/>
    <b v="0"/>
    <b v="0"/>
    <s v="theater/plays"/>
    <x v="3"/>
    <s v="plays"/>
    <x v="152"/>
    <d v="2010-04-25T05:00:00"/>
  </r>
  <r>
    <n v="589"/>
    <s v="Avery, Brown and Parker"/>
    <s v="Exclusive intangible extranet"/>
    <n v="7900"/>
    <n v="5113"/>
    <n v="64.721518987341781"/>
    <x v="0"/>
    <x v="408"/>
    <n v="50.127450980392155"/>
    <s v="US"/>
    <s v="USD"/>
    <n v="1436072400"/>
    <n v="1436677200"/>
    <b v="0"/>
    <b v="0"/>
    <s v="film &amp; video/documentary"/>
    <x v="4"/>
    <s v="documentary"/>
    <x v="545"/>
    <d v="2015-07-12T05:00:00"/>
  </r>
  <r>
    <n v="590"/>
    <s v="Cox Group"/>
    <s v="Synergized analyzing process improvement"/>
    <n v="7100"/>
    <n v="5824"/>
    <n v="82.028169014084511"/>
    <x v="0"/>
    <x v="99"/>
    <n v="67.720930232558146"/>
    <s v="AU"/>
    <s v="AUD"/>
    <n v="1419141600"/>
    <n v="1420092000"/>
    <b v="0"/>
    <b v="0"/>
    <s v="publishing/radio &amp; podcasts"/>
    <x v="5"/>
    <s v="radio &amp; podcasts"/>
    <x v="546"/>
    <d v="2015-01-01T06:00:00"/>
  </r>
  <r>
    <n v="591"/>
    <s v="Jensen LLC"/>
    <s v="Realigned dedicated system engine"/>
    <n v="600"/>
    <n v="6226"/>
    <n v="1037.6666666666667"/>
    <x v="1"/>
    <x v="408"/>
    <n v="61.03921568627451"/>
    <s v="US"/>
    <s v="USD"/>
    <n v="1279083600"/>
    <n v="1279947600"/>
    <b v="0"/>
    <b v="0"/>
    <s v="games/video games"/>
    <x v="6"/>
    <s v="video games"/>
    <x v="547"/>
    <d v="2010-07-24T05:00:00"/>
  </r>
  <r>
    <n v="592"/>
    <s v="Brown Inc"/>
    <s v="Object-based bandwidth-monitored concept"/>
    <n v="156800"/>
    <n v="20243"/>
    <n v="12.910076530612244"/>
    <x v="0"/>
    <x v="259"/>
    <n v="80.011857707509876"/>
    <s v="US"/>
    <s v="USD"/>
    <n v="1401426000"/>
    <n v="1402203600"/>
    <b v="0"/>
    <b v="0"/>
    <s v="theater/plays"/>
    <x v="3"/>
    <s v="plays"/>
    <x v="548"/>
    <d v="2014-06-08T05:00:00"/>
  </r>
  <r>
    <n v="593"/>
    <s v="Hale-Hayes"/>
    <s v="Ameliorated client-driven open system"/>
    <n v="121600"/>
    <n v="188288"/>
    <n v="154.84210526315789"/>
    <x v="1"/>
    <x v="409"/>
    <n v="47.001497753369947"/>
    <s v="US"/>
    <s v="USD"/>
    <n v="1395810000"/>
    <n v="1396933200"/>
    <b v="0"/>
    <b v="0"/>
    <s v="film &amp; video/animation"/>
    <x v="4"/>
    <s v="animation"/>
    <x v="549"/>
    <d v="2014-04-08T05:00:00"/>
  </r>
  <r>
    <n v="594"/>
    <s v="Mcbride PLC"/>
    <s v="Upgradable leadingedge Local Area Network"/>
    <n v="157300"/>
    <n v="11167"/>
    <n v="7.0991735537190088"/>
    <x v="0"/>
    <x v="144"/>
    <n v="71.127388535031841"/>
    <s v="US"/>
    <s v="USD"/>
    <n v="1467003600"/>
    <n v="1467262800"/>
    <b v="0"/>
    <b v="1"/>
    <s v="theater/plays"/>
    <x v="3"/>
    <s v="plays"/>
    <x v="550"/>
    <d v="2016-06-30T05:00:00"/>
  </r>
  <r>
    <n v="595"/>
    <s v="Harris-Jennings"/>
    <s v="Customizable intermediate data-warehouse"/>
    <n v="70300"/>
    <n v="146595"/>
    <n v="208.52773826458036"/>
    <x v="1"/>
    <x v="410"/>
    <n v="89.99079189686924"/>
    <s v="US"/>
    <s v="USD"/>
    <n v="1268715600"/>
    <n v="1270530000"/>
    <b v="0"/>
    <b v="1"/>
    <s v="theater/plays"/>
    <x v="3"/>
    <s v="plays"/>
    <x v="551"/>
    <d v="2010-04-06T05:00:00"/>
  </r>
  <r>
    <n v="596"/>
    <s v="Becker-Scott"/>
    <s v="Managed optimizing archive"/>
    <n v="7900"/>
    <n v="7875"/>
    <n v="99.683544303797461"/>
    <x v="0"/>
    <x v="236"/>
    <n v="43.032786885245905"/>
    <s v="US"/>
    <s v="USD"/>
    <n v="1457157600"/>
    <n v="1457762400"/>
    <b v="0"/>
    <b v="1"/>
    <s v="film &amp; video/drama"/>
    <x v="4"/>
    <s v="drama"/>
    <x v="552"/>
    <d v="2016-03-12T06:00:00"/>
  </r>
  <r>
    <n v="597"/>
    <s v="Todd, Freeman and Henry"/>
    <s v="Diverse systematic projection"/>
    <n v="73800"/>
    <n v="148779"/>
    <n v="201.59756097560978"/>
    <x v="1"/>
    <x v="411"/>
    <n v="67.997714808043881"/>
    <s v="US"/>
    <s v="USD"/>
    <n v="1573970400"/>
    <n v="1575525600"/>
    <b v="0"/>
    <b v="0"/>
    <s v="theater/plays"/>
    <x v="3"/>
    <s v="plays"/>
    <x v="462"/>
    <d v="2019-12-05T06:00:00"/>
  </r>
  <r>
    <n v="598"/>
    <s v="Martinez, Garza and Young"/>
    <s v="Up-sized web-enabled info-mediaries"/>
    <n v="108500"/>
    <n v="175868"/>
    <n v="162.09032258064516"/>
    <x v="1"/>
    <x v="412"/>
    <n v="73.004566210045667"/>
    <s v="IT"/>
    <s v="EUR"/>
    <n v="1276578000"/>
    <n v="1279083600"/>
    <b v="0"/>
    <b v="0"/>
    <s v="music/rock"/>
    <x v="1"/>
    <s v="rock"/>
    <x v="553"/>
    <d v="2010-07-14T05:00:00"/>
  </r>
  <r>
    <n v="599"/>
    <s v="Smith-Ramos"/>
    <s v="Persevering optimizing Graphical User Interface"/>
    <n v="140300"/>
    <n v="5112"/>
    <n v="3.6436208125445471"/>
    <x v="0"/>
    <x v="172"/>
    <n v="62.341463414634148"/>
    <s v="DK"/>
    <s v="DKK"/>
    <n v="1423720800"/>
    <n v="1424412000"/>
    <b v="0"/>
    <b v="0"/>
    <s v="film &amp; video/documentary"/>
    <x v="4"/>
    <s v="documentary"/>
    <x v="554"/>
    <d v="2015-02-20T06:00:00"/>
  </r>
  <r>
    <n v="600"/>
    <s v="Brown-George"/>
    <s v="Cross-platform tertiary array"/>
    <n v="100"/>
    <n v="5"/>
    <n v="5"/>
    <x v="0"/>
    <x v="49"/>
    <n v="5"/>
    <s v="GB"/>
    <s v="GBP"/>
    <n v="1375160400"/>
    <n v="1376197200"/>
    <b v="0"/>
    <b v="0"/>
    <s v="food/food trucks"/>
    <x v="0"/>
    <s v="food trucks"/>
    <x v="555"/>
    <d v="2013-08-11T05:00:00"/>
  </r>
  <r>
    <n v="601"/>
    <s v="Waters and Sons"/>
    <s v="Inverse neutral structure"/>
    <n v="6300"/>
    <n v="13018"/>
    <n v="206.63492063492063"/>
    <x v="1"/>
    <x v="346"/>
    <n v="67.103092783505161"/>
    <s v="US"/>
    <s v="USD"/>
    <n v="1401426000"/>
    <n v="1402894800"/>
    <b v="1"/>
    <b v="0"/>
    <s v="technology/wearables"/>
    <x v="2"/>
    <s v="wearables"/>
    <x v="548"/>
    <d v="2014-06-16T05:00:00"/>
  </r>
  <r>
    <n v="602"/>
    <s v="Brown Ltd"/>
    <s v="Quality-focused system-worthy support"/>
    <n v="71100"/>
    <n v="91176"/>
    <n v="128.23628691983123"/>
    <x v="1"/>
    <x v="413"/>
    <n v="79.978947368421046"/>
    <s v="US"/>
    <s v="USD"/>
    <n v="1433480400"/>
    <n v="1434430800"/>
    <b v="0"/>
    <b v="0"/>
    <s v="theater/plays"/>
    <x v="3"/>
    <s v="plays"/>
    <x v="62"/>
    <d v="2015-06-16T05:00:00"/>
  </r>
  <r>
    <n v="603"/>
    <s v="Christian, Yates and Greer"/>
    <s v="Vision-oriented 5thgeneration array"/>
    <n v="5300"/>
    <n v="6342"/>
    <n v="119.66037735849055"/>
    <x v="1"/>
    <x v="408"/>
    <n v="62.176470588235297"/>
    <s v="US"/>
    <s v="USD"/>
    <n v="1555563600"/>
    <n v="1557896400"/>
    <b v="0"/>
    <b v="0"/>
    <s v="theater/plays"/>
    <x v="3"/>
    <s v="plays"/>
    <x v="556"/>
    <d v="2019-05-15T05:00:00"/>
  </r>
  <r>
    <n v="604"/>
    <s v="Cole, Hernandez and Rodriguez"/>
    <s v="Cross-platform logistical circuit"/>
    <n v="88700"/>
    <n v="151438"/>
    <n v="170.73055242390078"/>
    <x v="1"/>
    <x v="414"/>
    <n v="53.005950297514879"/>
    <s v="US"/>
    <s v="USD"/>
    <n v="1295676000"/>
    <n v="1297490400"/>
    <b v="0"/>
    <b v="0"/>
    <s v="theater/plays"/>
    <x v="3"/>
    <s v="plays"/>
    <x v="557"/>
    <d v="2011-02-12T06:00:00"/>
  </r>
  <r>
    <n v="605"/>
    <s v="Ortiz, Valenzuela and Collins"/>
    <s v="Profound solution-oriented matrix"/>
    <n v="3300"/>
    <n v="6178"/>
    <n v="187.21212121212122"/>
    <x v="1"/>
    <x v="37"/>
    <n v="57.738317757009348"/>
    <s v="US"/>
    <s v="USD"/>
    <n v="1443848400"/>
    <n v="1447394400"/>
    <b v="0"/>
    <b v="0"/>
    <s v="publishing/nonfiction"/>
    <x v="5"/>
    <s v="nonfiction"/>
    <x v="27"/>
    <d v="2015-11-13T06:00:00"/>
  </r>
  <r>
    <n v="606"/>
    <s v="Valencia PLC"/>
    <s v="Extended asynchronous initiative"/>
    <n v="3400"/>
    <n v="6405"/>
    <n v="188.38235294117646"/>
    <x v="1"/>
    <x v="415"/>
    <n v="40.03125"/>
    <s v="GB"/>
    <s v="GBP"/>
    <n v="1457330400"/>
    <n v="1458277200"/>
    <b v="0"/>
    <b v="0"/>
    <s v="music/rock"/>
    <x v="1"/>
    <s v="rock"/>
    <x v="558"/>
    <d v="2016-03-18T05:00:00"/>
  </r>
  <r>
    <n v="607"/>
    <s v="Gordon, Mendez and Johnson"/>
    <s v="Fundamental needs-based frame"/>
    <n v="137600"/>
    <n v="180667"/>
    <n v="131.29869186046511"/>
    <x v="1"/>
    <x v="416"/>
    <n v="81.016591928251117"/>
    <s v="US"/>
    <s v="USD"/>
    <n v="1395550800"/>
    <n v="1395723600"/>
    <b v="0"/>
    <b v="0"/>
    <s v="food/food trucks"/>
    <x v="0"/>
    <s v="food trucks"/>
    <x v="559"/>
    <d v="2014-03-25T05:00:00"/>
  </r>
  <r>
    <n v="608"/>
    <s v="Johnson Group"/>
    <s v="Compatible full-range leverage"/>
    <n v="3900"/>
    <n v="11075"/>
    <n v="283.97435897435901"/>
    <x v="1"/>
    <x v="417"/>
    <n v="35.047468354430379"/>
    <s v="US"/>
    <s v="USD"/>
    <n v="1551852000"/>
    <n v="1552197600"/>
    <b v="0"/>
    <b v="1"/>
    <s v="music/jazz"/>
    <x v="1"/>
    <s v="jazz"/>
    <x v="426"/>
    <d v="2019-03-10T06:00:00"/>
  </r>
  <r>
    <n v="609"/>
    <s v="Rose-Fuller"/>
    <s v="Upgradable holistic system engine"/>
    <n v="10000"/>
    <n v="12042"/>
    <n v="120.41999999999999"/>
    <x v="1"/>
    <x v="124"/>
    <n v="102.92307692307692"/>
    <s v="US"/>
    <s v="USD"/>
    <n v="1547618400"/>
    <n v="1549087200"/>
    <b v="0"/>
    <b v="0"/>
    <s v="film &amp; video/science fiction"/>
    <x v="4"/>
    <s v="science fiction"/>
    <x v="560"/>
    <d v="2019-02-02T06:00:00"/>
  </r>
  <r>
    <n v="610"/>
    <s v="Hughes, Mendez and Patterson"/>
    <s v="Stand-alone multi-state data-warehouse"/>
    <n v="42800"/>
    <n v="179356"/>
    <n v="419.0560747663551"/>
    <x v="1"/>
    <x v="418"/>
    <n v="27.998126756166094"/>
    <s v="US"/>
    <s v="USD"/>
    <n v="1355637600"/>
    <n v="1356847200"/>
    <b v="0"/>
    <b v="0"/>
    <s v="theater/plays"/>
    <x v="3"/>
    <s v="plays"/>
    <x v="561"/>
    <d v="2012-12-30T06:00:00"/>
  </r>
  <r>
    <n v="611"/>
    <s v="Brady, Cortez and Rodriguez"/>
    <s v="Multi-lateral maximized core"/>
    <n v="8200"/>
    <n v="1136"/>
    <n v="13.853658536585368"/>
    <x v="3"/>
    <x v="27"/>
    <n v="75.733333333333334"/>
    <s v="US"/>
    <s v="USD"/>
    <n v="1374728400"/>
    <n v="1375765200"/>
    <b v="0"/>
    <b v="0"/>
    <s v="theater/plays"/>
    <x v="3"/>
    <s v="plays"/>
    <x v="562"/>
    <d v="2013-08-06T05:00:00"/>
  </r>
  <r>
    <n v="612"/>
    <s v="Wang, Nguyen and Horton"/>
    <s v="Innovative holistic hub"/>
    <n v="6200"/>
    <n v="8645"/>
    <n v="139.43548387096774"/>
    <x v="1"/>
    <x v="325"/>
    <n v="45.026041666666664"/>
    <s v="US"/>
    <s v="USD"/>
    <n v="1287810000"/>
    <n v="1289800800"/>
    <b v="0"/>
    <b v="0"/>
    <s v="music/electric music"/>
    <x v="1"/>
    <s v="electric music"/>
    <x v="563"/>
    <d v="2010-11-15T06:00:00"/>
  </r>
  <r>
    <n v="613"/>
    <s v="Santos, Williams and Brown"/>
    <s v="Reverse-engineered 24/7 methodology"/>
    <n v="1100"/>
    <n v="1914"/>
    <n v="174"/>
    <x v="1"/>
    <x v="150"/>
    <n v="73.615384615384613"/>
    <s v="CA"/>
    <s v="CAD"/>
    <n v="1503723600"/>
    <n v="1504501200"/>
    <b v="0"/>
    <b v="0"/>
    <s v="theater/plays"/>
    <x v="3"/>
    <s v="plays"/>
    <x v="564"/>
    <d v="2017-09-04T05:00:00"/>
  </r>
  <r>
    <n v="614"/>
    <s v="Barnett and Sons"/>
    <s v="Business-focused dynamic info-mediaries"/>
    <n v="26500"/>
    <n v="41205"/>
    <n v="155.49056603773585"/>
    <x v="1"/>
    <x v="419"/>
    <n v="56.991701244813278"/>
    <s v="US"/>
    <s v="USD"/>
    <n v="1484114400"/>
    <n v="1485669600"/>
    <b v="0"/>
    <b v="0"/>
    <s v="theater/plays"/>
    <x v="3"/>
    <s v="plays"/>
    <x v="565"/>
    <d v="2017-01-29T06:00:00"/>
  </r>
  <r>
    <n v="615"/>
    <s v="Petersen-Rodriguez"/>
    <s v="Digitized clear-thinking installation"/>
    <n v="8500"/>
    <n v="14488"/>
    <n v="170.44705882352943"/>
    <x v="1"/>
    <x v="73"/>
    <n v="85.223529411764702"/>
    <s v="IT"/>
    <s v="EUR"/>
    <n v="1461906000"/>
    <n v="1462770000"/>
    <b v="0"/>
    <b v="0"/>
    <s v="theater/plays"/>
    <x v="3"/>
    <s v="plays"/>
    <x v="566"/>
    <d v="2016-05-09T05:00:00"/>
  </r>
  <r>
    <n v="616"/>
    <s v="Burnett-Mora"/>
    <s v="Quality-focused 24/7 superstructure"/>
    <n v="6400"/>
    <n v="12129"/>
    <n v="189.515625"/>
    <x v="1"/>
    <x v="202"/>
    <n v="50.962184873949582"/>
    <s v="GB"/>
    <s v="GBP"/>
    <n v="1379653200"/>
    <n v="1379739600"/>
    <b v="0"/>
    <b v="1"/>
    <s v="music/indie rock"/>
    <x v="1"/>
    <s v="indie rock"/>
    <x v="567"/>
    <d v="2013-09-21T05:00:00"/>
  </r>
  <r>
    <n v="617"/>
    <s v="King LLC"/>
    <s v="Multi-channeled local intranet"/>
    <n v="1400"/>
    <n v="3496"/>
    <n v="249.71428571428572"/>
    <x v="1"/>
    <x v="12"/>
    <n v="63.563636363636363"/>
    <s v="US"/>
    <s v="USD"/>
    <n v="1401858000"/>
    <n v="1402722000"/>
    <b v="0"/>
    <b v="0"/>
    <s v="theater/plays"/>
    <x v="3"/>
    <s v="plays"/>
    <x v="568"/>
    <d v="2014-06-14T05:00:00"/>
  </r>
  <r>
    <n v="618"/>
    <s v="Miller Ltd"/>
    <s v="Open-architected mobile emulation"/>
    <n v="198600"/>
    <n v="97037"/>
    <n v="48.860523665659613"/>
    <x v="0"/>
    <x v="420"/>
    <n v="80.999165275459092"/>
    <s v="US"/>
    <s v="USD"/>
    <n v="1367470800"/>
    <n v="1369285200"/>
    <b v="0"/>
    <b v="0"/>
    <s v="publishing/nonfiction"/>
    <x v="5"/>
    <s v="nonfiction"/>
    <x v="569"/>
    <d v="2013-05-23T05:00:00"/>
  </r>
  <r>
    <n v="619"/>
    <s v="Case LLC"/>
    <s v="Ameliorated foreground methodology"/>
    <n v="195900"/>
    <n v="55757"/>
    <n v="28.461970393057683"/>
    <x v="0"/>
    <x v="355"/>
    <n v="86.044753086419746"/>
    <s v="US"/>
    <s v="USD"/>
    <n v="1304658000"/>
    <n v="1304744400"/>
    <b v="1"/>
    <b v="1"/>
    <s v="theater/plays"/>
    <x v="3"/>
    <s v="plays"/>
    <x v="570"/>
    <d v="2011-05-07T05:00:00"/>
  </r>
  <r>
    <n v="620"/>
    <s v="Swanson, Wilson and Baker"/>
    <s v="Synergized well-modulated project"/>
    <n v="4300"/>
    <n v="11525"/>
    <n v="268.02325581395348"/>
    <x v="1"/>
    <x v="58"/>
    <n v="90.0390625"/>
    <s v="AU"/>
    <s v="AUD"/>
    <n v="1467954000"/>
    <n v="1468299600"/>
    <b v="0"/>
    <b v="0"/>
    <s v="photography/photography books"/>
    <x v="7"/>
    <s v="photography books"/>
    <x v="571"/>
    <d v="2016-07-12T05:00:00"/>
  </r>
  <r>
    <n v="621"/>
    <s v="Dean, Fox and Phillips"/>
    <s v="Extended context-sensitive forecast"/>
    <n v="25600"/>
    <n v="158669"/>
    <n v="619.80078125"/>
    <x v="1"/>
    <x v="421"/>
    <n v="74.006063432835816"/>
    <s v="US"/>
    <s v="USD"/>
    <n v="1473742800"/>
    <n v="1474174800"/>
    <b v="0"/>
    <b v="0"/>
    <s v="theater/plays"/>
    <x v="3"/>
    <s v="plays"/>
    <x v="572"/>
    <d v="2016-09-18T05:00:00"/>
  </r>
  <r>
    <n v="622"/>
    <s v="Smith-Smith"/>
    <s v="Total leadingedge neural-net"/>
    <n v="189000"/>
    <n v="5916"/>
    <n v="3.1301587301587301"/>
    <x v="0"/>
    <x v="251"/>
    <n v="92.4375"/>
    <s v="US"/>
    <s v="USD"/>
    <n v="1523768400"/>
    <n v="1526014800"/>
    <b v="0"/>
    <b v="0"/>
    <s v="music/indie rock"/>
    <x v="1"/>
    <s v="indie rock"/>
    <x v="573"/>
    <d v="2018-05-11T05:00:00"/>
  </r>
  <r>
    <n v="623"/>
    <s v="Smith, Scott and Rodriguez"/>
    <s v="Organic actuating protocol"/>
    <n v="94300"/>
    <n v="150806"/>
    <n v="159.92152704135739"/>
    <x v="1"/>
    <x v="422"/>
    <n v="55.999257333828446"/>
    <s v="GB"/>
    <s v="GBP"/>
    <n v="1437022800"/>
    <n v="1437454800"/>
    <b v="0"/>
    <b v="0"/>
    <s v="theater/plays"/>
    <x v="3"/>
    <s v="plays"/>
    <x v="574"/>
    <d v="2015-07-21T05:00:00"/>
  </r>
  <r>
    <n v="624"/>
    <s v="White, Robertson and Roberts"/>
    <s v="Down-sized national software"/>
    <n v="5100"/>
    <n v="14249"/>
    <n v="279.39215686274508"/>
    <x v="1"/>
    <x v="423"/>
    <n v="32.983796296296298"/>
    <s v="US"/>
    <s v="USD"/>
    <n v="1422165600"/>
    <n v="1422684000"/>
    <b v="0"/>
    <b v="0"/>
    <s v="photography/photography books"/>
    <x v="7"/>
    <s v="photography books"/>
    <x v="511"/>
    <d v="2015-01-31T06:00:00"/>
  </r>
  <r>
    <n v="625"/>
    <s v="Martinez Inc"/>
    <s v="Organic upward-trending Graphical User Interface"/>
    <n v="7500"/>
    <n v="5803"/>
    <n v="77.373333333333335"/>
    <x v="0"/>
    <x v="197"/>
    <n v="93.596774193548384"/>
    <s v="US"/>
    <s v="USD"/>
    <n v="1580104800"/>
    <n v="1581314400"/>
    <b v="0"/>
    <b v="0"/>
    <s v="theater/plays"/>
    <x v="3"/>
    <s v="plays"/>
    <x v="575"/>
    <d v="2020-02-10T06:00:00"/>
  </r>
  <r>
    <n v="626"/>
    <s v="Tucker, Mccoy and Marquez"/>
    <s v="Synergistic tertiary budgetary management"/>
    <n v="6400"/>
    <n v="13205"/>
    <n v="206.32812500000003"/>
    <x v="1"/>
    <x v="288"/>
    <n v="69.867724867724874"/>
    <s v="US"/>
    <s v="USD"/>
    <n v="1285650000"/>
    <n v="1286427600"/>
    <b v="0"/>
    <b v="1"/>
    <s v="theater/plays"/>
    <x v="3"/>
    <s v="plays"/>
    <x v="576"/>
    <d v="2010-10-07T05:00:00"/>
  </r>
  <r>
    <n v="627"/>
    <s v="Martin, Lee and Armstrong"/>
    <s v="Open-architected incremental ability"/>
    <n v="1600"/>
    <n v="11108"/>
    <n v="694.25"/>
    <x v="1"/>
    <x v="110"/>
    <n v="72.129870129870127"/>
    <s v="GB"/>
    <s v="GBP"/>
    <n v="1276664400"/>
    <n v="1278738000"/>
    <b v="1"/>
    <b v="0"/>
    <s v="food/food trucks"/>
    <x v="0"/>
    <s v="food trucks"/>
    <x v="577"/>
    <d v="2010-07-10T05:00:00"/>
  </r>
  <r>
    <n v="628"/>
    <s v="Dunn, Moreno and Green"/>
    <s v="Intuitive object-oriented task-force"/>
    <n v="1900"/>
    <n v="2884"/>
    <n v="151.78947368421052"/>
    <x v="1"/>
    <x v="87"/>
    <n v="30.041666666666668"/>
    <s v="US"/>
    <s v="USD"/>
    <n v="1286168400"/>
    <n v="1286427600"/>
    <b v="0"/>
    <b v="0"/>
    <s v="music/indie rock"/>
    <x v="1"/>
    <s v="indie rock"/>
    <x v="578"/>
    <d v="2010-10-07T05:00:00"/>
  </r>
  <r>
    <n v="629"/>
    <s v="Jackson, Martinez and Ray"/>
    <s v="Multi-tiered executive toolset"/>
    <n v="85900"/>
    <n v="55476"/>
    <n v="64.58207217694995"/>
    <x v="0"/>
    <x v="424"/>
    <n v="73.968000000000004"/>
    <s v="US"/>
    <s v="USD"/>
    <n v="1467781200"/>
    <n v="1467954000"/>
    <b v="0"/>
    <b v="1"/>
    <s v="theater/plays"/>
    <x v="3"/>
    <s v="plays"/>
    <x v="579"/>
    <d v="2016-07-08T05:00:00"/>
  </r>
  <r>
    <n v="630"/>
    <s v="Patterson-Johnson"/>
    <s v="Grass-roots directional workforce"/>
    <n v="9500"/>
    <n v="5973"/>
    <n v="62.873684210526314"/>
    <x v="3"/>
    <x v="215"/>
    <n v="68.65517241379311"/>
    <s v="US"/>
    <s v="USD"/>
    <n v="1556686800"/>
    <n v="1557637200"/>
    <b v="0"/>
    <b v="1"/>
    <s v="theater/plays"/>
    <x v="3"/>
    <s v="plays"/>
    <x v="580"/>
    <d v="2019-05-12T05:00:00"/>
  </r>
  <r>
    <n v="631"/>
    <s v="Carlson-Hernandez"/>
    <s v="Quality-focused real-time solution"/>
    <n v="59200"/>
    <n v="183756"/>
    <n v="310.39864864864865"/>
    <x v="1"/>
    <x v="425"/>
    <n v="59.992164544564154"/>
    <s v="US"/>
    <s v="USD"/>
    <n v="1553576400"/>
    <n v="1553922000"/>
    <b v="0"/>
    <b v="0"/>
    <s v="theater/plays"/>
    <x v="3"/>
    <s v="plays"/>
    <x v="581"/>
    <d v="2019-03-30T05:00:00"/>
  </r>
  <r>
    <n v="632"/>
    <s v="Parker PLC"/>
    <s v="Reduced interactive matrix"/>
    <n v="72100"/>
    <n v="30902"/>
    <n v="42.859916782246884"/>
    <x v="2"/>
    <x v="426"/>
    <n v="111.15827338129496"/>
    <s v="US"/>
    <s v="USD"/>
    <n v="1414904400"/>
    <n v="1416463200"/>
    <b v="0"/>
    <b v="0"/>
    <s v="theater/plays"/>
    <x v="3"/>
    <s v="plays"/>
    <x v="582"/>
    <d v="2014-11-20T06:00:00"/>
  </r>
  <r>
    <n v="633"/>
    <s v="Yu and Sons"/>
    <s v="Adaptive context-sensitive architecture"/>
    <n v="6700"/>
    <n v="5569"/>
    <n v="83.119402985074629"/>
    <x v="0"/>
    <x v="339"/>
    <n v="53.038095238095238"/>
    <s v="US"/>
    <s v="USD"/>
    <n v="1446876000"/>
    <n v="1447221600"/>
    <b v="0"/>
    <b v="0"/>
    <s v="film &amp; video/animation"/>
    <x v="4"/>
    <s v="animation"/>
    <x v="336"/>
    <d v="2015-11-11T06:00:00"/>
  </r>
  <r>
    <n v="634"/>
    <s v="Taylor, Johnson and Hernandez"/>
    <s v="Polarized incremental portal"/>
    <n v="118200"/>
    <n v="92824"/>
    <n v="78.531302876480552"/>
    <x v="3"/>
    <x v="427"/>
    <n v="55.985524728588658"/>
    <s v="US"/>
    <s v="USD"/>
    <n v="1490418000"/>
    <n v="1491627600"/>
    <b v="0"/>
    <b v="0"/>
    <s v="film &amp; video/television"/>
    <x v="4"/>
    <s v="television"/>
    <x v="583"/>
    <d v="2017-04-08T05:00:00"/>
  </r>
  <r>
    <n v="635"/>
    <s v="Mack Ltd"/>
    <s v="Reactive regional access"/>
    <n v="139000"/>
    <n v="158590"/>
    <n v="114.09352517985612"/>
    <x v="1"/>
    <x v="428"/>
    <n v="69.986760812003524"/>
    <s v="US"/>
    <s v="USD"/>
    <n v="1360389600"/>
    <n v="1363150800"/>
    <b v="0"/>
    <b v="0"/>
    <s v="film &amp; video/television"/>
    <x v="4"/>
    <s v="television"/>
    <x v="584"/>
    <d v="2013-03-13T05:00:00"/>
  </r>
  <r>
    <n v="636"/>
    <s v="Lamb-Sanders"/>
    <s v="Stand-alone reciprocal frame"/>
    <n v="197700"/>
    <n v="127591"/>
    <n v="64.537683358624179"/>
    <x v="0"/>
    <x v="429"/>
    <n v="48.998079877112133"/>
    <s v="DK"/>
    <s v="DKK"/>
    <n v="1326866400"/>
    <n v="1330754400"/>
    <b v="0"/>
    <b v="1"/>
    <s v="film &amp; video/animation"/>
    <x v="4"/>
    <s v="animation"/>
    <x v="585"/>
    <d v="2012-03-03T06:00:00"/>
  </r>
  <r>
    <n v="637"/>
    <s v="Williams-Ramirez"/>
    <s v="Open-architected 24/7 throughput"/>
    <n v="8500"/>
    <n v="6750"/>
    <n v="79.411764705882348"/>
    <x v="0"/>
    <x v="167"/>
    <n v="103.84615384615384"/>
    <s v="US"/>
    <s v="USD"/>
    <n v="1479103200"/>
    <n v="1479794400"/>
    <b v="0"/>
    <b v="0"/>
    <s v="theater/plays"/>
    <x v="3"/>
    <s v="plays"/>
    <x v="586"/>
    <d v="2016-11-22T06:00:00"/>
  </r>
  <r>
    <n v="638"/>
    <s v="Weaver Ltd"/>
    <s v="Monitored 24/7 approach"/>
    <n v="81600"/>
    <n v="9318"/>
    <n v="11.419117647058824"/>
    <x v="0"/>
    <x v="115"/>
    <n v="99.127659574468083"/>
    <s v="US"/>
    <s v="USD"/>
    <n v="1280206800"/>
    <n v="1281243600"/>
    <b v="0"/>
    <b v="1"/>
    <s v="theater/plays"/>
    <x v="3"/>
    <s v="plays"/>
    <x v="587"/>
    <d v="2010-08-08T05:00:00"/>
  </r>
  <r>
    <n v="639"/>
    <s v="Barnes-Williams"/>
    <s v="Upgradable explicit forecast"/>
    <n v="8600"/>
    <n v="4832"/>
    <n v="56.186046511627907"/>
    <x v="2"/>
    <x v="430"/>
    <n v="107.37777777777778"/>
    <s v="US"/>
    <s v="USD"/>
    <n v="1532754000"/>
    <n v="1532754000"/>
    <b v="0"/>
    <b v="1"/>
    <s v="film &amp; video/drama"/>
    <x v="4"/>
    <s v="drama"/>
    <x v="588"/>
    <d v="2018-07-28T05:00:00"/>
  </r>
  <r>
    <n v="640"/>
    <s v="Richardson, Woodward and Hansen"/>
    <s v="Pre-emptive context-sensitive support"/>
    <n v="119800"/>
    <n v="19769"/>
    <n v="16.501669449081803"/>
    <x v="0"/>
    <x v="431"/>
    <n v="76.922178988326849"/>
    <s v="US"/>
    <s v="USD"/>
    <n v="1453096800"/>
    <n v="1453356000"/>
    <b v="0"/>
    <b v="0"/>
    <s v="theater/plays"/>
    <x v="3"/>
    <s v="plays"/>
    <x v="589"/>
    <d v="2016-01-21T06:00:00"/>
  </r>
  <r>
    <n v="641"/>
    <s v="Hunt, Barker and Baker"/>
    <s v="Business-focused leadingedge instruction set"/>
    <n v="9400"/>
    <n v="11277"/>
    <n v="119.96808510638297"/>
    <x v="1"/>
    <x v="346"/>
    <n v="58.128865979381445"/>
    <s v="CH"/>
    <s v="CHF"/>
    <n v="1487570400"/>
    <n v="1489986000"/>
    <b v="0"/>
    <b v="0"/>
    <s v="theater/plays"/>
    <x v="3"/>
    <s v="plays"/>
    <x v="590"/>
    <d v="2017-03-20T05:00:00"/>
  </r>
  <r>
    <n v="642"/>
    <s v="Ramos, Moreno and Lewis"/>
    <s v="Extended multi-state knowledge user"/>
    <n v="9200"/>
    <n v="13382"/>
    <n v="145.45652173913044"/>
    <x v="1"/>
    <x v="30"/>
    <n v="103.73643410852713"/>
    <s v="CA"/>
    <s v="CAD"/>
    <n v="1545026400"/>
    <n v="1545804000"/>
    <b v="0"/>
    <b v="0"/>
    <s v="technology/wearables"/>
    <x v="2"/>
    <s v="wearables"/>
    <x v="591"/>
    <d v="2018-12-26T06:00:00"/>
  </r>
  <r>
    <n v="643"/>
    <s v="Harris Inc"/>
    <s v="Future-proofed modular groupware"/>
    <n v="14900"/>
    <n v="32986"/>
    <n v="221.38255033557047"/>
    <x v="1"/>
    <x v="432"/>
    <n v="87.962666666666664"/>
    <s v="US"/>
    <s v="USD"/>
    <n v="1488348000"/>
    <n v="1489899600"/>
    <b v="0"/>
    <b v="0"/>
    <s v="theater/plays"/>
    <x v="3"/>
    <s v="plays"/>
    <x v="592"/>
    <d v="2017-03-19T05:00:00"/>
  </r>
  <r>
    <n v="644"/>
    <s v="Peters-Nelson"/>
    <s v="Distributed real-time algorithm"/>
    <n v="169400"/>
    <n v="81984"/>
    <n v="48.396694214876035"/>
    <x v="0"/>
    <x v="433"/>
    <n v="28"/>
    <s v="CA"/>
    <s v="CAD"/>
    <n v="1545112800"/>
    <n v="1546495200"/>
    <b v="0"/>
    <b v="0"/>
    <s v="theater/plays"/>
    <x v="3"/>
    <s v="plays"/>
    <x v="593"/>
    <d v="2019-01-03T06:00:00"/>
  </r>
  <r>
    <n v="645"/>
    <s v="Ferguson, Murphy and Bright"/>
    <s v="Multi-lateral heuristic throughput"/>
    <n v="192100"/>
    <n v="178483"/>
    <n v="92.911504424778755"/>
    <x v="0"/>
    <x v="434"/>
    <n v="37.999361294443261"/>
    <s v="US"/>
    <s v="USD"/>
    <n v="1537938000"/>
    <n v="1539752400"/>
    <b v="0"/>
    <b v="1"/>
    <s v="music/rock"/>
    <x v="1"/>
    <s v="rock"/>
    <x v="594"/>
    <d v="2018-10-17T05:00:00"/>
  </r>
  <r>
    <n v="646"/>
    <s v="Robinson Group"/>
    <s v="Switchable reciprocal middleware"/>
    <n v="98700"/>
    <n v="87448"/>
    <n v="88.599797365754824"/>
    <x v="0"/>
    <x v="435"/>
    <n v="29.999313893653515"/>
    <s v="US"/>
    <s v="USD"/>
    <n v="1363150800"/>
    <n v="1364101200"/>
    <b v="0"/>
    <b v="0"/>
    <s v="games/video games"/>
    <x v="6"/>
    <s v="video games"/>
    <x v="595"/>
    <d v="2013-03-24T05:00:00"/>
  </r>
  <r>
    <n v="647"/>
    <s v="Jordan-Wolfe"/>
    <s v="Inverse multimedia Graphic Interface"/>
    <n v="4500"/>
    <n v="1863"/>
    <n v="41.4"/>
    <x v="0"/>
    <x v="6"/>
    <n v="103.5"/>
    <s v="US"/>
    <s v="USD"/>
    <n v="1523250000"/>
    <n v="1525323600"/>
    <b v="0"/>
    <b v="0"/>
    <s v="publishing/translations"/>
    <x v="5"/>
    <s v="translations"/>
    <x v="596"/>
    <d v="2018-05-03T05:00:00"/>
  </r>
  <r>
    <n v="648"/>
    <s v="Vargas-Cox"/>
    <s v="Vision-oriented local contingency"/>
    <n v="98600"/>
    <n v="62174"/>
    <n v="63.056795131845846"/>
    <x v="3"/>
    <x v="419"/>
    <n v="85.994467496542185"/>
    <s v="US"/>
    <s v="USD"/>
    <n v="1499317200"/>
    <n v="1500872400"/>
    <b v="1"/>
    <b v="0"/>
    <s v="food/food trucks"/>
    <x v="0"/>
    <s v="food trucks"/>
    <x v="597"/>
    <d v="2017-07-24T05:00:00"/>
  </r>
  <r>
    <n v="649"/>
    <s v="Yang and Sons"/>
    <s v="Reactive 6thgeneration hub"/>
    <n v="121700"/>
    <n v="59003"/>
    <n v="48.482333607230892"/>
    <x v="0"/>
    <x v="436"/>
    <n v="98.011627906976742"/>
    <s v="CH"/>
    <s v="CHF"/>
    <n v="1287550800"/>
    <n v="1288501200"/>
    <b v="1"/>
    <b v="1"/>
    <s v="theater/plays"/>
    <x v="3"/>
    <s v="plays"/>
    <x v="598"/>
    <d v="2010-10-31T05:00:00"/>
  </r>
  <r>
    <n v="650"/>
    <s v="Wilson, Wilson and Mathis"/>
    <s v="Optional asymmetric success"/>
    <n v="100"/>
    <n v="2"/>
    <n v="2"/>
    <x v="0"/>
    <x v="49"/>
    <n v="2"/>
    <s v="US"/>
    <s v="USD"/>
    <n v="1404795600"/>
    <n v="1407128400"/>
    <b v="0"/>
    <b v="0"/>
    <s v="music/jazz"/>
    <x v="1"/>
    <s v="jazz"/>
    <x v="599"/>
    <d v="2014-08-04T05:00:00"/>
  </r>
  <r>
    <n v="651"/>
    <s v="Wang, Koch and Weaver"/>
    <s v="Digitized analyzing capacity"/>
    <n v="196700"/>
    <n v="174039"/>
    <n v="88.47941026944585"/>
    <x v="0"/>
    <x v="437"/>
    <n v="44.994570837642193"/>
    <s v="IT"/>
    <s v="EUR"/>
    <n v="1393048800"/>
    <n v="1394344800"/>
    <b v="0"/>
    <b v="0"/>
    <s v="film &amp; video/shorts"/>
    <x v="4"/>
    <s v="shorts"/>
    <x v="600"/>
    <d v="2014-03-09T06:00:00"/>
  </r>
  <r>
    <n v="652"/>
    <s v="Cisneros Ltd"/>
    <s v="Vision-oriented regional hub"/>
    <n v="10000"/>
    <n v="12684"/>
    <n v="126.84"/>
    <x v="1"/>
    <x v="438"/>
    <n v="31.012224938875306"/>
    <s v="US"/>
    <s v="USD"/>
    <n v="1470373200"/>
    <n v="1474088400"/>
    <b v="0"/>
    <b v="0"/>
    <s v="technology/web"/>
    <x v="2"/>
    <s v="web"/>
    <x v="601"/>
    <d v="2016-09-17T05:00:00"/>
  </r>
  <r>
    <n v="653"/>
    <s v="Williams-Jones"/>
    <s v="Monitored incremental info-mediaries"/>
    <n v="600"/>
    <n v="14033"/>
    <n v="2338.833333333333"/>
    <x v="1"/>
    <x v="439"/>
    <n v="59.970085470085472"/>
    <s v="US"/>
    <s v="USD"/>
    <n v="1460091600"/>
    <n v="1460264400"/>
    <b v="0"/>
    <b v="0"/>
    <s v="technology/web"/>
    <x v="2"/>
    <s v="web"/>
    <x v="602"/>
    <d v="2016-04-10T05:00:00"/>
  </r>
  <r>
    <n v="654"/>
    <s v="Roberts, Hinton and Williams"/>
    <s v="Programmable static middleware"/>
    <n v="35000"/>
    <n v="177936"/>
    <n v="508.38857142857148"/>
    <x v="1"/>
    <x v="440"/>
    <n v="58.9973474801061"/>
    <s v="US"/>
    <s v="USD"/>
    <n v="1440392400"/>
    <n v="1440824400"/>
    <b v="0"/>
    <b v="0"/>
    <s v="music/metal"/>
    <x v="1"/>
    <s v="metal"/>
    <x v="335"/>
    <d v="2015-08-29T05:00:00"/>
  </r>
  <r>
    <n v="655"/>
    <s v="Gonzalez, Williams and Benson"/>
    <s v="Multi-layered bottom-line encryption"/>
    <n v="6900"/>
    <n v="13212"/>
    <n v="191.47826086956522"/>
    <x v="1"/>
    <x v="441"/>
    <n v="50.045454545454547"/>
    <s v="US"/>
    <s v="USD"/>
    <n v="1488434400"/>
    <n v="1489554000"/>
    <b v="1"/>
    <b v="0"/>
    <s v="photography/photography books"/>
    <x v="7"/>
    <s v="photography books"/>
    <x v="603"/>
    <d v="2017-03-15T05:00:00"/>
  </r>
  <r>
    <n v="656"/>
    <s v="Hobbs, Brown and Lee"/>
    <s v="Vision-oriented systematic Graphical User Interface"/>
    <n v="118400"/>
    <n v="49879"/>
    <n v="42.127533783783782"/>
    <x v="0"/>
    <x v="442"/>
    <n v="98.966269841269835"/>
    <s v="AU"/>
    <s v="AUD"/>
    <n v="1514440800"/>
    <n v="1514872800"/>
    <b v="0"/>
    <b v="0"/>
    <s v="food/food trucks"/>
    <x v="0"/>
    <s v="food trucks"/>
    <x v="604"/>
    <d v="2018-01-02T06:00:00"/>
  </r>
  <r>
    <n v="657"/>
    <s v="Russo, Kim and Mccoy"/>
    <s v="Balanced optimal hardware"/>
    <n v="10000"/>
    <n v="824"/>
    <n v="8.24"/>
    <x v="0"/>
    <x v="443"/>
    <n v="58.857142857142854"/>
    <s v="US"/>
    <s v="USD"/>
    <n v="1514354400"/>
    <n v="1515736800"/>
    <b v="0"/>
    <b v="0"/>
    <s v="film &amp; video/science fiction"/>
    <x v="4"/>
    <s v="science fiction"/>
    <x v="605"/>
    <d v="2018-01-12T06:00:00"/>
  </r>
  <r>
    <n v="658"/>
    <s v="Howell, Myers and Olson"/>
    <s v="Self-enabling mission-critical success"/>
    <n v="52600"/>
    <n v="31594"/>
    <n v="60.064638783269963"/>
    <x v="3"/>
    <x v="444"/>
    <n v="81.010256410256417"/>
    <s v="US"/>
    <s v="USD"/>
    <n v="1440910800"/>
    <n v="1442898000"/>
    <b v="0"/>
    <b v="0"/>
    <s v="music/rock"/>
    <x v="1"/>
    <s v="rock"/>
    <x v="606"/>
    <d v="2015-09-22T05:00:00"/>
  </r>
  <r>
    <n v="659"/>
    <s v="Bailey and Sons"/>
    <s v="Grass-roots dynamic emulation"/>
    <n v="120700"/>
    <n v="57010"/>
    <n v="47.232808616404313"/>
    <x v="0"/>
    <x v="424"/>
    <n v="76.013333333333335"/>
    <s v="GB"/>
    <s v="GBP"/>
    <n v="1296108000"/>
    <n v="1296194400"/>
    <b v="0"/>
    <b v="0"/>
    <s v="film &amp; video/documentary"/>
    <x v="4"/>
    <s v="documentary"/>
    <x v="65"/>
    <d v="2011-01-28T06:00:00"/>
  </r>
  <r>
    <n v="660"/>
    <s v="Jensen-Brown"/>
    <s v="Fundamental disintermediate matrix"/>
    <n v="9100"/>
    <n v="7438"/>
    <n v="81.736263736263737"/>
    <x v="0"/>
    <x v="385"/>
    <n v="96.597402597402592"/>
    <s v="US"/>
    <s v="USD"/>
    <n v="1440133200"/>
    <n v="1440910800"/>
    <b v="1"/>
    <b v="0"/>
    <s v="theater/plays"/>
    <x v="3"/>
    <s v="plays"/>
    <x v="607"/>
    <d v="2015-08-30T05:00:00"/>
  </r>
  <r>
    <n v="661"/>
    <s v="Smith Group"/>
    <s v="Right-sized secondary challenge"/>
    <n v="106800"/>
    <n v="57872"/>
    <n v="54.187265917603"/>
    <x v="0"/>
    <x v="445"/>
    <n v="76.957446808510639"/>
    <s v="DK"/>
    <s v="DKK"/>
    <n v="1332910800"/>
    <n v="1335502800"/>
    <b v="0"/>
    <b v="0"/>
    <s v="music/jazz"/>
    <x v="1"/>
    <s v="jazz"/>
    <x v="608"/>
    <d v="2012-04-27T05:00:00"/>
  </r>
  <r>
    <n v="662"/>
    <s v="Murphy-Farrell"/>
    <s v="Implemented exuding software"/>
    <n v="9100"/>
    <n v="8906"/>
    <n v="97.868131868131869"/>
    <x v="0"/>
    <x v="54"/>
    <n v="67.984732824427482"/>
    <s v="US"/>
    <s v="USD"/>
    <n v="1544335200"/>
    <n v="1544680800"/>
    <b v="0"/>
    <b v="0"/>
    <s v="theater/plays"/>
    <x v="3"/>
    <s v="plays"/>
    <x v="609"/>
    <d v="2018-12-13T06:00:00"/>
  </r>
  <r>
    <n v="663"/>
    <s v="Everett-Wolfe"/>
    <s v="Total optimizing software"/>
    <n v="10000"/>
    <n v="7724"/>
    <n v="77.239999999999995"/>
    <x v="0"/>
    <x v="215"/>
    <n v="88.781609195402297"/>
    <s v="US"/>
    <s v="USD"/>
    <n v="1286427600"/>
    <n v="1288414800"/>
    <b v="0"/>
    <b v="0"/>
    <s v="theater/plays"/>
    <x v="3"/>
    <s v="plays"/>
    <x v="610"/>
    <d v="2010-10-30T05:00:00"/>
  </r>
  <r>
    <n v="664"/>
    <s v="Young PLC"/>
    <s v="Optional maximized attitude"/>
    <n v="79400"/>
    <n v="26571"/>
    <n v="33.464735516372798"/>
    <x v="0"/>
    <x v="446"/>
    <n v="24.99623706491063"/>
    <s v="US"/>
    <s v="USD"/>
    <n v="1329717600"/>
    <n v="1330581600"/>
    <b v="0"/>
    <b v="0"/>
    <s v="music/jazz"/>
    <x v="1"/>
    <s v="jazz"/>
    <x v="541"/>
    <d v="2012-03-01T06:00:00"/>
  </r>
  <r>
    <n v="665"/>
    <s v="Park-Goodman"/>
    <s v="Customer-focused impactful extranet"/>
    <n v="5100"/>
    <n v="12219"/>
    <n v="239.58823529411765"/>
    <x v="1"/>
    <x v="447"/>
    <n v="44.922794117647058"/>
    <s v="US"/>
    <s v="USD"/>
    <n v="1310187600"/>
    <n v="1311397200"/>
    <b v="0"/>
    <b v="1"/>
    <s v="film &amp; video/documentary"/>
    <x v="4"/>
    <s v="documentary"/>
    <x v="611"/>
    <d v="2011-07-23T05:00:00"/>
  </r>
  <r>
    <n v="666"/>
    <s v="York, Barr and Grant"/>
    <s v="Cloned bottom-line success"/>
    <n v="3100"/>
    <n v="1985"/>
    <n v="64.032258064516128"/>
    <x v="3"/>
    <x v="270"/>
    <n v="79.400000000000006"/>
    <s v="US"/>
    <s v="USD"/>
    <n v="1377838800"/>
    <n v="1378357200"/>
    <b v="0"/>
    <b v="1"/>
    <s v="theater/plays"/>
    <x v="3"/>
    <s v="plays"/>
    <x v="612"/>
    <d v="2013-09-05T05:00:00"/>
  </r>
  <r>
    <n v="667"/>
    <s v="Little Ltd"/>
    <s v="Decentralized bandwidth-monitored ability"/>
    <n v="6900"/>
    <n v="12155"/>
    <n v="176.15942028985506"/>
    <x v="1"/>
    <x v="448"/>
    <n v="29.009546539379475"/>
    <s v="US"/>
    <s v="USD"/>
    <n v="1410325200"/>
    <n v="1411102800"/>
    <b v="0"/>
    <b v="0"/>
    <s v="journalism/audio"/>
    <x v="8"/>
    <s v="audio"/>
    <x v="613"/>
    <d v="2014-09-19T05:00:00"/>
  </r>
  <r>
    <n v="668"/>
    <s v="Brown and Sons"/>
    <s v="Programmable leadingedge budgetary management"/>
    <n v="27500"/>
    <n v="5593"/>
    <n v="20.33818181818182"/>
    <x v="0"/>
    <x v="70"/>
    <n v="73.59210526315789"/>
    <s v="US"/>
    <s v="USD"/>
    <n v="1343797200"/>
    <n v="1344834000"/>
    <b v="0"/>
    <b v="0"/>
    <s v="theater/plays"/>
    <x v="3"/>
    <s v="plays"/>
    <x v="614"/>
    <d v="2012-08-13T05:00:00"/>
  </r>
  <r>
    <n v="669"/>
    <s v="Payne, Garrett and Thomas"/>
    <s v="Upgradable bi-directional concept"/>
    <n v="48800"/>
    <n v="175020"/>
    <n v="358.64754098360658"/>
    <x v="1"/>
    <x v="449"/>
    <n v="107.97038864898211"/>
    <s v="IT"/>
    <s v="EUR"/>
    <n v="1498453200"/>
    <n v="1499230800"/>
    <b v="0"/>
    <b v="0"/>
    <s v="theater/plays"/>
    <x v="3"/>
    <s v="plays"/>
    <x v="615"/>
    <d v="2017-07-05T05:00:00"/>
  </r>
  <r>
    <n v="670"/>
    <s v="Robinson Group"/>
    <s v="Re-contextualized homogeneous flexibility"/>
    <n v="16200"/>
    <n v="75955"/>
    <n v="468.85802469135803"/>
    <x v="1"/>
    <x v="450"/>
    <n v="68.987284287011803"/>
    <s v="US"/>
    <s v="USD"/>
    <n v="1456380000"/>
    <n v="1457416800"/>
    <b v="0"/>
    <b v="0"/>
    <s v="music/indie rock"/>
    <x v="1"/>
    <s v="indie rock"/>
    <x v="90"/>
    <d v="2016-03-08T06:00:00"/>
  </r>
  <r>
    <n v="671"/>
    <s v="Robinson-Kelly"/>
    <s v="Monitored bi-directional standardization"/>
    <n v="97600"/>
    <n v="119127"/>
    <n v="122.05635245901641"/>
    <x v="1"/>
    <x v="451"/>
    <n v="111.02236719478098"/>
    <s v="US"/>
    <s v="USD"/>
    <n v="1280552400"/>
    <n v="1280898000"/>
    <b v="0"/>
    <b v="1"/>
    <s v="theater/plays"/>
    <x v="3"/>
    <s v="plays"/>
    <x v="616"/>
    <d v="2010-08-04T05:00:00"/>
  </r>
  <r>
    <n v="672"/>
    <s v="Kelly-Colon"/>
    <s v="Stand-alone grid-enabled leverage"/>
    <n v="197900"/>
    <n v="110689"/>
    <n v="55.931783729156137"/>
    <x v="0"/>
    <x v="452"/>
    <n v="24.997515808491418"/>
    <s v="AU"/>
    <s v="AUD"/>
    <n v="1521608400"/>
    <n v="1522472400"/>
    <b v="0"/>
    <b v="0"/>
    <s v="theater/plays"/>
    <x v="3"/>
    <s v="plays"/>
    <x v="617"/>
    <d v="2018-03-31T05:00:00"/>
  </r>
  <r>
    <n v="673"/>
    <s v="Turner, Scott and Gentry"/>
    <s v="Assimilated regional groupware"/>
    <n v="5600"/>
    <n v="2445"/>
    <n v="43.660714285714285"/>
    <x v="0"/>
    <x v="125"/>
    <n v="42.155172413793103"/>
    <s v="IT"/>
    <s v="EUR"/>
    <n v="1460696400"/>
    <n v="1462510800"/>
    <b v="0"/>
    <b v="0"/>
    <s v="music/indie rock"/>
    <x v="1"/>
    <s v="indie rock"/>
    <x v="618"/>
    <d v="2016-05-06T05:00:00"/>
  </r>
  <r>
    <n v="674"/>
    <s v="Sanchez Ltd"/>
    <s v="Up-sized 24hour instruction set"/>
    <n v="170700"/>
    <n v="57250"/>
    <n v="33.53837141183363"/>
    <x v="3"/>
    <x v="453"/>
    <n v="47.003284072249592"/>
    <s v="US"/>
    <s v="USD"/>
    <n v="1313730000"/>
    <n v="1317790800"/>
    <b v="0"/>
    <b v="0"/>
    <s v="photography/photography books"/>
    <x v="7"/>
    <s v="photography books"/>
    <x v="619"/>
    <d v="2011-10-05T05:00:00"/>
  </r>
  <r>
    <n v="675"/>
    <s v="Giles-Smith"/>
    <s v="Right-sized web-enabled intranet"/>
    <n v="9700"/>
    <n v="11929"/>
    <n v="122.97938144329896"/>
    <x v="1"/>
    <x v="269"/>
    <n v="36.0392749244713"/>
    <s v="US"/>
    <s v="USD"/>
    <n v="1568178000"/>
    <n v="1568782800"/>
    <b v="0"/>
    <b v="0"/>
    <s v="journalism/audio"/>
    <x v="8"/>
    <s v="audio"/>
    <x v="620"/>
    <d v="2019-09-18T05:00:00"/>
  </r>
  <r>
    <n v="676"/>
    <s v="Thompson-Moreno"/>
    <s v="Expanded needs-based orchestration"/>
    <n v="62300"/>
    <n v="118214"/>
    <n v="189.74959871589084"/>
    <x v="1"/>
    <x v="454"/>
    <n v="101.03760683760684"/>
    <s v="US"/>
    <s v="USD"/>
    <n v="1348635600"/>
    <n v="1349413200"/>
    <b v="0"/>
    <b v="0"/>
    <s v="photography/photography books"/>
    <x v="7"/>
    <s v="photography books"/>
    <x v="621"/>
    <d v="2012-10-05T05:00:00"/>
  </r>
  <r>
    <n v="677"/>
    <s v="Murphy-Fox"/>
    <s v="Organic system-worthy orchestration"/>
    <n v="5300"/>
    <n v="4432"/>
    <n v="83.622641509433961"/>
    <x v="0"/>
    <x v="41"/>
    <n v="39.927927927927925"/>
    <s v="US"/>
    <s v="USD"/>
    <n v="1468126800"/>
    <n v="1472446800"/>
    <b v="0"/>
    <b v="0"/>
    <s v="publishing/fiction"/>
    <x v="5"/>
    <s v="fiction"/>
    <x v="622"/>
    <d v="2016-08-29T05:00:00"/>
  </r>
  <r>
    <n v="678"/>
    <s v="Rodriguez-Patterson"/>
    <s v="Inverse static standardization"/>
    <n v="99500"/>
    <n v="17879"/>
    <n v="17.968844221105527"/>
    <x v="3"/>
    <x v="455"/>
    <n v="83.158139534883716"/>
    <s v="US"/>
    <s v="USD"/>
    <n v="1547877600"/>
    <n v="1548050400"/>
    <b v="0"/>
    <b v="0"/>
    <s v="film &amp; video/drama"/>
    <x v="4"/>
    <s v="drama"/>
    <x v="35"/>
    <d v="2019-01-21T06:00:00"/>
  </r>
  <r>
    <n v="679"/>
    <s v="Davis Ltd"/>
    <s v="Synchronized motivating solution"/>
    <n v="1400"/>
    <n v="14511"/>
    <n v="1036.5"/>
    <x v="1"/>
    <x v="456"/>
    <n v="39.97520661157025"/>
    <s v="US"/>
    <s v="USD"/>
    <n v="1571374800"/>
    <n v="1571806800"/>
    <b v="0"/>
    <b v="1"/>
    <s v="food/food trucks"/>
    <x v="0"/>
    <s v="food trucks"/>
    <x v="623"/>
    <d v="2019-10-23T05:00:00"/>
  </r>
  <r>
    <n v="680"/>
    <s v="Nelson-Valdez"/>
    <s v="Open-source 4thgeneration open system"/>
    <n v="145600"/>
    <n v="141822"/>
    <n v="97.405219780219781"/>
    <x v="0"/>
    <x v="457"/>
    <n v="47.993908629441627"/>
    <s v="US"/>
    <s v="USD"/>
    <n v="1576303200"/>
    <n v="1576476000"/>
    <b v="0"/>
    <b v="1"/>
    <s v="games/mobile games"/>
    <x v="6"/>
    <s v="mobile games"/>
    <x v="624"/>
    <d v="2019-12-16T06:00:00"/>
  </r>
  <r>
    <n v="681"/>
    <s v="Kelly PLC"/>
    <s v="Decentralized context-sensitive superstructure"/>
    <n v="184100"/>
    <n v="159037"/>
    <n v="86.386203150461711"/>
    <x v="0"/>
    <x v="458"/>
    <n v="95.978877489438744"/>
    <s v="US"/>
    <s v="USD"/>
    <n v="1324447200"/>
    <n v="1324965600"/>
    <b v="0"/>
    <b v="0"/>
    <s v="theater/plays"/>
    <x v="3"/>
    <s v="plays"/>
    <x v="625"/>
    <d v="2011-12-27T06:00:00"/>
  </r>
  <r>
    <n v="682"/>
    <s v="Nguyen and Sons"/>
    <s v="Compatible 5thgeneration concept"/>
    <n v="5400"/>
    <n v="8109"/>
    <n v="150.16666666666666"/>
    <x v="1"/>
    <x v="459"/>
    <n v="78.728155339805824"/>
    <s v="US"/>
    <s v="USD"/>
    <n v="1386741600"/>
    <n v="1387519200"/>
    <b v="0"/>
    <b v="0"/>
    <s v="theater/plays"/>
    <x v="3"/>
    <s v="plays"/>
    <x v="626"/>
    <d v="2013-12-20T06:00:00"/>
  </r>
  <r>
    <n v="683"/>
    <s v="Jones PLC"/>
    <s v="Virtual systemic intranet"/>
    <n v="2300"/>
    <n v="8244"/>
    <n v="358.43478260869563"/>
    <x v="1"/>
    <x v="98"/>
    <n v="56.081632653061227"/>
    <s v="US"/>
    <s v="USD"/>
    <n v="1537074000"/>
    <n v="1537246800"/>
    <b v="0"/>
    <b v="0"/>
    <s v="theater/plays"/>
    <x v="3"/>
    <s v="plays"/>
    <x v="627"/>
    <d v="2018-09-18T05:00:00"/>
  </r>
  <r>
    <n v="684"/>
    <s v="Gilmore LLC"/>
    <s v="Optimized systemic algorithm"/>
    <n v="1400"/>
    <n v="7600"/>
    <n v="542.85714285714289"/>
    <x v="1"/>
    <x v="460"/>
    <n v="69.090909090909093"/>
    <s v="CA"/>
    <s v="CAD"/>
    <n v="1277787600"/>
    <n v="1279515600"/>
    <b v="0"/>
    <b v="0"/>
    <s v="publishing/nonfiction"/>
    <x v="5"/>
    <s v="nonfiction"/>
    <x v="628"/>
    <d v="2010-07-19T05:00:00"/>
  </r>
  <r>
    <n v="685"/>
    <s v="Lee-Cobb"/>
    <s v="Customizable homogeneous firmware"/>
    <n v="140000"/>
    <n v="94501"/>
    <n v="67.500714285714281"/>
    <x v="0"/>
    <x v="461"/>
    <n v="102.05291576673866"/>
    <s v="CA"/>
    <s v="CAD"/>
    <n v="1440306000"/>
    <n v="1442379600"/>
    <b v="0"/>
    <b v="0"/>
    <s v="theater/plays"/>
    <x v="3"/>
    <s v="plays"/>
    <x v="629"/>
    <d v="2015-09-16T05:00:00"/>
  </r>
  <r>
    <n v="686"/>
    <s v="Jones, Wiley and Robbins"/>
    <s v="Front-line cohesive extranet"/>
    <n v="7500"/>
    <n v="14381"/>
    <n v="191.74666666666667"/>
    <x v="1"/>
    <x v="38"/>
    <n v="107.32089552238806"/>
    <s v="US"/>
    <s v="USD"/>
    <n v="1522126800"/>
    <n v="1523077200"/>
    <b v="0"/>
    <b v="0"/>
    <s v="technology/wearables"/>
    <x v="2"/>
    <s v="wearables"/>
    <x v="630"/>
    <d v="2018-04-07T05:00:00"/>
  </r>
  <r>
    <n v="687"/>
    <s v="Martin, Gates and Holt"/>
    <s v="Distributed holistic neural-net"/>
    <n v="1500"/>
    <n v="13980"/>
    <n v="932"/>
    <x v="1"/>
    <x v="462"/>
    <n v="51.970260223048328"/>
    <s v="US"/>
    <s v="USD"/>
    <n v="1489298400"/>
    <n v="1489554000"/>
    <b v="0"/>
    <b v="0"/>
    <s v="theater/plays"/>
    <x v="3"/>
    <s v="plays"/>
    <x v="631"/>
    <d v="2017-03-15T05:00:00"/>
  </r>
  <r>
    <n v="688"/>
    <s v="Bowen, Davies and Burns"/>
    <s v="Devolved client-server monitoring"/>
    <n v="2900"/>
    <n v="12449"/>
    <n v="429.27586206896552"/>
    <x v="1"/>
    <x v="463"/>
    <n v="71.137142857142862"/>
    <s v="US"/>
    <s v="USD"/>
    <n v="1547100000"/>
    <n v="1548482400"/>
    <b v="0"/>
    <b v="1"/>
    <s v="film &amp; video/television"/>
    <x v="4"/>
    <s v="television"/>
    <x v="632"/>
    <d v="2019-01-26T06:00:00"/>
  </r>
  <r>
    <n v="689"/>
    <s v="Nguyen Inc"/>
    <s v="Seamless directional capacity"/>
    <n v="7300"/>
    <n v="7348"/>
    <n v="100.65753424657535"/>
    <x v="1"/>
    <x v="464"/>
    <n v="106.49275362318841"/>
    <s v="US"/>
    <s v="USD"/>
    <n v="1383022800"/>
    <n v="1384063200"/>
    <b v="0"/>
    <b v="0"/>
    <s v="technology/web"/>
    <x v="2"/>
    <s v="web"/>
    <x v="633"/>
    <d v="2013-11-10T06:00:00"/>
  </r>
  <r>
    <n v="690"/>
    <s v="Walsh-Watts"/>
    <s v="Polarized actuating implementation"/>
    <n v="3600"/>
    <n v="8158"/>
    <n v="226.61111111111109"/>
    <x v="1"/>
    <x v="257"/>
    <n v="42.93684210526316"/>
    <s v="US"/>
    <s v="USD"/>
    <n v="1322373600"/>
    <n v="1322892000"/>
    <b v="0"/>
    <b v="1"/>
    <s v="film &amp; video/documentary"/>
    <x v="4"/>
    <s v="documentary"/>
    <x v="634"/>
    <d v="2011-12-03T06:00:00"/>
  </r>
  <r>
    <n v="691"/>
    <s v="Ray, Li and Li"/>
    <s v="Front-line disintermediate hub"/>
    <n v="5000"/>
    <n v="7119"/>
    <n v="142.38"/>
    <x v="1"/>
    <x v="465"/>
    <n v="30.037974683544302"/>
    <s v="US"/>
    <s v="USD"/>
    <n v="1349240400"/>
    <n v="1350709200"/>
    <b v="1"/>
    <b v="1"/>
    <s v="film &amp; video/documentary"/>
    <x v="4"/>
    <s v="documentary"/>
    <x v="635"/>
    <d v="2012-10-20T05:00:00"/>
  </r>
  <r>
    <n v="692"/>
    <s v="Murray Ltd"/>
    <s v="Decentralized 4thgeneration challenge"/>
    <n v="6000"/>
    <n v="5438"/>
    <n v="90.633333333333326"/>
    <x v="0"/>
    <x v="385"/>
    <n v="70.623376623376629"/>
    <s v="GB"/>
    <s v="GBP"/>
    <n v="1562648400"/>
    <n v="1564203600"/>
    <b v="0"/>
    <b v="0"/>
    <s v="music/rock"/>
    <x v="1"/>
    <s v="rock"/>
    <x v="636"/>
    <d v="2019-07-27T05:00:00"/>
  </r>
  <r>
    <n v="693"/>
    <s v="Bradford-Silva"/>
    <s v="Reverse-engineered composite hierarchy"/>
    <n v="180400"/>
    <n v="115396"/>
    <n v="63.966740576496676"/>
    <x v="0"/>
    <x v="466"/>
    <n v="66.016018306636155"/>
    <s v="US"/>
    <s v="USD"/>
    <n v="1508216400"/>
    <n v="1509685200"/>
    <b v="0"/>
    <b v="0"/>
    <s v="theater/plays"/>
    <x v="3"/>
    <s v="plays"/>
    <x v="637"/>
    <d v="2017-11-03T05:00:00"/>
  </r>
  <r>
    <n v="694"/>
    <s v="Mora-Bradley"/>
    <s v="Programmable tangible ability"/>
    <n v="9100"/>
    <n v="7656"/>
    <n v="84.131868131868131"/>
    <x v="0"/>
    <x v="467"/>
    <n v="96.911392405063296"/>
    <s v="US"/>
    <s v="USD"/>
    <n v="1511762400"/>
    <n v="1514959200"/>
    <b v="0"/>
    <b v="0"/>
    <s v="theater/plays"/>
    <x v="3"/>
    <s v="plays"/>
    <x v="638"/>
    <d v="2018-01-03T06:00:00"/>
  </r>
  <r>
    <n v="695"/>
    <s v="Cardenas, Thompson and Carey"/>
    <s v="Configurable full-range emulation"/>
    <n v="9200"/>
    <n v="12322"/>
    <n v="133.93478260869566"/>
    <x v="1"/>
    <x v="468"/>
    <n v="62.867346938775512"/>
    <s v="IT"/>
    <s v="EUR"/>
    <n v="1447480800"/>
    <n v="1448863200"/>
    <b v="1"/>
    <b v="0"/>
    <s v="music/rock"/>
    <x v="1"/>
    <s v="rock"/>
    <x v="639"/>
    <d v="2015-11-30T06:00:00"/>
  </r>
  <r>
    <n v="696"/>
    <s v="Lopez, Reid and Johnson"/>
    <s v="Total real-time hardware"/>
    <n v="164100"/>
    <n v="96888"/>
    <n v="59.042047531992694"/>
    <x v="0"/>
    <x v="469"/>
    <n v="108.98537682789652"/>
    <s v="US"/>
    <s v="USD"/>
    <n v="1429506000"/>
    <n v="1429592400"/>
    <b v="0"/>
    <b v="1"/>
    <s v="theater/plays"/>
    <x v="3"/>
    <s v="plays"/>
    <x v="640"/>
    <d v="2015-04-21T05:00:00"/>
  </r>
  <r>
    <n v="697"/>
    <s v="Fox-Williams"/>
    <s v="Profound system-worthy functionalities"/>
    <n v="128900"/>
    <n v="196960"/>
    <n v="152.80062063615205"/>
    <x v="1"/>
    <x v="470"/>
    <n v="26.999314599040439"/>
    <s v="US"/>
    <s v="USD"/>
    <n v="1522472400"/>
    <n v="1522645200"/>
    <b v="0"/>
    <b v="0"/>
    <s v="music/electric music"/>
    <x v="1"/>
    <s v="electric music"/>
    <x v="641"/>
    <d v="2018-04-02T05:00:00"/>
  </r>
  <r>
    <n v="698"/>
    <s v="Taylor, Wood and Taylor"/>
    <s v="Cloned hybrid focus group"/>
    <n v="42100"/>
    <n v="188057"/>
    <n v="446.69121140142522"/>
    <x v="1"/>
    <x v="471"/>
    <n v="65.004147943311438"/>
    <s v="CA"/>
    <s v="CAD"/>
    <n v="1322114400"/>
    <n v="1323324000"/>
    <b v="0"/>
    <b v="0"/>
    <s v="technology/wearables"/>
    <x v="2"/>
    <s v="wearables"/>
    <x v="642"/>
    <d v="2011-12-08T06:00:00"/>
  </r>
  <r>
    <n v="699"/>
    <s v="King Inc"/>
    <s v="Ergonomic dedicated focus group"/>
    <n v="7400"/>
    <n v="6245"/>
    <n v="84.391891891891888"/>
    <x v="0"/>
    <x v="75"/>
    <n v="111.51785714285714"/>
    <s v="US"/>
    <s v="USD"/>
    <n v="1561438800"/>
    <n v="1561525200"/>
    <b v="0"/>
    <b v="0"/>
    <s v="film &amp; video/drama"/>
    <x v="4"/>
    <s v="drama"/>
    <x v="230"/>
    <d v="2019-06-26T05:00:00"/>
  </r>
  <r>
    <n v="700"/>
    <s v="Cole, Petty and Cameron"/>
    <s v="Realigned zero administration paradigm"/>
    <n v="100"/>
    <n v="3"/>
    <n v="3"/>
    <x v="0"/>
    <x v="49"/>
    <n v="3"/>
    <s v="US"/>
    <s v="USD"/>
    <n v="1264399200"/>
    <n v="1265695200"/>
    <b v="0"/>
    <b v="0"/>
    <s v="technology/wearables"/>
    <x v="2"/>
    <s v="wearables"/>
    <x v="67"/>
    <d v="2010-02-09T06:00:00"/>
  </r>
  <r>
    <n v="701"/>
    <s v="Mcclain LLC"/>
    <s v="Open-source multi-tasking methodology"/>
    <n v="52000"/>
    <n v="91014"/>
    <n v="175.02692307692308"/>
    <x v="1"/>
    <x v="472"/>
    <n v="110.99268292682927"/>
    <s v="US"/>
    <s v="USD"/>
    <n v="1301202000"/>
    <n v="1301806800"/>
    <b v="1"/>
    <b v="0"/>
    <s v="theater/plays"/>
    <x v="3"/>
    <s v="plays"/>
    <x v="643"/>
    <d v="2011-04-03T05:00:00"/>
  </r>
  <r>
    <n v="702"/>
    <s v="Sims-Gross"/>
    <s v="Object-based attitude-oriented analyzer"/>
    <n v="8700"/>
    <n v="4710"/>
    <n v="54.137931034482754"/>
    <x v="0"/>
    <x v="100"/>
    <n v="56.746987951807228"/>
    <s v="US"/>
    <s v="USD"/>
    <n v="1374469200"/>
    <n v="1374901200"/>
    <b v="0"/>
    <b v="0"/>
    <s v="technology/wearables"/>
    <x v="2"/>
    <s v="wearables"/>
    <x v="644"/>
    <d v="2013-07-27T05:00:00"/>
  </r>
  <r>
    <n v="703"/>
    <s v="Perez Group"/>
    <s v="Cross-platform tertiary hub"/>
    <n v="63400"/>
    <n v="197728"/>
    <n v="311.87381703470032"/>
    <x v="1"/>
    <x v="473"/>
    <n v="97.020608439646708"/>
    <s v="US"/>
    <s v="USD"/>
    <n v="1334984400"/>
    <n v="1336453200"/>
    <b v="1"/>
    <b v="1"/>
    <s v="publishing/translations"/>
    <x v="5"/>
    <s v="translations"/>
    <x v="645"/>
    <d v="2012-05-08T05:00:00"/>
  </r>
  <r>
    <n v="704"/>
    <s v="Haynes-Williams"/>
    <s v="Seamless clear-thinking artificial intelligence"/>
    <n v="8700"/>
    <n v="10682"/>
    <n v="122.78160919540231"/>
    <x v="1"/>
    <x v="220"/>
    <n v="92.08620689655173"/>
    <s v="US"/>
    <s v="USD"/>
    <n v="1467608400"/>
    <n v="1468904400"/>
    <b v="0"/>
    <b v="0"/>
    <s v="film &amp; video/animation"/>
    <x v="4"/>
    <s v="animation"/>
    <x v="646"/>
    <d v="2016-07-19T05:00:00"/>
  </r>
  <r>
    <n v="705"/>
    <s v="Ford LLC"/>
    <s v="Centralized tangible success"/>
    <n v="169700"/>
    <n v="168048"/>
    <n v="99.026517383618156"/>
    <x v="0"/>
    <x v="474"/>
    <n v="82.986666666666665"/>
    <s v="GB"/>
    <s v="GBP"/>
    <n v="1386741600"/>
    <n v="1387087200"/>
    <b v="0"/>
    <b v="0"/>
    <s v="publishing/nonfiction"/>
    <x v="5"/>
    <s v="nonfiction"/>
    <x v="626"/>
    <d v="2013-12-15T06:00:00"/>
  </r>
  <r>
    <n v="706"/>
    <s v="Moreno Ltd"/>
    <s v="Customer-focused multimedia methodology"/>
    <n v="108400"/>
    <n v="138586"/>
    <n v="127.84686346863469"/>
    <x v="1"/>
    <x v="475"/>
    <n v="103.03791821561339"/>
    <s v="AU"/>
    <s v="AUD"/>
    <n v="1546754400"/>
    <n v="1547445600"/>
    <b v="0"/>
    <b v="1"/>
    <s v="technology/web"/>
    <x v="2"/>
    <s v="web"/>
    <x v="647"/>
    <d v="2019-01-14T06:00:00"/>
  </r>
  <r>
    <n v="707"/>
    <s v="Moore, Cook and Wright"/>
    <s v="Visionary maximized Local Area Network"/>
    <n v="7300"/>
    <n v="11579"/>
    <n v="158.61643835616439"/>
    <x v="1"/>
    <x v="170"/>
    <n v="68.922619047619051"/>
    <s v="US"/>
    <s v="USD"/>
    <n v="1544248800"/>
    <n v="1547359200"/>
    <b v="0"/>
    <b v="0"/>
    <s v="film &amp; video/drama"/>
    <x v="4"/>
    <s v="drama"/>
    <x v="159"/>
    <d v="2019-01-13T06:00:00"/>
  </r>
  <r>
    <n v="708"/>
    <s v="Ortega LLC"/>
    <s v="Secured bifurcated intranet"/>
    <n v="1700"/>
    <n v="12020"/>
    <n v="707.05882352941171"/>
    <x v="1"/>
    <x v="231"/>
    <n v="87.737226277372258"/>
    <s v="CH"/>
    <s v="CHF"/>
    <n v="1495429200"/>
    <n v="1496293200"/>
    <b v="0"/>
    <b v="0"/>
    <s v="theater/plays"/>
    <x v="3"/>
    <s v="plays"/>
    <x v="648"/>
    <d v="2017-06-01T05:00:00"/>
  </r>
  <r>
    <n v="709"/>
    <s v="Silva, Walker and Martin"/>
    <s v="Grass-roots 4thgeneration product"/>
    <n v="9800"/>
    <n v="13954"/>
    <n v="142.38775510204081"/>
    <x v="1"/>
    <x v="129"/>
    <n v="75.021505376344081"/>
    <s v="IT"/>
    <s v="EUR"/>
    <n v="1334811600"/>
    <n v="1335416400"/>
    <b v="0"/>
    <b v="0"/>
    <s v="theater/plays"/>
    <x v="3"/>
    <s v="plays"/>
    <x v="267"/>
    <d v="2012-04-26T05:00:00"/>
  </r>
  <r>
    <n v="710"/>
    <s v="Huynh, Gallegos and Mills"/>
    <s v="Reduced next generation info-mediaries"/>
    <n v="4300"/>
    <n v="6358"/>
    <n v="147.86046511627907"/>
    <x v="1"/>
    <x v="476"/>
    <n v="50.863999999999997"/>
    <s v="US"/>
    <s v="USD"/>
    <n v="1531544400"/>
    <n v="1532149200"/>
    <b v="0"/>
    <b v="1"/>
    <s v="theater/plays"/>
    <x v="3"/>
    <s v="plays"/>
    <x v="649"/>
    <d v="2018-07-21T05:00:00"/>
  </r>
  <r>
    <n v="711"/>
    <s v="Anderson LLC"/>
    <s v="Customizable full-range artificial intelligence"/>
    <n v="6200"/>
    <n v="1260"/>
    <n v="20.322580645161288"/>
    <x v="0"/>
    <x v="443"/>
    <n v="90"/>
    <s v="IT"/>
    <s v="EUR"/>
    <n v="1453615200"/>
    <n v="1453788000"/>
    <b v="1"/>
    <b v="1"/>
    <s v="theater/plays"/>
    <x v="3"/>
    <s v="plays"/>
    <x v="248"/>
    <d v="2016-01-26T06:00:00"/>
  </r>
  <r>
    <n v="712"/>
    <s v="Garza-Bryant"/>
    <s v="Programmable leadingedge contingency"/>
    <n v="800"/>
    <n v="14725"/>
    <n v="1840.625"/>
    <x v="1"/>
    <x v="381"/>
    <n v="72.896039603960389"/>
    <s v="US"/>
    <s v="USD"/>
    <n v="1467954000"/>
    <n v="1471496400"/>
    <b v="0"/>
    <b v="0"/>
    <s v="theater/plays"/>
    <x v="3"/>
    <s v="plays"/>
    <x v="571"/>
    <d v="2016-08-18T05:00:00"/>
  </r>
  <r>
    <n v="713"/>
    <s v="Mays LLC"/>
    <s v="Multi-layered global groupware"/>
    <n v="6900"/>
    <n v="11174"/>
    <n v="161.94202898550725"/>
    <x v="1"/>
    <x v="459"/>
    <n v="108.48543689320388"/>
    <s v="US"/>
    <s v="USD"/>
    <n v="1471842000"/>
    <n v="1472878800"/>
    <b v="0"/>
    <b v="0"/>
    <s v="publishing/radio &amp; podcasts"/>
    <x v="5"/>
    <s v="radio &amp; podcasts"/>
    <x v="650"/>
    <d v="2016-09-03T05:00:00"/>
  </r>
  <r>
    <n v="714"/>
    <s v="Evans-Jones"/>
    <s v="Switchable methodical superstructure"/>
    <n v="38500"/>
    <n v="182036"/>
    <n v="472.82077922077923"/>
    <x v="1"/>
    <x v="477"/>
    <n v="101.98095238095237"/>
    <s v="US"/>
    <s v="USD"/>
    <n v="1408424400"/>
    <n v="1408510800"/>
    <b v="0"/>
    <b v="0"/>
    <s v="music/rock"/>
    <x v="1"/>
    <s v="rock"/>
    <x v="1"/>
    <d v="2014-08-20T05:00:00"/>
  </r>
  <r>
    <n v="715"/>
    <s v="Fischer, Torres and Walker"/>
    <s v="Expanded even-keeled portal"/>
    <n v="118000"/>
    <n v="28870"/>
    <n v="24.466101694915253"/>
    <x v="0"/>
    <x v="478"/>
    <n v="44.009146341463413"/>
    <s v="US"/>
    <s v="USD"/>
    <n v="1281157200"/>
    <n v="1281589200"/>
    <b v="0"/>
    <b v="0"/>
    <s v="games/mobile games"/>
    <x v="6"/>
    <s v="mobile games"/>
    <x v="651"/>
    <d v="2010-08-12T05:00:00"/>
  </r>
  <r>
    <n v="716"/>
    <s v="Tapia, Kramer and Hicks"/>
    <s v="Advanced modular moderator"/>
    <n v="2000"/>
    <n v="10353"/>
    <n v="517.65"/>
    <x v="1"/>
    <x v="144"/>
    <n v="65.942675159235662"/>
    <s v="US"/>
    <s v="USD"/>
    <n v="1373432400"/>
    <n v="1375851600"/>
    <b v="0"/>
    <b v="1"/>
    <s v="theater/plays"/>
    <x v="3"/>
    <s v="plays"/>
    <x v="652"/>
    <d v="2013-08-07T05:00:00"/>
  </r>
  <r>
    <n v="717"/>
    <s v="Barnes, Wilcox and Riley"/>
    <s v="Reverse-engineered well-modulated ability"/>
    <n v="5600"/>
    <n v="13868"/>
    <n v="247.64285714285714"/>
    <x v="1"/>
    <x v="479"/>
    <n v="24.987387387387386"/>
    <s v="US"/>
    <s v="USD"/>
    <n v="1313989200"/>
    <n v="1315803600"/>
    <b v="0"/>
    <b v="0"/>
    <s v="film &amp; video/documentary"/>
    <x v="4"/>
    <s v="documentary"/>
    <x v="653"/>
    <d v="2011-09-12T05:00:00"/>
  </r>
  <r>
    <n v="718"/>
    <s v="Reyes PLC"/>
    <s v="Expanded optimal pricing structure"/>
    <n v="8300"/>
    <n v="8317"/>
    <n v="100.20481927710843"/>
    <x v="1"/>
    <x v="480"/>
    <n v="28.003367003367003"/>
    <s v="US"/>
    <s v="USD"/>
    <n v="1371445200"/>
    <n v="1373691600"/>
    <b v="0"/>
    <b v="0"/>
    <s v="technology/wearables"/>
    <x v="2"/>
    <s v="wearables"/>
    <x v="654"/>
    <d v="2013-07-13T05:00:00"/>
  </r>
  <r>
    <n v="719"/>
    <s v="Pace, Simpson and Watkins"/>
    <s v="Down-sized uniform ability"/>
    <n v="6900"/>
    <n v="10557"/>
    <n v="153"/>
    <x v="1"/>
    <x v="300"/>
    <n v="85.829268292682926"/>
    <s v="US"/>
    <s v="USD"/>
    <n v="1338267600"/>
    <n v="1339218000"/>
    <b v="0"/>
    <b v="0"/>
    <s v="publishing/fiction"/>
    <x v="5"/>
    <s v="fiction"/>
    <x v="655"/>
    <d v="2012-06-09T05:00:00"/>
  </r>
  <r>
    <n v="720"/>
    <s v="Valenzuela, Davidson and Castro"/>
    <s v="Multi-layered upward-trending conglomeration"/>
    <n v="8700"/>
    <n v="3227"/>
    <n v="37.091954022988503"/>
    <x v="3"/>
    <x v="63"/>
    <n v="84.921052631578945"/>
    <s v="DK"/>
    <s v="DKK"/>
    <n v="1519192800"/>
    <n v="1520402400"/>
    <b v="0"/>
    <b v="1"/>
    <s v="theater/plays"/>
    <x v="3"/>
    <s v="plays"/>
    <x v="656"/>
    <d v="2018-03-07T06:00:00"/>
  </r>
  <r>
    <n v="721"/>
    <s v="Dominguez-Owens"/>
    <s v="Open-architected systematic intranet"/>
    <n v="123600"/>
    <n v="5429"/>
    <n v="4.392394822006473"/>
    <x v="3"/>
    <x v="101"/>
    <n v="90.483333333333334"/>
    <s v="US"/>
    <s v="USD"/>
    <n v="1522818000"/>
    <n v="1523336400"/>
    <b v="0"/>
    <b v="0"/>
    <s v="music/rock"/>
    <x v="1"/>
    <s v="rock"/>
    <x v="657"/>
    <d v="2018-04-10T05:00:00"/>
  </r>
  <r>
    <n v="722"/>
    <s v="Thomas-Simmons"/>
    <s v="Proactive 24hour frame"/>
    <n v="48500"/>
    <n v="75906"/>
    <n v="156.50721649484535"/>
    <x v="1"/>
    <x v="481"/>
    <n v="25.00197628458498"/>
    <s v="US"/>
    <s v="USD"/>
    <n v="1509948000"/>
    <n v="1512280800"/>
    <b v="0"/>
    <b v="0"/>
    <s v="film &amp; video/documentary"/>
    <x v="4"/>
    <s v="documentary"/>
    <x v="265"/>
    <d v="2017-12-03T06:00:00"/>
  </r>
  <r>
    <n v="723"/>
    <s v="Beck-Knight"/>
    <s v="Exclusive fresh-thinking model"/>
    <n v="4900"/>
    <n v="13250"/>
    <n v="270.40816326530609"/>
    <x v="1"/>
    <x v="358"/>
    <n v="92.013888888888886"/>
    <s v="AU"/>
    <s v="AUD"/>
    <n v="1456898400"/>
    <n v="1458709200"/>
    <b v="0"/>
    <b v="0"/>
    <s v="theater/plays"/>
    <x v="3"/>
    <s v="plays"/>
    <x v="658"/>
    <d v="2016-03-23T05:00:00"/>
  </r>
  <r>
    <n v="724"/>
    <s v="Mccoy Ltd"/>
    <s v="Business-focused encompassing intranet"/>
    <n v="8400"/>
    <n v="11261"/>
    <n v="134.05952380952382"/>
    <x v="1"/>
    <x v="246"/>
    <n v="93.066115702479337"/>
    <s v="GB"/>
    <s v="GBP"/>
    <n v="1413954000"/>
    <n v="1414126800"/>
    <b v="0"/>
    <b v="1"/>
    <s v="theater/plays"/>
    <x v="3"/>
    <s v="plays"/>
    <x v="659"/>
    <d v="2014-10-24T05:00:00"/>
  </r>
  <r>
    <n v="725"/>
    <s v="Dawson-Tyler"/>
    <s v="Optional 6thgeneration access"/>
    <n v="193200"/>
    <n v="97369"/>
    <n v="50.398033126293996"/>
    <x v="0"/>
    <x v="482"/>
    <n v="61.008145363408524"/>
    <s v="US"/>
    <s v="USD"/>
    <n v="1416031200"/>
    <n v="1416204000"/>
    <b v="0"/>
    <b v="0"/>
    <s v="games/mobile games"/>
    <x v="6"/>
    <s v="mobile games"/>
    <x v="660"/>
    <d v="2014-11-17T06:00:00"/>
  </r>
  <r>
    <n v="726"/>
    <s v="Johns-Thomas"/>
    <s v="Realigned web-enabled functionalities"/>
    <n v="54300"/>
    <n v="48227"/>
    <n v="88.815837937384899"/>
    <x v="3"/>
    <x v="168"/>
    <n v="92.036259541984734"/>
    <s v="US"/>
    <s v="USD"/>
    <n v="1287982800"/>
    <n v="1288501200"/>
    <b v="0"/>
    <b v="1"/>
    <s v="theater/plays"/>
    <x v="3"/>
    <s v="plays"/>
    <x v="661"/>
    <d v="2010-10-31T05:00:00"/>
  </r>
  <r>
    <n v="727"/>
    <s v="Quinn, Cruz and Schmidt"/>
    <s v="Enterprise-wide multimedia software"/>
    <n v="8900"/>
    <n v="14685"/>
    <n v="165"/>
    <x v="1"/>
    <x v="483"/>
    <n v="81.132596685082873"/>
    <s v="US"/>
    <s v="USD"/>
    <n v="1547964000"/>
    <n v="1552971600"/>
    <b v="0"/>
    <b v="0"/>
    <s v="technology/web"/>
    <x v="2"/>
    <s v="web"/>
    <x v="4"/>
    <d v="2019-03-19T05:00:00"/>
  </r>
  <r>
    <n v="728"/>
    <s v="Stewart Inc"/>
    <s v="Versatile mission-critical knowledgebase"/>
    <n v="4200"/>
    <n v="735"/>
    <n v="17.5"/>
    <x v="0"/>
    <x v="234"/>
    <n v="73.5"/>
    <s v="US"/>
    <s v="USD"/>
    <n v="1464152400"/>
    <n v="1465102800"/>
    <b v="0"/>
    <b v="0"/>
    <s v="theater/plays"/>
    <x v="3"/>
    <s v="plays"/>
    <x v="662"/>
    <d v="2016-06-05T05:00:00"/>
  </r>
  <r>
    <n v="729"/>
    <s v="Moore Group"/>
    <s v="Multi-lateral object-oriented open system"/>
    <n v="5600"/>
    <n v="10397"/>
    <n v="185.66071428571428"/>
    <x v="1"/>
    <x v="393"/>
    <n v="85.221311475409834"/>
    <s v="US"/>
    <s v="USD"/>
    <n v="1359957600"/>
    <n v="1360130400"/>
    <b v="0"/>
    <b v="0"/>
    <s v="film &amp; video/drama"/>
    <x v="4"/>
    <s v="drama"/>
    <x v="663"/>
    <d v="2013-02-06T06:00:00"/>
  </r>
  <r>
    <n v="730"/>
    <s v="Carson PLC"/>
    <s v="Visionary system-worthy attitude"/>
    <n v="28800"/>
    <n v="118847"/>
    <n v="412.6631944444444"/>
    <x v="1"/>
    <x v="130"/>
    <n v="110.96825396825396"/>
    <s v="CA"/>
    <s v="CAD"/>
    <n v="1432357200"/>
    <n v="1432875600"/>
    <b v="0"/>
    <b v="0"/>
    <s v="technology/wearables"/>
    <x v="2"/>
    <s v="wearables"/>
    <x v="664"/>
    <d v="2015-05-29T05:00:00"/>
  </r>
  <r>
    <n v="731"/>
    <s v="Cruz, Hall and Mason"/>
    <s v="Synergized content-based hierarchy"/>
    <n v="8000"/>
    <n v="7220"/>
    <n v="90.25"/>
    <x v="3"/>
    <x v="319"/>
    <n v="32.968036529680369"/>
    <s v="US"/>
    <s v="USD"/>
    <n v="1500786000"/>
    <n v="1500872400"/>
    <b v="0"/>
    <b v="0"/>
    <s v="technology/web"/>
    <x v="2"/>
    <s v="web"/>
    <x v="665"/>
    <d v="2017-07-24T05:00:00"/>
  </r>
  <r>
    <n v="732"/>
    <s v="Glass, Baker and Jones"/>
    <s v="Business-focused 24hour access"/>
    <n v="117000"/>
    <n v="107622"/>
    <n v="91.984615384615381"/>
    <x v="0"/>
    <x v="484"/>
    <n v="96.005352363960753"/>
    <s v="US"/>
    <s v="USD"/>
    <n v="1490158800"/>
    <n v="1492146000"/>
    <b v="0"/>
    <b v="1"/>
    <s v="music/rock"/>
    <x v="1"/>
    <s v="rock"/>
    <x v="666"/>
    <d v="2017-04-14T05:00:00"/>
  </r>
  <r>
    <n v="733"/>
    <s v="Marquez-Kerr"/>
    <s v="Automated hybrid orchestration"/>
    <n v="15800"/>
    <n v="83267"/>
    <n v="527.00632911392404"/>
    <x v="1"/>
    <x v="485"/>
    <n v="84.96632653061225"/>
    <s v="US"/>
    <s v="USD"/>
    <n v="1406178000"/>
    <n v="1407301200"/>
    <b v="0"/>
    <b v="0"/>
    <s v="music/metal"/>
    <x v="1"/>
    <s v="metal"/>
    <x v="43"/>
    <d v="2014-08-06T05:00:00"/>
  </r>
  <r>
    <n v="734"/>
    <s v="Stone PLC"/>
    <s v="Exclusive 5thgeneration leverage"/>
    <n v="4200"/>
    <n v="13404"/>
    <n v="319.14285714285711"/>
    <x v="1"/>
    <x v="486"/>
    <n v="25.007462686567163"/>
    <s v="US"/>
    <s v="USD"/>
    <n v="1485583200"/>
    <n v="1486620000"/>
    <b v="0"/>
    <b v="1"/>
    <s v="theater/plays"/>
    <x v="3"/>
    <s v="plays"/>
    <x v="667"/>
    <d v="2017-02-09T06:00:00"/>
  </r>
  <r>
    <n v="735"/>
    <s v="Caldwell PLC"/>
    <s v="Grass-roots zero administration alliance"/>
    <n v="37100"/>
    <n v="131404"/>
    <n v="354.18867924528303"/>
    <x v="1"/>
    <x v="487"/>
    <n v="65.998995479658461"/>
    <s v="US"/>
    <s v="USD"/>
    <n v="1459314000"/>
    <n v="1459918800"/>
    <b v="0"/>
    <b v="0"/>
    <s v="photography/photography books"/>
    <x v="7"/>
    <s v="photography books"/>
    <x v="668"/>
    <d v="2016-04-06T05:00:00"/>
  </r>
  <r>
    <n v="736"/>
    <s v="Silva-Hawkins"/>
    <s v="Proactive heuristic orchestration"/>
    <n v="7700"/>
    <n v="2533"/>
    <n v="32.896103896103895"/>
    <x v="3"/>
    <x v="226"/>
    <n v="87.34482758620689"/>
    <s v="US"/>
    <s v="USD"/>
    <n v="1424412000"/>
    <n v="1424757600"/>
    <b v="0"/>
    <b v="0"/>
    <s v="publishing/nonfiction"/>
    <x v="5"/>
    <s v="nonfiction"/>
    <x v="669"/>
    <d v="2015-02-24T06:00:00"/>
  </r>
  <r>
    <n v="737"/>
    <s v="Gardner Inc"/>
    <s v="Function-based systematic Graphical User Interface"/>
    <n v="3700"/>
    <n v="5028"/>
    <n v="135.8918918918919"/>
    <x v="1"/>
    <x v="80"/>
    <n v="27.933333333333334"/>
    <s v="US"/>
    <s v="USD"/>
    <n v="1478844000"/>
    <n v="1479880800"/>
    <b v="0"/>
    <b v="0"/>
    <s v="music/indie rock"/>
    <x v="1"/>
    <s v="indie rock"/>
    <x v="670"/>
    <d v="2016-11-23T06:00:00"/>
  </r>
  <r>
    <n v="738"/>
    <s v="Garcia Group"/>
    <s v="Extended zero administration software"/>
    <n v="74700"/>
    <n v="1557"/>
    <n v="2.0843373493975905"/>
    <x v="0"/>
    <x v="27"/>
    <n v="103.8"/>
    <s v="US"/>
    <s v="USD"/>
    <n v="1416117600"/>
    <n v="1418018400"/>
    <b v="0"/>
    <b v="1"/>
    <s v="theater/plays"/>
    <x v="3"/>
    <s v="plays"/>
    <x v="671"/>
    <d v="2014-12-08T06:00:00"/>
  </r>
  <r>
    <n v="739"/>
    <s v="Meyer-Avila"/>
    <s v="Multi-tiered discrete support"/>
    <n v="10000"/>
    <n v="6100"/>
    <n v="61"/>
    <x v="0"/>
    <x v="271"/>
    <n v="31.937172774869111"/>
    <s v="US"/>
    <s v="USD"/>
    <n v="1340946000"/>
    <n v="1341032400"/>
    <b v="0"/>
    <b v="0"/>
    <s v="music/indie rock"/>
    <x v="1"/>
    <s v="indie rock"/>
    <x v="672"/>
    <d v="2012-06-30T05:00:00"/>
  </r>
  <r>
    <n v="740"/>
    <s v="Nelson, Smith and Graham"/>
    <s v="Phased system-worthy conglomeration"/>
    <n v="5300"/>
    <n v="1592"/>
    <n v="30.037735849056602"/>
    <x v="0"/>
    <x v="36"/>
    <n v="99.5"/>
    <s v="US"/>
    <s v="USD"/>
    <n v="1486101600"/>
    <n v="1486360800"/>
    <b v="0"/>
    <b v="0"/>
    <s v="theater/plays"/>
    <x v="3"/>
    <s v="plays"/>
    <x v="673"/>
    <d v="2017-02-06T06:00:00"/>
  </r>
  <r>
    <n v="741"/>
    <s v="Garcia Ltd"/>
    <s v="Balanced mobile alliance"/>
    <n v="1200"/>
    <n v="14150"/>
    <n v="1179.1666666666665"/>
    <x v="1"/>
    <x v="406"/>
    <n v="108.84615384615384"/>
    <s v="US"/>
    <s v="USD"/>
    <n v="1274590800"/>
    <n v="1274677200"/>
    <b v="0"/>
    <b v="0"/>
    <s v="theater/plays"/>
    <x v="3"/>
    <s v="plays"/>
    <x v="674"/>
    <d v="2010-05-24T05:00:00"/>
  </r>
  <r>
    <n v="742"/>
    <s v="West-Stevens"/>
    <s v="Reactive solution-oriented groupware"/>
    <n v="1200"/>
    <n v="13513"/>
    <n v="1126.0833333333335"/>
    <x v="1"/>
    <x v="393"/>
    <n v="110.76229508196721"/>
    <s v="US"/>
    <s v="USD"/>
    <n v="1263880800"/>
    <n v="1267509600"/>
    <b v="0"/>
    <b v="0"/>
    <s v="music/electric music"/>
    <x v="1"/>
    <s v="electric music"/>
    <x v="675"/>
    <d v="2010-03-02T06:00:00"/>
  </r>
  <r>
    <n v="743"/>
    <s v="Clark-Conrad"/>
    <s v="Exclusive bandwidth-monitored orchestration"/>
    <n v="3900"/>
    <n v="504"/>
    <n v="12.923076923076923"/>
    <x v="0"/>
    <x v="68"/>
    <n v="29.647058823529413"/>
    <s v="US"/>
    <s v="USD"/>
    <n v="1445403600"/>
    <n v="1445922000"/>
    <b v="0"/>
    <b v="1"/>
    <s v="theater/plays"/>
    <x v="3"/>
    <s v="plays"/>
    <x v="676"/>
    <d v="2015-10-27T05:00:00"/>
  </r>
  <r>
    <n v="744"/>
    <s v="Fitzgerald Group"/>
    <s v="Intuitive exuding initiative"/>
    <n v="2000"/>
    <n v="14240"/>
    <n v="712"/>
    <x v="1"/>
    <x v="382"/>
    <n v="101.71428571428571"/>
    <s v="US"/>
    <s v="USD"/>
    <n v="1533877200"/>
    <n v="1534050000"/>
    <b v="0"/>
    <b v="1"/>
    <s v="theater/plays"/>
    <x v="3"/>
    <s v="plays"/>
    <x v="342"/>
    <d v="2018-08-12T05:00:00"/>
  </r>
  <r>
    <n v="745"/>
    <s v="Hill, Mccann and Moore"/>
    <s v="Streamlined needs-based knowledge user"/>
    <n v="6900"/>
    <n v="2091"/>
    <n v="30.304347826086957"/>
    <x v="0"/>
    <x v="298"/>
    <n v="61.5"/>
    <s v="US"/>
    <s v="USD"/>
    <n v="1275195600"/>
    <n v="1277528400"/>
    <b v="0"/>
    <b v="0"/>
    <s v="technology/wearables"/>
    <x v="2"/>
    <s v="wearables"/>
    <x v="677"/>
    <d v="2010-06-26T05:00:00"/>
  </r>
  <r>
    <n v="746"/>
    <s v="Edwards LLC"/>
    <s v="Automated system-worthy structure"/>
    <n v="55800"/>
    <n v="118580"/>
    <n v="212.50896057347671"/>
    <x v="1"/>
    <x v="488"/>
    <n v="35"/>
    <s v="US"/>
    <s v="USD"/>
    <n v="1318136400"/>
    <n v="1318568400"/>
    <b v="0"/>
    <b v="0"/>
    <s v="technology/web"/>
    <x v="2"/>
    <s v="web"/>
    <x v="678"/>
    <d v="2011-10-14T05:00:00"/>
  </r>
  <r>
    <n v="747"/>
    <s v="Greer and Sons"/>
    <s v="Secured clear-thinking intranet"/>
    <n v="4900"/>
    <n v="11214"/>
    <n v="228.85714285714286"/>
    <x v="1"/>
    <x v="489"/>
    <n v="40.049999999999997"/>
    <s v="US"/>
    <s v="USD"/>
    <n v="1283403600"/>
    <n v="1284354000"/>
    <b v="0"/>
    <b v="0"/>
    <s v="theater/plays"/>
    <x v="3"/>
    <s v="plays"/>
    <x v="679"/>
    <d v="2010-09-13T05:00:00"/>
  </r>
  <r>
    <n v="748"/>
    <s v="Martinez PLC"/>
    <s v="Cloned actuating architecture"/>
    <n v="194900"/>
    <n v="68137"/>
    <n v="34.959979476654695"/>
    <x v="3"/>
    <x v="490"/>
    <n v="110.97231270358306"/>
    <s v="US"/>
    <s v="USD"/>
    <n v="1267423200"/>
    <n v="1269579600"/>
    <b v="0"/>
    <b v="1"/>
    <s v="film &amp; video/animation"/>
    <x v="4"/>
    <s v="animation"/>
    <x v="680"/>
    <d v="2010-03-26T05:00:00"/>
  </r>
  <r>
    <n v="749"/>
    <s v="Hunter-Logan"/>
    <s v="Down-sized needs-based task-force"/>
    <n v="8600"/>
    <n v="13527"/>
    <n v="157.29069767441862"/>
    <x v="1"/>
    <x v="491"/>
    <n v="36.959016393442624"/>
    <s v="IT"/>
    <s v="EUR"/>
    <n v="1412744400"/>
    <n v="1413781200"/>
    <b v="0"/>
    <b v="1"/>
    <s v="technology/wearables"/>
    <x v="2"/>
    <s v="wearables"/>
    <x v="681"/>
    <d v="2014-10-20T05:00:00"/>
  </r>
  <r>
    <n v="750"/>
    <s v="Ramos and Sons"/>
    <s v="Extended responsive Internet solution"/>
    <n v="100"/>
    <n v="1"/>
    <n v="1"/>
    <x v="0"/>
    <x v="49"/>
    <n v="1"/>
    <s v="GB"/>
    <s v="GBP"/>
    <n v="1277960400"/>
    <n v="1280120400"/>
    <b v="0"/>
    <b v="0"/>
    <s v="music/electric music"/>
    <x v="1"/>
    <s v="electric music"/>
    <x v="682"/>
    <d v="2010-07-26T05:00:00"/>
  </r>
  <r>
    <n v="751"/>
    <s v="Lane-Barber"/>
    <s v="Universal value-added moderator"/>
    <n v="3600"/>
    <n v="8363"/>
    <n v="232.30555555555554"/>
    <x v="1"/>
    <x v="492"/>
    <n v="30.974074074074075"/>
    <s v="US"/>
    <s v="USD"/>
    <n v="1458190800"/>
    <n v="1459486800"/>
    <b v="1"/>
    <b v="1"/>
    <s v="publishing/nonfiction"/>
    <x v="5"/>
    <s v="nonfiction"/>
    <x v="683"/>
    <d v="2016-04-01T05:00:00"/>
  </r>
  <r>
    <n v="752"/>
    <s v="Lowery Group"/>
    <s v="Sharable motivating emulation"/>
    <n v="5800"/>
    <n v="5362"/>
    <n v="92.448275862068968"/>
    <x v="3"/>
    <x v="493"/>
    <n v="47.035087719298247"/>
    <s v="US"/>
    <s v="USD"/>
    <n v="1280984400"/>
    <n v="1282539600"/>
    <b v="0"/>
    <b v="1"/>
    <s v="theater/plays"/>
    <x v="3"/>
    <s v="plays"/>
    <x v="684"/>
    <d v="2010-08-23T05:00:00"/>
  </r>
  <r>
    <n v="753"/>
    <s v="Guerrero-Griffin"/>
    <s v="Networked web-enabled product"/>
    <n v="4700"/>
    <n v="12065"/>
    <n v="256.70212765957444"/>
    <x v="1"/>
    <x v="231"/>
    <n v="88.065693430656935"/>
    <s v="US"/>
    <s v="USD"/>
    <n v="1274590800"/>
    <n v="1275886800"/>
    <b v="0"/>
    <b v="0"/>
    <s v="photography/photography books"/>
    <x v="7"/>
    <s v="photography books"/>
    <x v="674"/>
    <d v="2010-06-07T05:00:00"/>
  </r>
  <r>
    <n v="754"/>
    <s v="Perez, Reed and Lee"/>
    <s v="Advanced dedicated encoding"/>
    <n v="70400"/>
    <n v="118603"/>
    <n v="168.47017045454547"/>
    <x v="1"/>
    <x v="494"/>
    <n v="37.005616224648989"/>
    <s v="US"/>
    <s v="USD"/>
    <n v="1351400400"/>
    <n v="1355983200"/>
    <b v="0"/>
    <b v="0"/>
    <s v="theater/plays"/>
    <x v="3"/>
    <s v="plays"/>
    <x v="685"/>
    <d v="2012-12-20T06:00:00"/>
  </r>
  <r>
    <n v="755"/>
    <s v="Chen, Pollard and Clarke"/>
    <s v="Stand-alone multi-state project"/>
    <n v="4500"/>
    <n v="7496"/>
    <n v="166.57777777777778"/>
    <x v="1"/>
    <x v="495"/>
    <n v="26.027777777777779"/>
    <s v="DK"/>
    <s v="DKK"/>
    <n v="1514354400"/>
    <n v="1515391200"/>
    <b v="0"/>
    <b v="1"/>
    <s v="theater/plays"/>
    <x v="3"/>
    <s v="plays"/>
    <x v="605"/>
    <d v="2018-01-08T06:00:00"/>
  </r>
  <r>
    <n v="756"/>
    <s v="Serrano, Gallagher and Griffith"/>
    <s v="Customizable bi-directional monitoring"/>
    <n v="1300"/>
    <n v="10037"/>
    <n v="772.07692307692309"/>
    <x v="1"/>
    <x v="496"/>
    <n v="67.817567567567565"/>
    <s v="US"/>
    <s v="USD"/>
    <n v="1421733600"/>
    <n v="1422252000"/>
    <b v="0"/>
    <b v="0"/>
    <s v="theater/plays"/>
    <x v="3"/>
    <s v="plays"/>
    <x v="686"/>
    <d v="2015-01-26T06:00:00"/>
  </r>
  <r>
    <n v="757"/>
    <s v="Callahan-Gilbert"/>
    <s v="Profit-focused motivating function"/>
    <n v="1400"/>
    <n v="5696"/>
    <n v="406.85714285714283"/>
    <x v="1"/>
    <x v="493"/>
    <n v="49.964912280701753"/>
    <s v="US"/>
    <s v="USD"/>
    <n v="1305176400"/>
    <n v="1305522000"/>
    <b v="0"/>
    <b v="0"/>
    <s v="film &amp; video/drama"/>
    <x v="4"/>
    <s v="drama"/>
    <x v="687"/>
    <d v="2011-05-16T05:00:00"/>
  </r>
  <r>
    <n v="758"/>
    <s v="Logan-Miranda"/>
    <s v="Proactive systemic firmware"/>
    <n v="29600"/>
    <n v="167005"/>
    <n v="564.20608108108115"/>
    <x v="1"/>
    <x v="497"/>
    <n v="110.01646903820817"/>
    <s v="CA"/>
    <s v="CAD"/>
    <n v="1414126800"/>
    <n v="1414904400"/>
    <b v="0"/>
    <b v="0"/>
    <s v="music/rock"/>
    <x v="1"/>
    <s v="rock"/>
    <x v="688"/>
    <d v="2014-11-02T05:00:00"/>
  </r>
  <r>
    <n v="759"/>
    <s v="Rodriguez PLC"/>
    <s v="Grass-roots upward-trending installation"/>
    <n v="167500"/>
    <n v="114615"/>
    <n v="68.426865671641792"/>
    <x v="0"/>
    <x v="498"/>
    <n v="89.964678178963894"/>
    <s v="US"/>
    <s v="USD"/>
    <n v="1517810400"/>
    <n v="1520402400"/>
    <b v="0"/>
    <b v="0"/>
    <s v="music/electric music"/>
    <x v="1"/>
    <s v="electric music"/>
    <x v="689"/>
    <d v="2018-03-07T06:00:00"/>
  </r>
  <r>
    <n v="760"/>
    <s v="Smith-Kennedy"/>
    <s v="Virtual heuristic hub"/>
    <n v="48300"/>
    <n v="16592"/>
    <n v="34.351966873706004"/>
    <x v="0"/>
    <x v="155"/>
    <n v="79.009523809523813"/>
    <s v="IT"/>
    <s v="EUR"/>
    <n v="1564635600"/>
    <n v="1567141200"/>
    <b v="0"/>
    <b v="1"/>
    <s v="games/video games"/>
    <x v="6"/>
    <s v="video games"/>
    <x v="690"/>
    <d v="2019-08-30T05:00:00"/>
  </r>
  <r>
    <n v="761"/>
    <s v="Mitchell-Lee"/>
    <s v="Customizable leadingedge model"/>
    <n v="2200"/>
    <n v="14420"/>
    <n v="655.4545454545455"/>
    <x v="1"/>
    <x v="499"/>
    <n v="86.867469879518069"/>
    <s v="US"/>
    <s v="USD"/>
    <n v="1500699600"/>
    <n v="1501131600"/>
    <b v="0"/>
    <b v="0"/>
    <s v="music/rock"/>
    <x v="1"/>
    <s v="rock"/>
    <x v="691"/>
    <d v="2017-07-27T05:00:00"/>
  </r>
  <r>
    <n v="762"/>
    <s v="Davis Ltd"/>
    <s v="Upgradable uniform service-desk"/>
    <n v="3500"/>
    <n v="6204"/>
    <n v="177.25714285714284"/>
    <x v="1"/>
    <x v="16"/>
    <n v="62.04"/>
    <s v="AU"/>
    <s v="AUD"/>
    <n v="1354082400"/>
    <n v="1355032800"/>
    <b v="0"/>
    <b v="0"/>
    <s v="music/jazz"/>
    <x v="1"/>
    <s v="jazz"/>
    <x v="692"/>
    <d v="2012-12-09T06:00:00"/>
  </r>
  <r>
    <n v="763"/>
    <s v="Rowland PLC"/>
    <s v="Inverse client-driven product"/>
    <n v="5600"/>
    <n v="6338"/>
    <n v="113.17857142857144"/>
    <x v="1"/>
    <x v="500"/>
    <n v="26.970212765957445"/>
    <s v="US"/>
    <s v="USD"/>
    <n v="1336453200"/>
    <n v="1339477200"/>
    <b v="0"/>
    <b v="1"/>
    <s v="theater/plays"/>
    <x v="3"/>
    <s v="plays"/>
    <x v="693"/>
    <d v="2012-06-12T05:00:00"/>
  </r>
  <r>
    <n v="764"/>
    <s v="Shaffer-Mason"/>
    <s v="Managed bandwidth-monitored system engine"/>
    <n v="1100"/>
    <n v="8010"/>
    <n v="728.18181818181824"/>
    <x v="1"/>
    <x v="496"/>
    <n v="54.121621621621621"/>
    <s v="US"/>
    <s v="USD"/>
    <n v="1305262800"/>
    <n v="1305954000"/>
    <b v="0"/>
    <b v="0"/>
    <s v="music/rock"/>
    <x v="1"/>
    <s v="rock"/>
    <x v="694"/>
    <d v="2011-05-21T05:00:00"/>
  </r>
  <r>
    <n v="765"/>
    <s v="Matthews LLC"/>
    <s v="Advanced transitional help-desk"/>
    <n v="3900"/>
    <n v="8125"/>
    <n v="208.33333333333334"/>
    <x v="1"/>
    <x v="40"/>
    <n v="41.035353535353536"/>
    <s v="US"/>
    <s v="USD"/>
    <n v="1492232400"/>
    <n v="1494392400"/>
    <b v="1"/>
    <b v="1"/>
    <s v="music/indie rock"/>
    <x v="1"/>
    <s v="indie rock"/>
    <x v="695"/>
    <d v="2017-05-10T05:00:00"/>
  </r>
  <r>
    <n v="766"/>
    <s v="Montgomery-Castro"/>
    <s v="De-engineered disintermediate encryption"/>
    <n v="43800"/>
    <n v="13653"/>
    <n v="31.171232876712331"/>
    <x v="0"/>
    <x v="501"/>
    <n v="55.052419354838712"/>
    <s v="AU"/>
    <s v="AUD"/>
    <n v="1537333200"/>
    <n v="1537419600"/>
    <b v="0"/>
    <b v="0"/>
    <s v="film &amp; video/science fiction"/>
    <x v="4"/>
    <s v="science fiction"/>
    <x v="123"/>
    <d v="2018-09-20T05:00:00"/>
  </r>
  <r>
    <n v="767"/>
    <s v="Hale, Pearson and Jenkins"/>
    <s v="Upgradable attitude-oriented project"/>
    <n v="97200"/>
    <n v="55372"/>
    <n v="56.967078189300416"/>
    <x v="0"/>
    <x v="502"/>
    <n v="107.93762183235867"/>
    <s v="US"/>
    <s v="USD"/>
    <n v="1444107600"/>
    <n v="1447999200"/>
    <b v="0"/>
    <b v="0"/>
    <s v="publishing/translations"/>
    <x v="5"/>
    <s v="translations"/>
    <x v="696"/>
    <d v="2015-11-20T06:00:00"/>
  </r>
  <r>
    <n v="768"/>
    <s v="Ramirez-Calderon"/>
    <s v="Fundamental zero tolerance alliance"/>
    <n v="4800"/>
    <n v="11088"/>
    <n v="231"/>
    <x v="1"/>
    <x v="503"/>
    <n v="73.92"/>
    <s v="US"/>
    <s v="USD"/>
    <n v="1386741600"/>
    <n v="1388037600"/>
    <b v="0"/>
    <b v="0"/>
    <s v="theater/plays"/>
    <x v="3"/>
    <s v="plays"/>
    <x v="626"/>
    <d v="2013-12-26T06:00:00"/>
  </r>
  <r>
    <n v="769"/>
    <s v="Johnson-Morales"/>
    <s v="Devolved 24hour forecast"/>
    <n v="125600"/>
    <n v="109106"/>
    <n v="86.867834394904463"/>
    <x v="0"/>
    <x v="504"/>
    <n v="31.995894428152493"/>
    <s v="US"/>
    <s v="USD"/>
    <n v="1376542800"/>
    <n v="1378789200"/>
    <b v="0"/>
    <b v="0"/>
    <s v="games/video games"/>
    <x v="6"/>
    <s v="video games"/>
    <x v="697"/>
    <d v="2013-09-10T05:00:00"/>
  </r>
  <r>
    <n v="770"/>
    <s v="Mathis-Rodriguez"/>
    <s v="User-centric attitude-oriented intranet"/>
    <n v="4300"/>
    <n v="11642"/>
    <n v="270.74418604651163"/>
    <x v="1"/>
    <x v="505"/>
    <n v="53.898148148148145"/>
    <s v="IT"/>
    <s v="EUR"/>
    <n v="1397451600"/>
    <n v="1398056400"/>
    <b v="0"/>
    <b v="1"/>
    <s v="theater/plays"/>
    <x v="3"/>
    <s v="plays"/>
    <x v="698"/>
    <d v="2014-04-21T05:00:00"/>
  </r>
  <r>
    <n v="771"/>
    <s v="Smith, Mack and Williams"/>
    <s v="Self-enabling 5thgeneration paradigm"/>
    <n v="5600"/>
    <n v="2769"/>
    <n v="49.446428571428569"/>
    <x v="3"/>
    <x v="150"/>
    <n v="106.5"/>
    <s v="US"/>
    <s v="USD"/>
    <n v="1548482400"/>
    <n v="1550815200"/>
    <b v="0"/>
    <b v="0"/>
    <s v="theater/plays"/>
    <x v="3"/>
    <s v="plays"/>
    <x v="699"/>
    <d v="2019-02-22T06:00:00"/>
  </r>
  <r>
    <n v="772"/>
    <s v="Johnson-Pace"/>
    <s v="Persistent 3rdgeneration moratorium"/>
    <n v="149600"/>
    <n v="169586"/>
    <n v="113.3596256684492"/>
    <x v="1"/>
    <x v="506"/>
    <n v="32.999805409612762"/>
    <s v="US"/>
    <s v="USD"/>
    <n v="1549692000"/>
    <n v="1550037600"/>
    <b v="0"/>
    <b v="0"/>
    <s v="music/indie rock"/>
    <x v="1"/>
    <s v="indie rock"/>
    <x v="700"/>
    <d v="2019-02-13T06:00:00"/>
  </r>
  <r>
    <n v="773"/>
    <s v="Meza, Kirby and Patel"/>
    <s v="Cross-platform empowering project"/>
    <n v="53100"/>
    <n v="101185"/>
    <n v="190.55555555555554"/>
    <x v="1"/>
    <x v="507"/>
    <n v="43.00254993625159"/>
    <s v="US"/>
    <s v="USD"/>
    <n v="1492059600"/>
    <n v="1492923600"/>
    <b v="0"/>
    <b v="0"/>
    <s v="theater/plays"/>
    <x v="3"/>
    <s v="plays"/>
    <x v="701"/>
    <d v="2017-04-23T05:00:00"/>
  </r>
  <r>
    <n v="774"/>
    <s v="Gonzalez-Snow"/>
    <s v="Polarized user-facing interface"/>
    <n v="5000"/>
    <n v="6775"/>
    <n v="135.5"/>
    <x v="1"/>
    <x v="373"/>
    <n v="86.858974358974365"/>
    <s v="IT"/>
    <s v="EUR"/>
    <n v="1463979600"/>
    <n v="1467522000"/>
    <b v="0"/>
    <b v="0"/>
    <s v="technology/web"/>
    <x v="2"/>
    <s v="web"/>
    <x v="702"/>
    <d v="2016-07-03T05:00:00"/>
  </r>
  <r>
    <n v="775"/>
    <s v="Murphy LLC"/>
    <s v="Customer-focused non-volatile framework"/>
    <n v="9400"/>
    <n v="968"/>
    <n v="10.297872340425531"/>
    <x v="0"/>
    <x v="234"/>
    <n v="96.8"/>
    <s v="US"/>
    <s v="USD"/>
    <n v="1415253600"/>
    <n v="1416117600"/>
    <b v="0"/>
    <b v="0"/>
    <s v="music/rock"/>
    <x v="1"/>
    <s v="rock"/>
    <x v="703"/>
    <d v="2014-11-16T06:00:00"/>
  </r>
  <r>
    <n v="776"/>
    <s v="Taylor-Rowe"/>
    <s v="Synchronized multimedia frame"/>
    <n v="110800"/>
    <n v="72623"/>
    <n v="65.544223826714799"/>
    <x v="0"/>
    <x v="508"/>
    <n v="32.995456610631528"/>
    <s v="US"/>
    <s v="USD"/>
    <n v="1562216400"/>
    <n v="1563771600"/>
    <b v="0"/>
    <b v="0"/>
    <s v="theater/plays"/>
    <x v="3"/>
    <s v="plays"/>
    <x v="704"/>
    <d v="2019-07-22T05:00:00"/>
  </r>
  <r>
    <n v="777"/>
    <s v="Henderson Ltd"/>
    <s v="Open-architected stable algorithm"/>
    <n v="93800"/>
    <n v="45987"/>
    <n v="49.026652452025587"/>
    <x v="0"/>
    <x v="103"/>
    <n v="68.028106508875737"/>
    <s v="US"/>
    <s v="USD"/>
    <n v="1316754000"/>
    <n v="1319259600"/>
    <b v="0"/>
    <b v="0"/>
    <s v="theater/plays"/>
    <x v="3"/>
    <s v="plays"/>
    <x v="431"/>
    <d v="2011-10-22T05:00:00"/>
  </r>
  <r>
    <n v="778"/>
    <s v="Moss-Guzman"/>
    <s v="Cross-platform optimizing website"/>
    <n v="1300"/>
    <n v="10243"/>
    <n v="787.92307692307691"/>
    <x v="1"/>
    <x v="5"/>
    <n v="58.867816091954026"/>
    <s v="CH"/>
    <s v="CHF"/>
    <n v="1313211600"/>
    <n v="1313643600"/>
    <b v="0"/>
    <b v="0"/>
    <s v="film &amp; video/animation"/>
    <x v="4"/>
    <s v="animation"/>
    <x v="705"/>
    <d v="2011-08-18T05:00:00"/>
  </r>
  <r>
    <n v="779"/>
    <s v="Webb Group"/>
    <s v="Public-key actuating projection"/>
    <n v="108700"/>
    <n v="87293"/>
    <n v="80.306347746090154"/>
    <x v="0"/>
    <x v="509"/>
    <n v="105.04572803850782"/>
    <s v="US"/>
    <s v="USD"/>
    <n v="1439528400"/>
    <n v="1440306000"/>
    <b v="0"/>
    <b v="1"/>
    <s v="theater/plays"/>
    <x v="3"/>
    <s v="plays"/>
    <x v="706"/>
    <d v="2015-08-23T05:00:00"/>
  </r>
  <r>
    <n v="780"/>
    <s v="Brooks-Rodriguez"/>
    <s v="Implemented intangible instruction set"/>
    <n v="5100"/>
    <n v="5421"/>
    <n v="106.29411764705883"/>
    <x v="1"/>
    <x v="55"/>
    <n v="33.054878048780488"/>
    <s v="US"/>
    <s v="USD"/>
    <n v="1469163600"/>
    <n v="1470805200"/>
    <b v="0"/>
    <b v="1"/>
    <s v="film &amp; video/drama"/>
    <x v="4"/>
    <s v="drama"/>
    <x v="707"/>
    <d v="2016-08-10T05:00:00"/>
  </r>
  <r>
    <n v="781"/>
    <s v="Thomas Ltd"/>
    <s v="Cross-group interactive architecture"/>
    <n v="8700"/>
    <n v="4414"/>
    <n v="50.735632183908038"/>
    <x v="3"/>
    <x v="75"/>
    <n v="78.821428571428569"/>
    <s v="CH"/>
    <s v="CHF"/>
    <n v="1288501200"/>
    <n v="1292911200"/>
    <b v="0"/>
    <b v="0"/>
    <s v="theater/plays"/>
    <x v="3"/>
    <s v="plays"/>
    <x v="708"/>
    <d v="2010-12-21T06:00:00"/>
  </r>
  <r>
    <n v="782"/>
    <s v="Williams and Sons"/>
    <s v="Centralized asymmetric framework"/>
    <n v="5100"/>
    <n v="10981"/>
    <n v="215.31372549019611"/>
    <x v="1"/>
    <x v="510"/>
    <n v="68.204968944099377"/>
    <s v="US"/>
    <s v="USD"/>
    <n v="1298959200"/>
    <n v="1301374800"/>
    <b v="0"/>
    <b v="1"/>
    <s v="film &amp; video/animation"/>
    <x v="4"/>
    <s v="animation"/>
    <x v="709"/>
    <d v="2011-03-29T05:00:00"/>
  </r>
  <r>
    <n v="783"/>
    <s v="Vega, Chan and Carney"/>
    <s v="Down-sized systematic utilization"/>
    <n v="7400"/>
    <n v="10451"/>
    <n v="141.22972972972974"/>
    <x v="1"/>
    <x v="188"/>
    <n v="75.731884057971016"/>
    <s v="US"/>
    <s v="USD"/>
    <n v="1387260000"/>
    <n v="1387864800"/>
    <b v="0"/>
    <b v="0"/>
    <s v="music/rock"/>
    <x v="1"/>
    <s v="rock"/>
    <x v="710"/>
    <d v="2013-12-24T06:00:00"/>
  </r>
  <r>
    <n v="784"/>
    <s v="Byrd Group"/>
    <s v="Profound fault-tolerant model"/>
    <n v="88900"/>
    <n v="102535"/>
    <n v="115.33745781777279"/>
    <x v="1"/>
    <x v="511"/>
    <n v="30.996070133010882"/>
    <s v="US"/>
    <s v="USD"/>
    <n v="1457244000"/>
    <n v="1458190800"/>
    <b v="0"/>
    <b v="0"/>
    <s v="technology/web"/>
    <x v="2"/>
    <s v="web"/>
    <x v="711"/>
    <d v="2016-03-17T05:00:00"/>
  </r>
  <r>
    <n v="785"/>
    <s v="Peterson, Fletcher and Sanchez"/>
    <s v="Multi-channeled bi-directional moratorium"/>
    <n v="6700"/>
    <n v="12939"/>
    <n v="193.11940298507463"/>
    <x v="1"/>
    <x v="78"/>
    <n v="101.88188976377953"/>
    <s v="AU"/>
    <s v="AUD"/>
    <n v="1556341200"/>
    <n v="1559278800"/>
    <b v="0"/>
    <b v="1"/>
    <s v="film &amp; video/animation"/>
    <x v="4"/>
    <s v="animation"/>
    <x v="157"/>
    <d v="2019-05-31T05:00:00"/>
  </r>
  <r>
    <n v="786"/>
    <s v="Smith-Brown"/>
    <s v="Object-based content-based ability"/>
    <n v="1500"/>
    <n v="10946"/>
    <n v="729.73333333333335"/>
    <x v="1"/>
    <x v="512"/>
    <n v="52.879227053140099"/>
    <s v="IT"/>
    <s v="EUR"/>
    <n v="1522126800"/>
    <n v="1522731600"/>
    <b v="0"/>
    <b v="1"/>
    <s v="music/jazz"/>
    <x v="1"/>
    <s v="jazz"/>
    <x v="630"/>
    <d v="2018-04-03T05:00:00"/>
  </r>
  <r>
    <n v="787"/>
    <s v="Vance-Glover"/>
    <s v="Progressive coherent secured line"/>
    <n v="61200"/>
    <n v="60994"/>
    <n v="99.66339869281046"/>
    <x v="0"/>
    <x v="513"/>
    <n v="71.005820721769496"/>
    <s v="CA"/>
    <s v="CAD"/>
    <n v="1305954000"/>
    <n v="1306731600"/>
    <b v="0"/>
    <b v="0"/>
    <s v="music/rock"/>
    <x v="1"/>
    <s v="rock"/>
    <x v="712"/>
    <d v="2011-05-30T05:00:00"/>
  </r>
  <r>
    <n v="788"/>
    <s v="Joyce PLC"/>
    <s v="Synchronized directional capability"/>
    <n v="3600"/>
    <n v="3174"/>
    <n v="88.166666666666671"/>
    <x v="2"/>
    <x v="249"/>
    <n v="102.38709677419355"/>
    <s v="US"/>
    <s v="USD"/>
    <n v="1350709200"/>
    <n v="1352527200"/>
    <b v="0"/>
    <b v="0"/>
    <s v="film &amp; video/animation"/>
    <x v="4"/>
    <s v="animation"/>
    <x v="93"/>
    <d v="2012-11-10T06:00:00"/>
  </r>
  <r>
    <n v="789"/>
    <s v="Kennedy-Miller"/>
    <s v="Cross-platform composite migration"/>
    <n v="9000"/>
    <n v="3351"/>
    <n v="37.233333333333334"/>
    <x v="0"/>
    <x v="430"/>
    <n v="74.466666666666669"/>
    <s v="US"/>
    <s v="USD"/>
    <n v="1401166800"/>
    <n v="1404363600"/>
    <b v="0"/>
    <b v="0"/>
    <s v="theater/plays"/>
    <x v="3"/>
    <s v="plays"/>
    <x v="713"/>
    <d v="2014-07-03T05:00:00"/>
  </r>
  <r>
    <n v="790"/>
    <s v="White-Obrien"/>
    <s v="Operative local pricing structure"/>
    <n v="185900"/>
    <n v="56774"/>
    <n v="30.540075309306079"/>
    <x v="3"/>
    <x v="260"/>
    <n v="51.009883198562441"/>
    <s v="US"/>
    <s v="USD"/>
    <n v="1266127200"/>
    <n v="1266645600"/>
    <b v="0"/>
    <b v="0"/>
    <s v="theater/plays"/>
    <x v="3"/>
    <s v="plays"/>
    <x v="714"/>
    <d v="2010-02-20T06:00:00"/>
  </r>
  <r>
    <n v="791"/>
    <s v="Stafford, Hess and Raymond"/>
    <s v="Optional web-enabled extranet"/>
    <n v="2100"/>
    <n v="540"/>
    <n v="25.714285714285712"/>
    <x v="0"/>
    <x v="514"/>
    <n v="90"/>
    <s v="US"/>
    <s v="USD"/>
    <n v="1481436000"/>
    <n v="1482818400"/>
    <b v="0"/>
    <b v="0"/>
    <s v="food/food trucks"/>
    <x v="0"/>
    <s v="food trucks"/>
    <x v="715"/>
    <d v="2016-12-27T06:00:00"/>
  </r>
  <r>
    <n v="792"/>
    <s v="Jordan, Schneider and Hall"/>
    <s v="Reduced 6thgeneration intranet"/>
    <n v="2000"/>
    <n v="680"/>
    <n v="34"/>
    <x v="0"/>
    <x v="243"/>
    <n v="97.142857142857139"/>
    <s v="US"/>
    <s v="USD"/>
    <n v="1372222800"/>
    <n v="1374642000"/>
    <b v="0"/>
    <b v="1"/>
    <s v="theater/plays"/>
    <x v="3"/>
    <s v="plays"/>
    <x v="716"/>
    <d v="2013-07-24T05:00:00"/>
  </r>
  <r>
    <n v="793"/>
    <s v="Rodriguez, Cox and Rodriguez"/>
    <s v="Networked disintermediate leverage"/>
    <n v="1100"/>
    <n v="13045"/>
    <n v="1185.909090909091"/>
    <x v="1"/>
    <x v="483"/>
    <n v="72.071823204419886"/>
    <s v="CH"/>
    <s v="CHF"/>
    <n v="1372136400"/>
    <n v="1372482000"/>
    <b v="0"/>
    <b v="0"/>
    <s v="publishing/nonfiction"/>
    <x v="5"/>
    <s v="nonfiction"/>
    <x v="448"/>
    <d v="2013-06-29T05:00:00"/>
  </r>
  <r>
    <n v="794"/>
    <s v="Welch Inc"/>
    <s v="Optional optimal website"/>
    <n v="6600"/>
    <n v="8276"/>
    <n v="125.39393939393939"/>
    <x v="1"/>
    <x v="460"/>
    <n v="75.236363636363635"/>
    <s v="US"/>
    <s v="USD"/>
    <n v="1513922400"/>
    <n v="1514959200"/>
    <b v="0"/>
    <b v="0"/>
    <s v="music/rock"/>
    <x v="1"/>
    <s v="rock"/>
    <x v="717"/>
    <d v="2018-01-03T06:00:00"/>
  </r>
  <r>
    <n v="795"/>
    <s v="Vasquez Inc"/>
    <s v="Stand-alone asynchronous functionalities"/>
    <n v="7100"/>
    <n v="1022"/>
    <n v="14.394366197183098"/>
    <x v="0"/>
    <x v="249"/>
    <n v="32.967741935483872"/>
    <s v="US"/>
    <s v="USD"/>
    <n v="1477976400"/>
    <n v="1478235600"/>
    <b v="0"/>
    <b v="0"/>
    <s v="film &amp; video/drama"/>
    <x v="4"/>
    <s v="drama"/>
    <x v="718"/>
    <d v="2016-11-04T05:00:00"/>
  </r>
  <r>
    <n v="796"/>
    <s v="Freeman-Ferguson"/>
    <s v="Profound full-range open system"/>
    <n v="7800"/>
    <n v="4275"/>
    <n v="54.807692307692314"/>
    <x v="0"/>
    <x v="373"/>
    <n v="54.807692307692307"/>
    <s v="US"/>
    <s v="USD"/>
    <n v="1407474000"/>
    <n v="1408078800"/>
    <b v="0"/>
    <b v="1"/>
    <s v="games/mobile games"/>
    <x v="6"/>
    <s v="mobile games"/>
    <x v="719"/>
    <d v="2014-08-15T05:00:00"/>
  </r>
  <r>
    <n v="797"/>
    <s v="Houston, Moore and Rogers"/>
    <s v="Optional tangible utilization"/>
    <n v="7600"/>
    <n v="8332"/>
    <n v="109.63157894736841"/>
    <x v="1"/>
    <x v="515"/>
    <n v="45.037837837837834"/>
    <s v="US"/>
    <s v="USD"/>
    <n v="1546149600"/>
    <n v="1548136800"/>
    <b v="0"/>
    <b v="0"/>
    <s v="technology/web"/>
    <x v="2"/>
    <s v="web"/>
    <x v="720"/>
    <d v="2019-01-22T06:00:00"/>
  </r>
  <r>
    <n v="798"/>
    <s v="Small-Fuentes"/>
    <s v="Seamless maximized product"/>
    <n v="3400"/>
    <n v="6408"/>
    <n v="188.47058823529412"/>
    <x v="1"/>
    <x v="246"/>
    <n v="52.958677685950413"/>
    <s v="US"/>
    <s v="USD"/>
    <n v="1338440400"/>
    <n v="1340859600"/>
    <b v="0"/>
    <b v="1"/>
    <s v="theater/plays"/>
    <x v="3"/>
    <s v="plays"/>
    <x v="721"/>
    <d v="2012-06-28T05:00:00"/>
  </r>
  <r>
    <n v="799"/>
    <s v="Reid-Day"/>
    <s v="Devolved tertiary time-frame"/>
    <n v="84500"/>
    <n v="73522"/>
    <n v="87.008284023668637"/>
    <x v="0"/>
    <x v="516"/>
    <n v="60.017959183673469"/>
    <s v="GB"/>
    <s v="GBP"/>
    <n v="1454133600"/>
    <n v="1454479200"/>
    <b v="0"/>
    <b v="0"/>
    <s v="theater/plays"/>
    <x v="3"/>
    <s v="plays"/>
    <x v="722"/>
    <d v="2016-02-03T06:00:00"/>
  </r>
  <r>
    <n v="800"/>
    <s v="Wallace LLC"/>
    <s v="Centralized regional function"/>
    <n v="100"/>
    <n v="1"/>
    <n v="1"/>
    <x v="0"/>
    <x v="49"/>
    <n v="1"/>
    <s v="CH"/>
    <s v="CHF"/>
    <n v="1434085200"/>
    <n v="1434430800"/>
    <b v="0"/>
    <b v="0"/>
    <s v="music/rock"/>
    <x v="1"/>
    <s v="rock"/>
    <x v="139"/>
    <d v="2015-06-16T05:00:00"/>
  </r>
  <r>
    <n v="801"/>
    <s v="Olson-Bishop"/>
    <s v="User-friendly high-level initiative"/>
    <n v="2300"/>
    <n v="4667"/>
    <n v="202.9130434782609"/>
    <x v="1"/>
    <x v="88"/>
    <n v="44.028301886792455"/>
    <s v="US"/>
    <s v="USD"/>
    <n v="1577772000"/>
    <n v="1579672800"/>
    <b v="0"/>
    <b v="1"/>
    <s v="photography/photography books"/>
    <x v="7"/>
    <s v="photography books"/>
    <x v="723"/>
    <d v="2020-01-22T06:00:00"/>
  </r>
  <r>
    <n v="802"/>
    <s v="Rodriguez, Anderson and Porter"/>
    <s v="Reverse-engineered zero-defect infrastructure"/>
    <n v="6200"/>
    <n v="12216"/>
    <n v="197.03225806451613"/>
    <x v="1"/>
    <x v="23"/>
    <n v="86.028169014084511"/>
    <s v="US"/>
    <s v="USD"/>
    <n v="1562216400"/>
    <n v="1562389200"/>
    <b v="0"/>
    <b v="0"/>
    <s v="photography/photography books"/>
    <x v="7"/>
    <s v="photography books"/>
    <x v="704"/>
    <d v="2019-07-06T05:00:00"/>
  </r>
  <r>
    <n v="803"/>
    <s v="Perez, Brown and Meyers"/>
    <s v="Stand-alone background customer loyalty"/>
    <n v="6100"/>
    <n v="6527"/>
    <n v="107"/>
    <x v="1"/>
    <x v="517"/>
    <n v="28.012875536480685"/>
    <s v="US"/>
    <s v="USD"/>
    <n v="1548568800"/>
    <n v="1551506400"/>
    <b v="0"/>
    <b v="0"/>
    <s v="theater/plays"/>
    <x v="3"/>
    <s v="plays"/>
    <x v="724"/>
    <d v="2019-03-02T06:00:00"/>
  </r>
  <r>
    <n v="804"/>
    <s v="English-Mccullough"/>
    <s v="Business-focused discrete software"/>
    <n v="2600"/>
    <n v="6987"/>
    <n v="268.73076923076923"/>
    <x v="1"/>
    <x v="205"/>
    <n v="32.050458715596328"/>
    <s v="US"/>
    <s v="USD"/>
    <n v="1514872800"/>
    <n v="1516600800"/>
    <b v="0"/>
    <b v="0"/>
    <s v="music/rock"/>
    <x v="1"/>
    <s v="rock"/>
    <x v="725"/>
    <d v="2018-01-22T06:00:00"/>
  </r>
  <r>
    <n v="805"/>
    <s v="Smith-Nguyen"/>
    <s v="Advanced intermediate Graphic Interface"/>
    <n v="9700"/>
    <n v="4932"/>
    <n v="50.845360824742272"/>
    <x v="0"/>
    <x v="109"/>
    <n v="73.611940298507463"/>
    <s v="AU"/>
    <s v="AUD"/>
    <n v="1416031200"/>
    <n v="1420437600"/>
    <b v="0"/>
    <b v="0"/>
    <s v="film &amp; video/documentary"/>
    <x v="4"/>
    <s v="documentary"/>
    <x v="660"/>
    <d v="2015-01-05T06:00:00"/>
  </r>
  <r>
    <n v="806"/>
    <s v="Harmon-Madden"/>
    <s v="Adaptive holistic hub"/>
    <n v="700"/>
    <n v="8262"/>
    <n v="1180.2857142857142"/>
    <x v="1"/>
    <x v="70"/>
    <n v="108.71052631578948"/>
    <s v="US"/>
    <s v="USD"/>
    <n v="1330927200"/>
    <n v="1332997200"/>
    <b v="0"/>
    <b v="1"/>
    <s v="film &amp; video/drama"/>
    <x v="4"/>
    <s v="drama"/>
    <x v="726"/>
    <d v="2012-03-29T05:00:00"/>
  </r>
  <r>
    <n v="807"/>
    <s v="Walker-Taylor"/>
    <s v="Automated uniform concept"/>
    <n v="700"/>
    <n v="1848"/>
    <n v="264"/>
    <x v="1"/>
    <x v="177"/>
    <n v="42.97674418604651"/>
    <s v="US"/>
    <s v="USD"/>
    <n v="1571115600"/>
    <n v="1574920800"/>
    <b v="0"/>
    <b v="1"/>
    <s v="theater/plays"/>
    <x v="3"/>
    <s v="plays"/>
    <x v="727"/>
    <d v="2019-11-28T06:00:00"/>
  </r>
  <r>
    <n v="808"/>
    <s v="Harris, Medina and Mitchell"/>
    <s v="Enhanced regional flexibility"/>
    <n v="5200"/>
    <n v="1583"/>
    <n v="30.44230769230769"/>
    <x v="0"/>
    <x v="161"/>
    <n v="83.315789473684205"/>
    <s v="US"/>
    <s v="USD"/>
    <n v="1463461200"/>
    <n v="1464930000"/>
    <b v="0"/>
    <b v="0"/>
    <s v="food/food trucks"/>
    <x v="0"/>
    <s v="food trucks"/>
    <x v="728"/>
    <d v="2016-06-03T05:00:00"/>
  </r>
  <r>
    <n v="809"/>
    <s v="Williams and Sons"/>
    <s v="Public-key bottom-line algorithm"/>
    <n v="140800"/>
    <n v="88536"/>
    <n v="62.880681818181813"/>
    <x v="0"/>
    <x v="518"/>
    <n v="42"/>
    <s v="CH"/>
    <s v="CHF"/>
    <n v="1344920400"/>
    <n v="1345006800"/>
    <b v="0"/>
    <b v="0"/>
    <s v="film &amp; video/documentary"/>
    <x v="4"/>
    <s v="documentary"/>
    <x v="729"/>
    <d v="2012-08-15T05:00:00"/>
  </r>
  <r>
    <n v="810"/>
    <s v="Ball-Fisher"/>
    <s v="Multi-layered intangible instruction set"/>
    <n v="6400"/>
    <n v="12360"/>
    <n v="193.125"/>
    <x v="1"/>
    <x v="394"/>
    <n v="55.927601809954751"/>
    <s v="US"/>
    <s v="USD"/>
    <n v="1511848800"/>
    <n v="1512712800"/>
    <b v="0"/>
    <b v="1"/>
    <s v="theater/plays"/>
    <x v="3"/>
    <s v="plays"/>
    <x v="730"/>
    <d v="2017-12-08T06:00:00"/>
  </r>
  <r>
    <n v="811"/>
    <s v="Page, Holt and Mack"/>
    <s v="Fundamental methodical emulation"/>
    <n v="92500"/>
    <n v="71320"/>
    <n v="77.102702702702715"/>
    <x v="0"/>
    <x v="89"/>
    <n v="105.03681885125184"/>
    <s v="US"/>
    <s v="USD"/>
    <n v="1452319200"/>
    <n v="1452492000"/>
    <b v="0"/>
    <b v="1"/>
    <s v="games/video games"/>
    <x v="6"/>
    <s v="video games"/>
    <x v="731"/>
    <d v="2016-01-11T06:00:00"/>
  </r>
  <r>
    <n v="812"/>
    <s v="Landry Group"/>
    <s v="Expanded value-added hardware"/>
    <n v="59700"/>
    <n v="134640"/>
    <n v="225.52763819095478"/>
    <x v="1"/>
    <x v="519"/>
    <n v="48"/>
    <s v="CA"/>
    <s v="CAD"/>
    <n v="1523854800"/>
    <n v="1524286800"/>
    <b v="0"/>
    <b v="0"/>
    <s v="publishing/nonfiction"/>
    <x v="5"/>
    <s v="nonfiction"/>
    <x v="78"/>
    <d v="2018-04-21T05:00:00"/>
  </r>
  <r>
    <n v="813"/>
    <s v="Buckley Group"/>
    <s v="Diverse high-level attitude"/>
    <n v="3200"/>
    <n v="7661"/>
    <n v="239.40625"/>
    <x v="1"/>
    <x v="520"/>
    <n v="112.66176470588235"/>
    <s v="US"/>
    <s v="USD"/>
    <n v="1346043600"/>
    <n v="1346907600"/>
    <b v="0"/>
    <b v="0"/>
    <s v="games/video games"/>
    <x v="6"/>
    <s v="video games"/>
    <x v="732"/>
    <d v="2012-09-06T05:00:00"/>
  </r>
  <r>
    <n v="814"/>
    <s v="Vincent PLC"/>
    <s v="Visionary 24hour analyzer"/>
    <n v="3200"/>
    <n v="2950"/>
    <n v="92.1875"/>
    <x v="0"/>
    <x v="521"/>
    <n v="81.944444444444443"/>
    <s v="DK"/>
    <s v="DKK"/>
    <n v="1464325200"/>
    <n v="1464498000"/>
    <b v="0"/>
    <b v="1"/>
    <s v="music/rock"/>
    <x v="1"/>
    <s v="rock"/>
    <x v="733"/>
    <d v="2016-05-29T05:00:00"/>
  </r>
  <r>
    <n v="815"/>
    <s v="Watson-Douglas"/>
    <s v="Centralized bandwidth-monitored leverage"/>
    <n v="9000"/>
    <n v="11721"/>
    <n v="130.23333333333335"/>
    <x v="1"/>
    <x v="236"/>
    <n v="64.049180327868854"/>
    <s v="CA"/>
    <s v="CAD"/>
    <n v="1511935200"/>
    <n v="1514181600"/>
    <b v="0"/>
    <b v="0"/>
    <s v="music/rock"/>
    <x v="1"/>
    <s v="rock"/>
    <x v="734"/>
    <d v="2017-12-25T06:00:00"/>
  </r>
  <r>
    <n v="816"/>
    <s v="Jones, Casey and Jones"/>
    <s v="Ergonomic mission-critical moratorium"/>
    <n v="2300"/>
    <n v="14150"/>
    <n v="615.21739130434787"/>
    <x v="1"/>
    <x v="221"/>
    <n v="106.39097744360902"/>
    <s v="US"/>
    <s v="USD"/>
    <n v="1392012000"/>
    <n v="1392184800"/>
    <b v="1"/>
    <b v="1"/>
    <s v="theater/plays"/>
    <x v="3"/>
    <s v="plays"/>
    <x v="406"/>
    <d v="2014-02-12T06:00:00"/>
  </r>
  <r>
    <n v="817"/>
    <s v="Alvarez-Bauer"/>
    <s v="Front-line intermediate moderator"/>
    <n v="51300"/>
    <n v="189192"/>
    <n v="368.79532163742692"/>
    <x v="1"/>
    <x v="522"/>
    <n v="76.011249497790274"/>
    <s v="IT"/>
    <s v="EUR"/>
    <n v="1556946000"/>
    <n v="1559365200"/>
    <b v="0"/>
    <b v="1"/>
    <s v="publishing/nonfiction"/>
    <x v="5"/>
    <s v="nonfiction"/>
    <x v="735"/>
    <d v="2019-06-01T05:00:00"/>
  </r>
  <r>
    <n v="818"/>
    <s v="Martinez LLC"/>
    <s v="Automated local secured line"/>
    <n v="700"/>
    <n v="7664"/>
    <n v="1094.8571428571429"/>
    <x v="1"/>
    <x v="464"/>
    <n v="111.07246376811594"/>
    <s v="US"/>
    <s v="USD"/>
    <n v="1548050400"/>
    <n v="1549173600"/>
    <b v="0"/>
    <b v="1"/>
    <s v="theater/plays"/>
    <x v="3"/>
    <s v="plays"/>
    <x v="736"/>
    <d v="2019-02-03T06:00:00"/>
  </r>
  <r>
    <n v="819"/>
    <s v="Buck-Khan"/>
    <s v="Integrated bandwidth-monitored alliance"/>
    <n v="8900"/>
    <n v="4509"/>
    <n v="50.662921348314605"/>
    <x v="0"/>
    <x v="523"/>
    <n v="95.936170212765958"/>
    <s v="US"/>
    <s v="USD"/>
    <n v="1353736800"/>
    <n v="1355032800"/>
    <b v="1"/>
    <b v="0"/>
    <s v="games/video games"/>
    <x v="6"/>
    <s v="video games"/>
    <x v="737"/>
    <d v="2012-12-09T06:00:00"/>
  </r>
  <r>
    <n v="820"/>
    <s v="Valdez, Williams and Meyer"/>
    <s v="Cross-group heuristic forecast"/>
    <n v="1500"/>
    <n v="12009"/>
    <n v="800.6"/>
    <x v="1"/>
    <x v="524"/>
    <n v="43.043010752688176"/>
    <s v="GB"/>
    <s v="GBP"/>
    <n v="1532840400"/>
    <n v="1533963600"/>
    <b v="0"/>
    <b v="1"/>
    <s v="music/rock"/>
    <x v="1"/>
    <s v="rock"/>
    <x v="192"/>
    <d v="2018-08-11T05:00:00"/>
  </r>
  <r>
    <n v="821"/>
    <s v="Alvarez-Andrews"/>
    <s v="Extended impactful secured line"/>
    <n v="4900"/>
    <n v="14273"/>
    <n v="291.28571428571428"/>
    <x v="1"/>
    <x v="155"/>
    <n v="67.966666666666669"/>
    <s v="US"/>
    <s v="USD"/>
    <n v="1488261600"/>
    <n v="1489381200"/>
    <b v="0"/>
    <b v="0"/>
    <s v="film &amp; video/documentary"/>
    <x v="4"/>
    <s v="documentary"/>
    <x v="738"/>
    <d v="2017-03-13T05:00:00"/>
  </r>
  <r>
    <n v="822"/>
    <s v="Stewart and Sons"/>
    <s v="Distributed optimizing protocol"/>
    <n v="54000"/>
    <n v="188982"/>
    <n v="349.9666666666667"/>
    <x v="1"/>
    <x v="525"/>
    <n v="89.991428571428571"/>
    <s v="US"/>
    <s v="USD"/>
    <n v="1393567200"/>
    <n v="1395032400"/>
    <b v="0"/>
    <b v="0"/>
    <s v="music/rock"/>
    <x v="1"/>
    <s v="rock"/>
    <x v="739"/>
    <d v="2014-03-17T05:00:00"/>
  </r>
  <r>
    <n v="823"/>
    <s v="Dyer Inc"/>
    <s v="Secured well-modulated system engine"/>
    <n v="4100"/>
    <n v="14640"/>
    <n v="357.07317073170731"/>
    <x v="1"/>
    <x v="526"/>
    <n v="58.095238095238095"/>
    <s v="US"/>
    <s v="USD"/>
    <n v="1410325200"/>
    <n v="1412485200"/>
    <b v="1"/>
    <b v="1"/>
    <s v="music/rock"/>
    <x v="1"/>
    <s v="rock"/>
    <x v="613"/>
    <d v="2014-10-05T05:00:00"/>
  </r>
  <r>
    <n v="824"/>
    <s v="Anderson, Williams and Cox"/>
    <s v="Streamlined national benchmark"/>
    <n v="85000"/>
    <n v="107516"/>
    <n v="126.48941176470588"/>
    <x v="1"/>
    <x v="527"/>
    <n v="83.996875000000003"/>
    <s v="US"/>
    <s v="USD"/>
    <n v="1276923600"/>
    <n v="1279688400"/>
    <b v="0"/>
    <b v="1"/>
    <s v="publishing/nonfiction"/>
    <x v="5"/>
    <s v="nonfiction"/>
    <x v="740"/>
    <d v="2010-07-21T05:00:00"/>
  </r>
  <r>
    <n v="825"/>
    <s v="Solomon PLC"/>
    <s v="Open-architected 24/7 infrastructure"/>
    <n v="3600"/>
    <n v="13950"/>
    <n v="387.5"/>
    <x v="1"/>
    <x v="144"/>
    <n v="88.853503184713375"/>
    <s v="GB"/>
    <s v="GBP"/>
    <n v="1500958800"/>
    <n v="1501995600"/>
    <b v="0"/>
    <b v="0"/>
    <s v="film &amp; video/shorts"/>
    <x v="4"/>
    <s v="shorts"/>
    <x v="145"/>
    <d v="2017-08-06T05:00:00"/>
  </r>
  <r>
    <n v="826"/>
    <s v="Miller-Hubbard"/>
    <s v="Digitized 6thgeneration Local Area Network"/>
    <n v="2800"/>
    <n v="12797"/>
    <n v="457.03571428571428"/>
    <x v="1"/>
    <x v="346"/>
    <n v="65.963917525773198"/>
    <s v="US"/>
    <s v="USD"/>
    <n v="1292220000"/>
    <n v="1294639200"/>
    <b v="0"/>
    <b v="1"/>
    <s v="theater/plays"/>
    <x v="3"/>
    <s v="plays"/>
    <x v="741"/>
    <d v="2011-01-10T06:00:00"/>
  </r>
  <r>
    <n v="827"/>
    <s v="Miranda, Martinez and Lowery"/>
    <s v="Innovative actuating artificial intelligence"/>
    <n v="2300"/>
    <n v="6134"/>
    <n v="266.69565217391306"/>
    <x v="1"/>
    <x v="172"/>
    <n v="74.804878048780495"/>
    <s v="AU"/>
    <s v="AUD"/>
    <n v="1304398800"/>
    <n v="1305435600"/>
    <b v="0"/>
    <b v="1"/>
    <s v="film &amp; video/drama"/>
    <x v="4"/>
    <s v="drama"/>
    <x v="742"/>
    <d v="2011-05-15T05:00:00"/>
  </r>
  <r>
    <n v="828"/>
    <s v="Munoz, Cherry and Bell"/>
    <s v="Cross-platform reciprocal budgetary management"/>
    <n v="7100"/>
    <n v="4899"/>
    <n v="69"/>
    <x v="0"/>
    <x v="131"/>
    <n v="69.98571428571428"/>
    <s v="US"/>
    <s v="USD"/>
    <n v="1535432400"/>
    <n v="1537592400"/>
    <b v="0"/>
    <b v="0"/>
    <s v="theater/plays"/>
    <x v="3"/>
    <s v="plays"/>
    <x v="202"/>
    <d v="2018-09-22T05:00:00"/>
  </r>
  <r>
    <n v="829"/>
    <s v="Baker-Higgins"/>
    <s v="Vision-oriented scalable portal"/>
    <n v="9600"/>
    <n v="4929"/>
    <n v="51.34375"/>
    <x v="0"/>
    <x v="110"/>
    <n v="32.006493506493506"/>
    <s v="US"/>
    <s v="USD"/>
    <n v="1433826000"/>
    <n v="1435122000"/>
    <b v="0"/>
    <b v="0"/>
    <s v="theater/plays"/>
    <x v="3"/>
    <s v="plays"/>
    <x v="743"/>
    <d v="2015-06-24T05:00:00"/>
  </r>
  <r>
    <n v="830"/>
    <s v="Johnson, Turner and Carroll"/>
    <s v="Persevering zero administration knowledge user"/>
    <n v="121600"/>
    <n v="1424"/>
    <n v="1.1710526315789473"/>
    <x v="0"/>
    <x v="528"/>
    <n v="64.727272727272734"/>
    <s v="US"/>
    <s v="USD"/>
    <n v="1514959200"/>
    <n v="1520056800"/>
    <b v="0"/>
    <b v="0"/>
    <s v="theater/plays"/>
    <x v="3"/>
    <s v="plays"/>
    <x v="744"/>
    <d v="2018-03-03T06:00:00"/>
  </r>
  <r>
    <n v="831"/>
    <s v="Ward PLC"/>
    <s v="Front-line bottom-line Graphic Interface"/>
    <n v="97100"/>
    <n v="105817"/>
    <n v="108.97734294541709"/>
    <x v="1"/>
    <x v="529"/>
    <n v="24.998110087408456"/>
    <s v="US"/>
    <s v="USD"/>
    <n v="1332738000"/>
    <n v="1335675600"/>
    <b v="0"/>
    <b v="0"/>
    <s v="photography/photography books"/>
    <x v="7"/>
    <s v="photography books"/>
    <x v="745"/>
    <d v="2012-04-29T05:00:00"/>
  </r>
  <r>
    <n v="832"/>
    <s v="Bradley, Beck and Mayo"/>
    <s v="Synergized fault-tolerant hierarchy"/>
    <n v="43200"/>
    <n v="136156"/>
    <n v="315.17592592592592"/>
    <x v="1"/>
    <x v="265"/>
    <n v="104.97764070932922"/>
    <s v="DK"/>
    <s v="DKK"/>
    <n v="1445490000"/>
    <n v="1448431200"/>
    <b v="1"/>
    <b v="0"/>
    <s v="publishing/translations"/>
    <x v="5"/>
    <s v="translations"/>
    <x v="746"/>
    <d v="2015-11-25T06:00:00"/>
  </r>
  <r>
    <n v="833"/>
    <s v="Levine, Martin and Hernandez"/>
    <s v="Expanded asynchronous groupware"/>
    <n v="6800"/>
    <n v="10723"/>
    <n v="157.69117647058823"/>
    <x v="1"/>
    <x v="34"/>
    <n v="64.987878787878785"/>
    <s v="DK"/>
    <s v="DKK"/>
    <n v="1297663200"/>
    <n v="1298613600"/>
    <b v="0"/>
    <b v="0"/>
    <s v="publishing/translations"/>
    <x v="5"/>
    <s v="translations"/>
    <x v="747"/>
    <d v="2011-02-25T06:00:00"/>
  </r>
  <r>
    <n v="834"/>
    <s v="Gallegos, Wagner and Gaines"/>
    <s v="Expanded fault-tolerant emulation"/>
    <n v="7300"/>
    <n v="11228"/>
    <n v="153.8082191780822"/>
    <x v="1"/>
    <x v="530"/>
    <n v="94.352941176470594"/>
    <s v="US"/>
    <s v="USD"/>
    <n v="1371963600"/>
    <n v="1372482000"/>
    <b v="0"/>
    <b v="0"/>
    <s v="theater/plays"/>
    <x v="3"/>
    <s v="plays"/>
    <x v="362"/>
    <d v="2013-06-29T05:00:00"/>
  </r>
  <r>
    <n v="835"/>
    <s v="Hodges, Smith and Kelly"/>
    <s v="Future-proofed 24hour model"/>
    <n v="86200"/>
    <n v="77355"/>
    <n v="89.738979118329468"/>
    <x v="0"/>
    <x v="531"/>
    <n v="44.001706484641637"/>
    <s v="US"/>
    <s v="USD"/>
    <n v="1425103200"/>
    <n v="1425621600"/>
    <b v="0"/>
    <b v="0"/>
    <s v="technology/web"/>
    <x v="2"/>
    <s v="web"/>
    <x v="748"/>
    <d v="2015-03-06T06:00:00"/>
  </r>
  <r>
    <n v="836"/>
    <s v="Macias Inc"/>
    <s v="Optimized didactic intranet"/>
    <n v="8100"/>
    <n v="6086"/>
    <n v="75.135802469135797"/>
    <x v="0"/>
    <x v="115"/>
    <n v="64.744680851063833"/>
    <s v="US"/>
    <s v="USD"/>
    <n v="1265349600"/>
    <n v="1266300000"/>
    <b v="0"/>
    <b v="0"/>
    <s v="music/indie rock"/>
    <x v="1"/>
    <s v="indie rock"/>
    <x v="749"/>
    <d v="2010-02-16T06:00:00"/>
  </r>
  <r>
    <n v="837"/>
    <s v="Cook-Ortiz"/>
    <s v="Right-sized dedicated standardization"/>
    <n v="17700"/>
    <n v="150960"/>
    <n v="852.88135593220341"/>
    <x v="1"/>
    <x v="532"/>
    <n v="84.00667779632721"/>
    <s v="US"/>
    <s v="USD"/>
    <n v="1301202000"/>
    <n v="1305867600"/>
    <b v="0"/>
    <b v="0"/>
    <s v="music/jazz"/>
    <x v="1"/>
    <s v="jazz"/>
    <x v="643"/>
    <d v="2011-05-20T05:00:00"/>
  </r>
  <r>
    <n v="838"/>
    <s v="Jordan-Fischer"/>
    <s v="Vision-oriented high-level extranet"/>
    <n v="6400"/>
    <n v="8890"/>
    <n v="138.90625"/>
    <x v="1"/>
    <x v="210"/>
    <n v="34.061302681992338"/>
    <s v="US"/>
    <s v="USD"/>
    <n v="1538024400"/>
    <n v="1538802000"/>
    <b v="0"/>
    <b v="0"/>
    <s v="theater/plays"/>
    <x v="3"/>
    <s v="plays"/>
    <x v="750"/>
    <d v="2018-10-06T05:00:00"/>
  </r>
  <r>
    <n v="839"/>
    <s v="Pierce-Ramirez"/>
    <s v="Organized scalable initiative"/>
    <n v="7700"/>
    <n v="14644"/>
    <n v="190.18181818181819"/>
    <x v="1"/>
    <x v="144"/>
    <n v="93.273885350318466"/>
    <s v="US"/>
    <s v="USD"/>
    <n v="1395032400"/>
    <n v="1398920400"/>
    <b v="0"/>
    <b v="1"/>
    <s v="film &amp; video/documentary"/>
    <x v="4"/>
    <s v="documentary"/>
    <x v="751"/>
    <d v="2014-05-01T05:00:00"/>
  </r>
  <r>
    <n v="840"/>
    <s v="Howell and Sons"/>
    <s v="Enhanced regional moderator"/>
    <n v="116300"/>
    <n v="116583"/>
    <n v="100.24333619948409"/>
    <x v="1"/>
    <x v="533"/>
    <n v="32.998301726577978"/>
    <s v="US"/>
    <s v="USD"/>
    <n v="1405486800"/>
    <n v="1405659600"/>
    <b v="0"/>
    <b v="1"/>
    <s v="theater/plays"/>
    <x v="3"/>
    <s v="plays"/>
    <x v="752"/>
    <d v="2014-07-18T05:00:00"/>
  </r>
  <r>
    <n v="841"/>
    <s v="Garcia, Dunn and Richardson"/>
    <s v="Automated even-keeled emulation"/>
    <n v="9100"/>
    <n v="12991"/>
    <n v="142.75824175824175"/>
    <x v="1"/>
    <x v="287"/>
    <n v="83.812903225806451"/>
    <s v="US"/>
    <s v="USD"/>
    <n v="1455861600"/>
    <n v="1457244000"/>
    <b v="0"/>
    <b v="0"/>
    <s v="technology/web"/>
    <x v="2"/>
    <s v="web"/>
    <x v="753"/>
    <d v="2016-03-06T06:00:00"/>
  </r>
  <r>
    <n v="842"/>
    <s v="Lawson and Sons"/>
    <s v="Reverse-engineered multi-tasking product"/>
    <n v="1500"/>
    <n v="8447"/>
    <n v="563.13333333333333"/>
    <x v="1"/>
    <x v="227"/>
    <n v="63.992424242424242"/>
    <s v="IT"/>
    <s v="EUR"/>
    <n v="1529038800"/>
    <n v="1529298000"/>
    <b v="0"/>
    <b v="0"/>
    <s v="technology/wearables"/>
    <x v="2"/>
    <s v="wearables"/>
    <x v="754"/>
    <d v="2018-06-18T05:00:00"/>
  </r>
  <r>
    <n v="843"/>
    <s v="Porter-Hicks"/>
    <s v="De-engineered next generation parallelism"/>
    <n v="8800"/>
    <n v="2703"/>
    <n v="30.715909090909086"/>
    <x v="0"/>
    <x v="254"/>
    <n v="81.909090909090907"/>
    <s v="US"/>
    <s v="USD"/>
    <n v="1535259600"/>
    <n v="1535778000"/>
    <b v="0"/>
    <b v="0"/>
    <s v="photography/photography books"/>
    <x v="7"/>
    <s v="photography books"/>
    <x v="755"/>
    <d v="2018-09-01T05:00:00"/>
  </r>
  <r>
    <n v="844"/>
    <s v="Rodriguez-Hansen"/>
    <s v="Intuitive cohesive groupware"/>
    <n v="8800"/>
    <n v="8747"/>
    <n v="99.39772727272728"/>
    <x v="3"/>
    <x v="115"/>
    <n v="93.053191489361708"/>
    <s v="US"/>
    <s v="USD"/>
    <n v="1327212000"/>
    <n v="1327471200"/>
    <b v="0"/>
    <b v="0"/>
    <s v="film &amp; video/documentary"/>
    <x v="4"/>
    <s v="documentary"/>
    <x v="756"/>
    <d v="2012-01-25T06:00:00"/>
  </r>
  <r>
    <n v="845"/>
    <s v="Williams LLC"/>
    <s v="Up-sized high-level access"/>
    <n v="69900"/>
    <n v="138087"/>
    <n v="197.54935622317598"/>
    <x v="1"/>
    <x v="534"/>
    <n v="101.98449039881831"/>
    <s v="GB"/>
    <s v="GBP"/>
    <n v="1526360400"/>
    <n v="1529557200"/>
    <b v="0"/>
    <b v="0"/>
    <s v="technology/web"/>
    <x v="2"/>
    <s v="web"/>
    <x v="757"/>
    <d v="2018-06-21T05:00:00"/>
  </r>
  <r>
    <n v="846"/>
    <s v="Cooper, Stanley and Bryant"/>
    <s v="Phased empowering success"/>
    <n v="1000"/>
    <n v="5085"/>
    <n v="508.5"/>
    <x v="1"/>
    <x v="44"/>
    <n v="105.9375"/>
    <s v="US"/>
    <s v="USD"/>
    <n v="1532149200"/>
    <n v="1535259600"/>
    <b v="1"/>
    <b v="1"/>
    <s v="technology/web"/>
    <x v="2"/>
    <s v="web"/>
    <x v="758"/>
    <d v="2018-08-26T05:00:00"/>
  </r>
  <r>
    <n v="847"/>
    <s v="Miller, Glenn and Adams"/>
    <s v="Distributed actuating project"/>
    <n v="4700"/>
    <n v="11174"/>
    <n v="237.74468085106383"/>
    <x v="1"/>
    <x v="460"/>
    <n v="101.58181818181818"/>
    <s v="US"/>
    <s v="USD"/>
    <n v="1515304800"/>
    <n v="1515564000"/>
    <b v="0"/>
    <b v="0"/>
    <s v="food/food trucks"/>
    <x v="0"/>
    <s v="food trucks"/>
    <x v="759"/>
    <d v="2018-01-10T06:00:00"/>
  </r>
  <r>
    <n v="848"/>
    <s v="Cole, Salazar and Moreno"/>
    <s v="Robust motivating orchestration"/>
    <n v="3200"/>
    <n v="10831"/>
    <n v="338.46875"/>
    <x v="1"/>
    <x v="535"/>
    <n v="62.970930232558139"/>
    <s v="US"/>
    <s v="USD"/>
    <n v="1276318800"/>
    <n v="1277096400"/>
    <b v="0"/>
    <b v="0"/>
    <s v="film &amp; video/drama"/>
    <x v="4"/>
    <s v="drama"/>
    <x v="760"/>
    <d v="2010-06-21T05:00:00"/>
  </r>
  <r>
    <n v="849"/>
    <s v="Jones-Ryan"/>
    <s v="Vision-oriented uniform instruction set"/>
    <n v="6700"/>
    <n v="8917"/>
    <n v="133.08955223880596"/>
    <x v="1"/>
    <x v="253"/>
    <n v="29.045602605863191"/>
    <s v="US"/>
    <s v="USD"/>
    <n v="1328767200"/>
    <n v="1329026400"/>
    <b v="0"/>
    <b v="1"/>
    <s v="music/indie rock"/>
    <x v="1"/>
    <s v="indie rock"/>
    <x v="761"/>
    <d v="2012-02-12T06:00:00"/>
  </r>
  <r>
    <n v="850"/>
    <s v="Hood, Perez and Meadows"/>
    <s v="Cross-group upward-trending hierarchy"/>
    <n v="100"/>
    <n v="1"/>
    <n v="1"/>
    <x v="0"/>
    <x v="49"/>
    <n v="1"/>
    <s v="US"/>
    <s v="USD"/>
    <n v="1321682400"/>
    <n v="1322978400"/>
    <b v="1"/>
    <b v="0"/>
    <s v="music/rock"/>
    <x v="1"/>
    <s v="rock"/>
    <x v="762"/>
    <d v="2011-12-04T06:00:00"/>
  </r>
  <r>
    <n v="851"/>
    <s v="Bright and Sons"/>
    <s v="Object-based needs-based info-mediaries"/>
    <n v="6000"/>
    <n v="12468"/>
    <n v="207.79999999999998"/>
    <x v="1"/>
    <x v="415"/>
    <n v="77.924999999999997"/>
    <s v="US"/>
    <s v="USD"/>
    <n v="1335934800"/>
    <n v="1338786000"/>
    <b v="0"/>
    <b v="0"/>
    <s v="music/electric music"/>
    <x v="1"/>
    <s v="electric music"/>
    <x v="444"/>
    <d v="2012-06-04T05:00:00"/>
  </r>
  <r>
    <n v="852"/>
    <s v="Brady Ltd"/>
    <s v="Open-source reciprocal standardization"/>
    <n v="4900"/>
    <n v="2505"/>
    <n v="51.122448979591837"/>
    <x v="0"/>
    <x v="249"/>
    <n v="80.806451612903231"/>
    <s v="US"/>
    <s v="USD"/>
    <n v="1310792400"/>
    <n v="1311656400"/>
    <b v="0"/>
    <b v="1"/>
    <s v="games/video games"/>
    <x v="6"/>
    <s v="video games"/>
    <x v="763"/>
    <d v="2011-07-26T05:00:00"/>
  </r>
  <r>
    <n v="853"/>
    <s v="Collier LLC"/>
    <s v="Secured well-modulated projection"/>
    <n v="17100"/>
    <n v="111502"/>
    <n v="652.05847953216369"/>
    <x v="1"/>
    <x v="50"/>
    <n v="76.006816632583508"/>
    <s v="CA"/>
    <s v="CAD"/>
    <n v="1308546000"/>
    <n v="1308978000"/>
    <b v="0"/>
    <b v="1"/>
    <s v="music/indie rock"/>
    <x v="1"/>
    <s v="indie rock"/>
    <x v="764"/>
    <d v="2011-06-25T05:00:00"/>
  </r>
  <r>
    <n v="854"/>
    <s v="Campbell, Thomas and Obrien"/>
    <s v="Multi-channeled secondary middleware"/>
    <n v="171000"/>
    <n v="194309"/>
    <n v="113.63099415204678"/>
    <x v="1"/>
    <x v="536"/>
    <n v="72.993613824192337"/>
    <s v="CA"/>
    <s v="CAD"/>
    <n v="1574056800"/>
    <n v="1576389600"/>
    <b v="0"/>
    <b v="0"/>
    <s v="publishing/fiction"/>
    <x v="5"/>
    <s v="fiction"/>
    <x v="765"/>
    <d v="2019-12-15T06:00:00"/>
  </r>
  <r>
    <n v="855"/>
    <s v="Moses-Terry"/>
    <s v="Horizontal clear-thinking framework"/>
    <n v="23400"/>
    <n v="23956"/>
    <n v="102.37606837606839"/>
    <x v="1"/>
    <x v="15"/>
    <n v="53"/>
    <s v="AU"/>
    <s v="AUD"/>
    <n v="1308373200"/>
    <n v="1311051600"/>
    <b v="0"/>
    <b v="0"/>
    <s v="theater/plays"/>
    <x v="3"/>
    <s v="plays"/>
    <x v="766"/>
    <d v="2011-07-19T05:00:00"/>
  </r>
  <r>
    <n v="856"/>
    <s v="Williams and Sons"/>
    <s v="Profound composite core"/>
    <n v="2400"/>
    <n v="8558"/>
    <n v="356.58333333333331"/>
    <x v="1"/>
    <x v="1"/>
    <n v="54.164556962025316"/>
    <s v="US"/>
    <s v="USD"/>
    <n v="1335243600"/>
    <n v="1336712400"/>
    <b v="0"/>
    <b v="0"/>
    <s v="food/food trucks"/>
    <x v="0"/>
    <s v="food trucks"/>
    <x v="767"/>
    <d v="2012-05-11T05:00:00"/>
  </r>
  <r>
    <n v="857"/>
    <s v="Miranda, Gray and Hale"/>
    <s v="Programmable disintermediate matrices"/>
    <n v="5300"/>
    <n v="7413"/>
    <n v="139.86792452830187"/>
    <x v="1"/>
    <x v="537"/>
    <n v="32.946666666666665"/>
    <s v="CH"/>
    <s v="CHF"/>
    <n v="1328421600"/>
    <n v="1330408800"/>
    <b v="1"/>
    <b v="0"/>
    <s v="film &amp; video/shorts"/>
    <x v="4"/>
    <s v="shorts"/>
    <x v="768"/>
    <d v="2012-02-28T06:00:00"/>
  </r>
  <r>
    <n v="858"/>
    <s v="Ayala, Crawford and Taylor"/>
    <s v="Realigned 5thgeneration knowledge user"/>
    <n v="4000"/>
    <n v="2778"/>
    <n v="69.45"/>
    <x v="0"/>
    <x v="164"/>
    <n v="79.371428571428567"/>
    <s v="US"/>
    <s v="USD"/>
    <n v="1524286800"/>
    <n v="1524891600"/>
    <b v="1"/>
    <b v="0"/>
    <s v="food/food trucks"/>
    <x v="0"/>
    <s v="food trucks"/>
    <x v="769"/>
    <d v="2018-04-28T05:00:00"/>
  </r>
  <r>
    <n v="859"/>
    <s v="Martinez Ltd"/>
    <s v="Multi-layered upward-trending groupware"/>
    <n v="7300"/>
    <n v="2594"/>
    <n v="35.534246575342465"/>
    <x v="0"/>
    <x v="377"/>
    <n v="41.174603174603178"/>
    <s v="US"/>
    <s v="USD"/>
    <n v="1362117600"/>
    <n v="1363669200"/>
    <b v="0"/>
    <b v="1"/>
    <s v="theater/plays"/>
    <x v="3"/>
    <s v="plays"/>
    <x v="770"/>
    <d v="2013-03-19T05:00:00"/>
  </r>
  <r>
    <n v="860"/>
    <s v="Lee PLC"/>
    <s v="Re-contextualized leadingedge firmware"/>
    <n v="2000"/>
    <n v="5033"/>
    <n v="251.65"/>
    <x v="1"/>
    <x v="167"/>
    <n v="77.430769230769229"/>
    <s v="US"/>
    <s v="USD"/>
    <n v="1550556000"/>
    <n v="1551420000"/>
    <b v="0"/>
    <b v="1"/>
    <s v="technology/wearables"/>
    <x v="2"/>
    <s v="wearables"/>
    <x v="771"/>
    <d v="2019-03-01T06:00:00"/>
  </r>
  <r>
    <n v="861"/>
    <s v="Young, Ramsey and Powell"/>
    <s v="Devolved disintermediate analyzer"/>
    <n v="8800"/>
    <n v="9317"/>
    <n v="105.87500000000001"/>
    <x v="1"/>
    <x v="25"/>
    <n v="57.159509202453989"/>
    <s v="US"/>
    <s v="USD"/>
    <n v="1269147600"/>
    <n v="1269838800"/>
    <b v="0"/>
    <b v="0"/>
    <s v="theater/plays"/>
    <x v="3"/>
    <s v="plays"/>
    <x v="772"/>
    <d v="2010-03-29T05:00:00"/>
  </r>
  <r>
    <n v="862"/>
    <s v="Lewis and Sons"/>
    <s v="Profound disintermediate open system"/>
    <n v="3500"/>
    <n v="6560"/>
    <n v="187.42857142857144"/>
    <x v="1"/>
    <x v="72"/>
    <n v="77.17647058823529"/>
    <s v="US"/>
    <s v="USD"/>
    <n v="1312174800"/>
    <n v="1312520400"/>
    <b v="0"/>
    <b v="0"/>
    <s v="theater/plays"/>
    <x v="3"/>
    <s v="plays"/>
    <x v="773"/>
    <d v="2011-08-05T05:00:00"/>
  </r>
  <r>
    <n v="863"/>
    <s v="Davis-Johnson"/>
    <s v="Automated reciprocal protocol"/>
    <n v="1400"/>
    <n v="5415"/>
    <n v="386.78571428571428"/>
    <x v="1"/>
    <x v="538"/>
    <n v="24.953917050691246"/>
    <s v="US"/>
    <s v="USD"/>
    <n v="1434517200"/>
    <n v="1436504400"/>
    <b v="0"/>
    <b v="1"/>
    <s v="film &amp; video/television"/>
    <x v="4"/>
    <s v="television"/>
    <x v="774"/>
    <d v="2015-07-10T05:00:00"/>
  </r>
  <r>
    <n v="864"/>
    <s v="Stevenson-Thompson"/>
    <s v="Automated static workforce"/>
    <n v="4200"/>
    <n v="14577"/>
    <n v="347.07142857142856"/>
    <x v="1"/>
    <x v="503"/>
    <n v="97.18"/>
    <s v="US"/>
    <s v="USD"/>
    <n v="1471582800"/>
    <n v="1472014800"/>
    <b v="0"/>
    <b v="0"/>
    <s v="film &amp; video/shorts"/>
    <x v="4"/>
    <s v="shorts"/>
    <x v="775"/>
    <d v="2016-08-24T05:00:00"/>
  </r>
  <r>
    <n v="865"/>
    <s v="Ellis, Smith and Armstrong"/>
    <s v="Horizontal attitude-oriented help-desk"/>
    <n v="81000"/>
    <n v="150515"/>
    <n v="185.82098765432099"/>
    <x v="1"/>
    <x v="539"/>
    <n v="46.000916870415651"/>
    <s v="US"/>
    <s v="USD"/>
    <n v="1410757200"/>
    <n v="1411534800"/>
    <b v="0"/>
    <b v="0"/>
    <s v="theater/plays"/>
    <x v="3"/>
    <s v="plays"/>
    <x v="776"/>
    <d v="2014-09-24T05:00:00"/>
  </r>
  <r>
    <n v="866"/>
    <s v="Jackson-Brown"/>
    <s v="Versatile 5thgeneration matrices"/>
    <n v="182800"/>
    <n v="79045"/>
    <n v="43.241247264770237"/>
    <x v="3"/>
    <x v="540"/>
    <n v="88.023385300668153"/>
    <s v="US"/>
    <s v="USD"/>
    <n v="1304830800"/>
    <n v="1304917200"/>
    <b v="0"/>
    <b v="0"/>
    <s v="photography/photography books"/>
    <x v="7"/>
    <s v="photography books"/>
    <x v="777"/>
    <d v="2011-05-09T05:00:00"/>
  </r>
  <r>
    <n v="867"/>
    <s v="Kane, Pruitt and Rivera"/>
    <s v="Cross-platform next generation service-desk"/>
    <n v="4800"/>
    <n v="7797"/>
    <n v="162.4375"/>
    <x v="1"/>
    <x v="402"/>
    <n v="25.99"/>
    <s v="US"/>
    <s v="USD"/>
    <n v="1539061200"/>
    <n v="1539579600"/>
    <b v="0"/>
    <b v="0"/>
    <s v="food/food trucks"/>
    <x v="0"/>
    <s v="food trucks"/>
    <x v="778"/>
    <d v="2018-10-15T05:00:00"/>
  </r>
  <r>
    <n v="868"/>
    <s v="Wood, Buckley and Meza"/>
    <s v="Front-line web-enabled installation"/>
    <n v="7000"/>
    <n v="12939"/>
    <n v="184.84285714285716"/>
    <x v="1"/>
    <x v="105"/>
    <n v="102.69047619047619"/>
    <s v="US"/>
    <s v="USD"/>
    <n v="1381554000"/>
    <n v="1382504400"/>
    <b v="0"/>
    <b v="0"/>
    <s v="theater/plays"/>
    <x v="3"/>
    <s v="plays"/>
    <x v="779"/>
    <d v="2013-10-23T05:00:00"/>
  </r>
  <r>
    <n v="869"/>
    <s v="Brown-Williams"/>
    <s v="Multi-channeled responsive product"/>
    <n v="161900"/>
    <n v="38376"/>
    <n v="23.703520691785052"/>
    <x v="0"/>
    <x v="541"/>
    <n v="72.958174904942965"/>
    <s v="US"/>
    <s v="USD"/>
    <n v="1277096400"/>
    <n v="1278306000"/>
    <b v="0"/>
    <b v="0"/>
    <s v="film &amp; video/drama"/>
    <x v="4"/>
    <s v="drama"/>
    <x v="780"/>
    <d v="2010-07-05T05:00:00"/>
  </r>
  <r>
    <n v="870"/>
    <s v="Hansen-Austin"/>
    <s v="Adaptive demand-driven encryption"/>
    <n v="7700"/>
    <n v="6920"/>
    <n v="89.870129870129873"/>
    <x v="0"/>
    <x v="246"/>
    <n v="57.190082644628099"/>
    <s v="US"/>
    <s v="USD"/>
    <n v="1440392400"/>
    <n v="1442552400"/>
    <b v="0"/>
    <b v="0"/>
    <s v="theater/plays"/>
    <x v="3"/>
    <s v="plays"/>
    <x v="335"/>
    <d v="2015-09-18T05:00:00"/>
  </r>
  <r>
    <n v="871"/>
    <s v="Santana-George"/>
    <s v="Re-engineered client-driven knowledge user"/>
    <n v="71500"/>
    <n v="194912"/>
    <n v="272.6041958041958"/>
    <x v="1"/>
    <x v="542"/>
    <n v="84.013793103448279"/>
    <s v="US"/>
    <s v="USD"/>
    <n v="1509512400"/>
    <n v="1511071200"/>
    <b v="0"/>
    <b v="1"/>
    <s v="theater/plays"/>
    <x v="3"/>
    <s v="plays"/>
    <x v="535"/>
    <d v="2017-11-19T06:00:00"/>
  </r>
  <r>
    <n v="872"/>
    <s v="Davis LLC"/>
    <s v="Compatible logistical paradigm"/>
    <n v="4700"/>
    <n v="7992"/>
    <n v="170.04255319148936"/>
    <x v="1"/>
    <x v="543"/>
    <n v="98.666666666666671"/>
    <s v="AU"/>
    <s v="AUD"/>
    <n v="1535950800"/>
    <n v="1536382800"/>
    <b v="0"/>
    <b v="0"/>
    <s v="film &amp; video/science fiction"/>
    <x v="4"/>
    <s v="science fiction"/>
    <x v="270"/>
    <d v="2018-09-08T05:00:00"/>
  </r>
  <r>
    <n v="873"/>
    <s v="Vazquez, Ochoa and Clark"/>
    <s v="Intuitive value-added installation"/>
    <n v="42100"/>
    <n v="79268"/>
    <n v="188.28503562945369"/>
    <x v="1"/>
    <x v="544"/>
    <n v="42.007419183889773"/>
    <s v="US"/>
    <s v="USD"/>
    <n v="1389160800"/>
    <n v="1389592800"/>
    <b v="0"/>
    <b v="0"/>
    <s v="photography/photography books"/>
    <x v="7"/>
    <s v="photography books"/>
    <x v="781"/>
    <d v="2014-01-13T06:00:00"/>
  </r>
  <r>
    <n v="874"/>
    <s v="Chung-Nguyen"/>
    <s v="Managed discrete parallelism"/>
    <n v="40200"/>
    <n v="139468"/>
    <n v="346.93532338308455"/>
    <x v="1"/>
    <x v="545"/>
    <n v="32.002753556677376"/>
    <s v="US"/>
    <s v="USD"/>
    <n v="1271998800"/>
    <n v="1275282000"/>
    <b v="0"/>
    <b v="1"/>
    <s v="photography/photography books"/>
    <x v="7"/>
    <s v="photography books"/>
    <x v="782"/>
    <d v="2010-05-31T05:00:00"/>
  </r>
  <r>
    <n v="875"/>
    <s v="Mueller-Harmon"/>
    <s v="Implemented tangible approach"/>
    <n v="7900"/>
    <n v="5465"/>
    <n v="69.177215189873422"/>
    <x v="0"/>
    <x v="109"/>
    <n v="81.567164179104481"/>
    <s v="US"/>
    <s v="USD"/>
    <n v="1294898400"/>
    <n v="1294984800"/>
    <b v="0"/>
    <b v="0"/>
    <s v="music/rock"/>
    <x v="1"/>
    <s v="rock"/>
    <x v="783"/>
    <d v="2011-01-14T06:00:00"/>
  </r>
  <r>
    <n v="876"/>
    <s v="Dixon, Perez and Banks"/>
    <s v="Re-engineered encompassing definition"/>
    <n v="8300"/>
    <n v="2111"/>
    <n v="25.433734939759034"/>
    <x v="0"/>
    <x v="176"/>
    <n v="37.035087719298247"/>
    <s v="CA"/>
    <s v="CAD"/>
    <n v="1559970000"/>
    <n v="1562043600"/>
    <b v="0"/>
    <b v="0"/>
    <s v="photography/photography books"/>
    <x v="7"/>
    <s v="photography books"/>
    <x v="784"/>
    <d v="2019-07-02T05:00:00"/>
  </r>
  <r>
    <n v="877"/>
    <s v="Estrada Group"/>
    <s v="Multi-lateral uniform collaboration"/>
    <n v="163600"/>
    <n v="126628"/>
    <n v="77.400977995110026"/>
    <x v="0"/>
    <x v="546"/>
    <n v="103.033360455655"/>
    <s v="US"/>
    <s v="USD"/>
    <n v="1469509200"/>
    <n v="1469595600"/>
    <b v="0"/>
    <b v="0"/>
    <s v="food/food trucks"/>
    <x v="0"/>
    <s v="food trucks"/>
    <x v="785"/>
    <d v="2016-07-27T05:00:00"/>
  </r>
  <r>
    <n v="878"/>
    <s v="Lutz Group"/>
    <s v="Enterprise-wide foreground paradigm"/>
    <n v="2700"/>
    <n v="1012"/>
    <n v="37.481481481481481"/>
    <x v="0"/>
    <x v="65"/>
    <n v="84.333333333333329"/>
    <s v="IT"/>
    <s v="EUR"/>
    <n v="1579068000"/>
    <n v="1581141600"/>
    <b v="0"/>
    <b v="0"/>
    <s v="music/metal"/>
    <x v="1"/>
    <s v="metal"/>
    <x v="786"/>
    <d v="2020-02-08T06:00:00"/>
  </r>
  <r>
    <n v="879"/>
    <s v="Ortiz Inc"/>
    <s v="Stand-alone incremental parallelism"/>
    <n v="1000"/>
    <n v="5438"/>
    <n v="543.79999999999995"/>
    <x v="1"/>
    <x v="4"/>
    <n v="102.60377358490567"/>
    <s v="US"/>
    <s v="USD"/>
    <n v="1487743200"/>
    <n v="1488520800"/>
    <b v="0"/>
    <b v="0"/>
    <s v="publishing/nonfiction"/>
    <x v="5"/>
    <s v="nonfiction"/>
    <x v="787"/>
    <d v="2017-03-03T06:00:00"/>
  </r>
  <r>
    <n v="880"/>
    <s v="Craig, Ellis and Miller"/>
    <s v="Persevering 5thgeneration throughput"/>
    <n v="84500"/>
    <n v="193101"/>
    <n v="228.52189349112427"/>
    <x v="1"/>
    <x v="547"/>
    <n v="79.992129246064621"/>
    <s v="US"/>
    <s v="USD"/>
    <n v="1563685200"/>
    <n v="1563858000"/>
    <b v="0"/>
    <b v="0"/>
    <s v="music/electric music"/>
    <x v="1"/>
    <s v="electric music"/>
    <x v="788"/>
    <d v="2019-07-23T05:00:00"/>
  </r>
  <r>
    <n v="881"/>
    <s v="Charles Inc"/>
    <s v="Implemented object-oriented synergy"/>
    <n v="81300"/>
    <n v="31665"/>
    <n v="38.948339483394832"/>
    <x v="0"/>
    <x v="15"/>
    <n v="70.055309734513273"/>
    <s v="US"/>
    <s v="USD"/>
    <n v="1436418000"/>
    <n v="1438923600"/>
    <b v="0"/>
    <b v="1"/>
    <s v="theater/plays"/>
    <x v="3"/>
    <s v="plays"/>
    <x v="330"/>
    <d v="2015-08-07T05:00:00"/>
  </r>
  <r>
    <n v="882"/>
    <s v="White-Rosario"/>
    <s v="Balanced demand-driven definition"/>
    <n v="800"/>
    <n v="2960"/>
    <n v="370"/>
    <x v="1"/>
    <x v="175"/>
    <n v="37"/>
    <s v="US"/>
    <s v="USD"/>
    <n v="1421820000"/>
    <n v="1422165600"/>
    <b v="0"/>
    <b v="0"/>
    <s v="theater/plays"/>
    <x v="3"/>
    <s v="plays"/>
    <x v="789"/>
    <d v="2015-01-25T06:00:00"/>
  </r>
  <r>
    <n v="883"/>
    <s v="Simmons-Villarreal"/>
    <s v="Customer-focused mobile Graphic Interface"/>
    <n v="3400"/>
    <n v="8089"/>
    <n v="237.91176470588232"/>
    <x v="1"/>
    <x v="548"/>
    <n v="41.911917098445599"/>
    <s v="US"/>
    <s v="USD"/>
    <n v="1274763600"/>
    <n v="1277874000"/>
    <b v="0"/>
    <b v="0"/>
    <s v="film &amp; video/shorts"/>
    <x v="4"/>
    <s v="shorts"/>
    <x v="790"/>
    <d v="2010-06-30T05:00:00"/>
  </r>
  <r>
    <n v="884"/>
    <s v="Strickland Group"/>
    <s v="Horizontal secondary interface"/>
    <n v="170800"/>
    <n v="109374"/>
    <n v="64.036299765807954"/>
    <x v="0"/>
    <x v="549"/>
    <n v="57.992576882290564"/>
    <s v="US"/>
    <s v="USD"/>
    <n v="1399179600"/>
    <n v="1399352400"/>
    <b v="0"/>
    <b v="1"/>
    <s v="theater/plays"/>
    <x v="3"/>
    <s v="plays"/>
    <x v="791"/>
    <d v="2014-05-06T05:00:00"/>
  </r>
  <r>
    <n v="885"/>
    <s v="Lynch Ltd"/>
    <s v="Virtual analyzing collaboration"/>
    <n v="1800"/>
    <n v="2129"/>
    <n v="118.27777777777777"/>
    <x v="1"/>
    <x v="550"/>
    <n v="40.942307692307693"/>
    <s v="US"/>
    <s v="USD"/>
    <n v="1275800400"/>
    <n v="1279083600"/>
    <b v="0"/>
    <b v="0"/>
    <s v="theater/plays"/>
    <x v="3"/>
    <s v="plays"/>
    <x v="792"/>
    <d v="2010-07-14T05:00:00"/>
  </r>
  <r>
    <n v="886"/>
    <s v="Sanders LLC"/>
    <s v="Multi-tiered explicit focus group"/>
    <n v="150600"/>
    <n v="127745"/>
    <n v="84.824037184594957"/>
    <x v="0"/>
    <x v="551"/>
    <n v="69.9972602739726"/>
    <s v="US"/>
    <s v="USD"/>
    <n v="1282798800"/>
    <n v="1284354000"/>
    <b v="0"/>
    <b v="0"/>
    <s v="music/indie rock"/>
    <x v="1"/>
    <s v="indie rock"/>
    <x v="793"/>
    <d v="2010-09-13T05:00:00"/>
  </r>
  <r>
    <n v="887"/>
    <s v="Cooper LLC"/>
    <s v="Multi-layered systematic knowledgebase"/>
    <n v="7800"/>
    <n v="2289"/>
    <n v="29.346153846153843"/>
    <x v="0"/>
    <x v="249"/>
    <n v="73.838709677419359"/>
    <s v="US"/>
    <s v="USD"/>
    <n v="1437109200"/>
    <n v="1441170000"/>
    <b v="0"/>
    <b v="1"/>
    <s v="theater/plays"/>
    <x v="3"/>
    <s v="plays"/>
    <x v="794"/>
    <d v="2015-09-02T05:00:00"/>
  </r>
  <r>
    <n v="888"/>
    <s v="Palmer Ltd"/>
    <s v="Reverse-engineered uniform knowledge user"/>
    <n v="5800"/>
    <n v="12174"/>
    <n v="209.89655172413794"/>
    <x v="1"/>
    <x v="552"/>
    <n v="41.979310344827589"/>
    <s v="US"/>
    <s v="USD"/>
    <n v="1491886800"/>
    <n v="1493528400"/>
    <b v="0"/>
    <b v="0"/>
    <s v="theater/plays"/>
    <x v="3"/>
    <s v="plays"/>
    <x v="795"/>
    <d v="2017-04-30T05:00:00"/>
  </r>
  <r>
    <n v="889"/>
    <s v="Santos Group"/>
    <s v="Secured dynamic capacity"/>
    <n v="5600"/>
    <n v="9508"/>
    <n v="169.78571428571431"/>
    <x v="1"/>
    <x v="393"/>
    <n v="77.93442622950819"/>
    <s v="US"/>
    <s v="USD"/>
    <n v="1394600400"/>
    <n v="1395205200"/>
    <b v="0"/>
    <b v="1"/>
    <s v="music/electric music"/>
    <x v="1"/>
    <s v="electric music"/>
    <x v="796"/>
    <d v="2014-03-19T05:00:00"/>
  </r>
  <r>
    <n v="890"/>
    <s v="Christian, Kim and Jimenez"/>
    <s v="Devolved foreground throughput"/>
    <n v="134400"/>
    <n v="155849"/>
    <n v="115.95907738095239"/>
    <x v="1"/>
    <x v="553"/>
    <n v="106.01972789115646"/>
    <s v="US"/>
    <s v="USD"/>
    <n v="1561352400"/>
    <n v="1561438800"/>
    <b v="0"/>
    <b v="0"/>
    <s v="music/indie rock"/>
    <x v="1"/>
    <s v="indie rock"/>
    <x v="797"/>
    <d v="2019-06-25T05:00:00"/>
  </r>
  <r>
    <n v="891"/>
    <s v="Williams, Price and Hurley"/>
    <s v="Synchronized demand-driven infrastructure"/>
    <n v="3000"/>
    <n v="7758"/>
    <n v="258.59999999999997"/>
    <x v="1"/>
    <x v="34"/>
    <n v="47.018181818181816"/>
    <s v="CA"/>
    <s v="CAD"/>
    <n v="1322892000"/>
    <n v="1326693600"/>
    <b v="0"/>
    <b v="0"/>
    <s v="film &amp; video/documentary"/>
    <x v="4"/>
    <s v="documentary"/>
    <x v="798"/>
    <d v="2012-01-16T06:00:00"/>
  </r>
  <r>
    <n v="892"/>
    <s v="Anderson, Parks and Estrada"/>
    <s v="Realigned discrete structure"/>
    <n v="6000"/>
    <n v="13835"/>
    <n v="230.58333333333331"/>
    <x v="1"/>
    <x v="554"/>
    <n v="76.016483516483518"/>
    <s v="US"/>
    <s v="USD"/>
    <n v="1274418000"/>
    <n v="1277960400"/>
    <b v="0"/>
    <b v="0"/>
    <s v="publishing/translations"/>
    <x v="5"/>
    <s v="translations"/>
    <x v="799"/>
    <d v="2010-07-01T05:00:00"/>
  </r>
  <r>
    <n v="893"/>
    <s v="Collins-Martinez"/>
    <s v="Progressive grid-enabled website"/>
    <n v="8400"/>
    <n v="10770"/>
    <n v="128.21428571428572"/>
    <x v="1"/>
    <x v="134"/>
    <n v="54.120603015075375"/>
    <s v="IT"/>
    <s v="EUR"/>
    <n v="1434344400"/>
    <n v="1434690000"/>
    <b v="0"/>
    <b v="1"/>
    <s v="film &amp; video/documentary"/>
    <x v="4"/>
    <s v="documentary"/>
    <x v="800"/>
    <d v="2015-06-19T05:00:00"/>
  </r>
  <r>
    <n v="894"/>
    <s v="Barrett Inc"/>
    <s v="Organic cohesive neural-net"/>
    <n v="1700"/>
    <n v="3208"/>
    <n v="188.70588235294116"/>
    <x v="1"/>
    <x v="75"/>
    <n v="57.285714285714285"/>
    <s v="GB"/>
    <s v="GBP"/>
    <n v="1373518800"/>
    <n v="1376110800"/>
    <b v="0"/>
    <b v="1"/>
    <s v="film &amp; video/television"/>
    <x v="4"/>
    <s v="television"/>
    <x v="801"/>
    <d v="2013-08-10T05:00:00"/>
  </r>
  <r>
    <n v="895"/>
    <s v="Adams-Rollins"/>
    <s v="Integrated demand-driven info-mediaries"/>
    <n v="159800"/>
    <n v="11108"/>
    <n v="6.9511889862327907"/>
    <x v="0"/>
    <x v="37"/>
    <n v="103.81308411214954"/>
    <s v="US"/>
    <s v="USD"/>
    <n v="1517637600"/>
    <n v="1518415200"/>
    <b v="0"/>
    <b v="0"/>
    <s v="theater/plays"/>
    <x v="3"/>
    <s v="plays"/>
    <x v="802"/>
    <d v="2018-02-12T06:00:00"/>
  </r>
  <r>
    <n v="896"/>
    <s v="Wright-Bryant"/>
    <s v="Reverse-engineered client-server extranet"/>
    <n v="19800"/>
    <n v="153338"/>
    <n v="774.43434343434342"/>
    <x v="1"/>
    <x v="555"/>
    <n v="105.02602739726028"/>
    <s v="AU"/>
    <s v="AUD"/>
    <n v="1310619600"/>
    <n v="1310878800"/>
    <b v="0"/>
    <b v="1"/>
    <s v="food/food trucks"/>
    <x v="0"/>
    <s v="food trucks"/>
    <x v="803"/>
    <d v="2011-07-17T05:00:00"/>
  </r>
  <r>
    <n v="897"/>
    <s v="Berry-Cannon"/>
    <s v="Organized discrete encoding"/>
    <n v="8800"/>
    <n v="2437"/>
    <n v="27.693181818181817"/>
    <x v="0"/>
    <x v="11"/>
    <n v="90.259259259259252"/>
    <s v="US"/>
    <s v="USD"/>
    <n v="1556427600"/>
    <n v="1556600400"/>
    <b v="0"/>
    <b v="0"/>
    <s v="theater/plays"/>
    <x v="3"/>
    <s v="plays"/>
    <x v="212"/>
    <d v="2019-04-30T05:00:00"/>
  </r>
  <r>
    <n v="898"/>
    <s v="Davis-Gonzalez"/>
    <s v="Balanced regional flexibility"/>
    <n v="179100"/>
    <n v="93991"/>
    <n v="52.479620323841424"/>
    <x v="0"/>
    <x v="556"/>
    <n v="76.978705978705975"/>
    <s v="US"/>
    <s v="USD"/>
    <n v="1576476000"/>
    <n v="1576994400"/>
    <b v="0"/>
    <b v="0"/>
    <s v="film &amp; video/documentary"/>
    <x v="4"/>
    <s v="documentary"/>
    <x v="804"/>
    <d v="2019-12-22T06:00:00"/>
  </r>
  <r>
    <n v="899"/>
    <s v="Best-Young"/>
    <s v="Implemented multimedia time-frame"/>
    <n v="3100"/>
    <n v="12620"/>
    <n v="407.09677419354841"/>
    <x v="1"/>
    <x v="300"/>
    <n v="102.60162601626017"/>
    <s v="CH"/>
    <s v="CHF"/>
    <n v="1381122000"/>
    <n v="1382677200"/>
    <b v="0"/>
    <b v="0"/>
    <s v="music/jazz"/>
    <x v="1"/>
    <s v="jazz"/>
    <x v="805"/>
    <d v="2013-10-25T05:00:00"/>
  </r>
  <r>
    <n v="900"/>
    <s v="Powers, Smith and Deleon"/>
    <s v="Enhanced uniform service-desk"/>
    <n v="100"/>
    <n v="2"/>
    <n v="2"/>
    <x v="0"/>
    <x v="49"/>
    <n v="2"/>
    <s v="US"/>
    <s v="USD"/>
    <n v="1411102800"/>
    <n v="1411189200"/>
    <b v="0"/>
    <b v="1"/>
    <s v="technology/web"/>
    <x v="2"/>
    <s v="web"/>
    <x v="806"/>
    <d v="2014-09-20T05:00:00"/>
  </r>
  <r>
    <n v="901"/>
    <s v="Hogan Group"/>
    <s v="Versatile bottom-line definition"/>
    <n v="5600"/>
    <n v="8746"/>
    <n v="156.17857142857144"/>
    <x v="1"/>
    <x v="122"/>
    <n v="55.0062893081761"/>
    <s v="US"/>
    <s v="USD"/>
    <n v="1531803600"/>
    <n v="1534654800"/>
    <b v="0"/>
    <b v="1"/>
    <s v="music/rock"/>
    <x v="1"/>
    <s v="rock"/>
    <x v="807"/>
    <d v="2018-08-19T05:00:00"/>
  </r>
  <r>
    <n v="902"/>
    <s v="Wang, Silva and Byrd"/>
    <s v="Integrated bifurcated software"/>
    <n v="1400"/>
    <n v="3534"/>
    <n v="252.42857142857144"/>
    <x v="1"/>
    <x v="460"/>
    <n v="32.127272727272725"/>
    <s v="US"/>
    <s v="USD"/>
    <n v="1454133600"/>
    <n v="1457762400"/>
    <b v="0"/>
    <b v="0"/>
    <s v="technology/web"/>
    <x v="2"/>
    <s v="web"/>
    <x v="722"/>
    <d v="2016-03-12T06:00:00"/>
  </r>
  <r>
    <n v="903"/>
    <s v="Parker-Morris"/>
    <s v="Assimilated next generation instruction set"/>
    <n v="41000"/>
    <n v="709"/>
    <n v="1.729268292682927"/>
    <x v="2"/>
    <x v="443"/>
    <n v="50.642857142857146"/>
    <s v="US"/>
    <s v="USD"/>
    <n v="1336194000"/>
    <n v="1337490000"/>
    <b v="0"/>
    <b v="1"/>
    <s v="publishing/nonfiction"/>
    <x v="5"/>
    <s v="nonfiction"/>
    <x v="477"/>
    <d v="2012-05-20T05:00:00"/>
  </r>
  <r>
    <n v="904"/>
    <s v="Rodriguez, Johnson and Jackson"/>
    <s v="Digitized foreground array"/>
    <n v="6500"/>
    <n v="795"/>
    <n v="12.230769230769232"/>
    <x v="0"/>
    <x v="36"/>
    <n v="49.6875"/>
    <s v="US"/>
    <s v="USD"/>
    <n v="1349326800"/>
    <n v="1349672400"/>
    <b v="0"/>
    <b v="0"/>
    <s v="publishing/radio &amp; podcasts"/>
    <x v="5"/>
    <s v="radio &amp; podcasts"/>
    <x v="259"/>
    <d v="2012-10-08T05:00:00"/>
  </r>
  <r>
    <n v="905"/>
    <s v="Haynes PLC"/>
    <s v="Re-engineered clear-thinking project"/>
    <n v="7900"/>
    <n v="12955"/>
    <n v="163.98734177215189"/>
    <x v="1"/>
    <x v="64"/>
    <n v="54.894067796610166"/>
    <s v="US"/>
    <s v="USD"/>
    <n v="1379566800"/>
    <n v="1379826000"/>
    <b v="0"/>
    <b v="0"/>
    <s v="theater/plays"/>
    <x v="3"/>
    <s v="plays"/>
    <x v="9"/>
    <d v="2013-09-22T05:00:00"/>
  </r>
  <r>
    <n v="906"/>
    <s v="Hayes Group"/>
    <s v="Implemented even-keeled standardization"/>
    <n v="5500"/>
    <n v="8964"/>
    <n v="162.98181818181817"/>
    <x v="1"/>
    <x v="271"/>
    <n v="46.931937172774866"/>
    <s v="US"/>
    <s v="USD"/>
    <n v="1494651600"/>
    <n v="1497762000"/>
    <b v="1"/>
    <b v="1"/>
    <s v="film &amp; video/documentary"/>
    <x v="4"/>
    <s v="documentary"/>
    <x v="808"/>
    <d v="2017-06-18T05:00:00"/>
  </r>
  <r>
    <n v="907"/>
    <s v="White, Pena and Calhoun"/>
    <s v="Quality-focused asymmetric adapter"/>
    <n v="9100"/>
    <n v="1843"/>
    <n v="20.252747252747252"/>
    <x v="0"/>
    <x v="142"/>
    <n v="44.951219512195124"/>
    <s v="US"/>
    <s v="USD"/>
    <n v="1303880400"/>
    <n v="1304485200"/>
    <b v="0"/>
    <b v="0"/>
    <s v="theater/plays"/>
    <x v="3"/>
    <s v="plays"/>
    <x v="809"/>
    <d v="2011-05-04T05:00:00"/>
  </r>
  <r>
    <n v="908"/>
    <s v="Bryant-Pope"/>
    <s v="Networked intangible help-desk"/>
    <n v="38200"/>
    <n v="121950"/>
    <n v="319.24083769633506"/>
    <x v="1"/>
    <x v="557"/>
    <n v="30.99898322318251"/>
    <s v="US"/>
    <s v="USD"/>
    <n v="1335934800"/>
    <n v="1336885200"/>
    <b v="0"/>
    <b v="0"/>
    <s v="games/video games"/>
    <x v="6"/>
    <s v="video games"/>
    <x v="444"/>
    <d v="2012-05-13T05:00:00"/>
  </r>
  <r>
    <n v="909"/>
    <s v="Gates, Li and Thompson"/>
    <s v="Synchronized attitude-oriented frame"/>
    <n v="1800"/>
    <n v="8621"/>
    <n v="478.94444444444446"/>
    <x v="1"/>
    <x v="175"/>
    <n v="107.7625"/>
    <s v="CA"/>
    <s v="CAD"/>
    <n v="1528088400"/>
    <n v="1530421200"/>
    <b v="0"/>
    <b v="1"/>
    <s v="theater/plays"/>
    <x v="3"/>
    <s v="plays"/>
    <x v="384"/>
    <d v="2018-07-01T05:00:00"/>
  </r>
  <r>
    <n v="910"/>
    <s v="King-Morris"/>
    <s v="Proactive incremental architecture"/>
    <n v="154500"/>
    <n v="30215"/>
    <n v="19.556634304207122"/>
    <x v="3"/>
    <x v="102"/>
    <n v="102.07770270270271"/>
    <s v="US"/>
    <s v="USD"/>
    <n v="1421906400"/>
    <n v="1421992800"/>
    <b v="0"/>
    <b v="0"/>
    <s v="theater/plays"/>
    <x v="3"/>
    <s v="plays"/>
    <x v="810"/>
    <d v="2015-01-23T06:00:00"/>
  </r>
  <r>
    <n v="911"/>
    <s v="Carter, Cole and Curtis"/>
    <s v="Cloned responsive standardization"/>
    <n v="5800"/>
    <n v="11539"/>
    <n v="198.94827586206895"/>
    <x v="1"/>
    <x v="558"/>
    <n v="24.976190476190474"/>
    <s v="US"/>
    <s v="USD"/>
    <n v="1568005200"/>
    <n v="1568178000"/>
    <b v="1"/>
    <b v="0"/>
    <s v="technology/web"/>
    <x v="2"/>
    <s v="web"/>
    <x v="811"/>
    <d v="2019-09-11T05:00:00"/>
  </r>
  <r>
    <n v="912"/>
    <s v="Sanchez-Parsons"/>
    <s v="Reduced bifurcated pricing structure"/>
    <n v="1800"/>
    <n v="14310"/>
    <n v="795"/>
    <x v="1"/>
    <x v="559"/>
    <n v="79.944134078212286"/>
    <s v="US"/>
    <s v="USD"/>
    <n v="1346821200"/>
    <n v="1347944400"/>
    <b v="1"/>
    <b v="0"/>
    <s v="film &amp; video/drama"/>
    <x v="4"/>
    <s v="drama"/>
    <x v="812"/>
    <d v="2012-09-18T05:00:00"/>
  </r>
  <r>
    <n v="913"/>
    <s v="Rivera-Pearson"/>
    <s v="Re-engineered asymmetric challenge"/>
    <n v="70200"/>
    <n v="35536"/>
    <n v="50.621082621082621"/>
    <x v="0"/>
    <x v="560"/>
    <n v="67.946462715105156"/>
    <s v="AU"/>
    <s v="AUD"/>
    <n v="1557637200"/>
    <n v="1558760400"/>
    <b v="0"/>
    <b v="0"/>
    <s v="film &amp; video/drama"/>
    <x v="4"/>
    <s v="drama"/>
    <x v="813"/>
    <d v="2019-05-25T05:00:00"/>
  </r>
  <r>
    <n v="914"/>
    <s v="Ramirez, Padilla and Barrera"/>
    <s v="Diverse client-driven conglomeration"/>
    <n v="6400"/>
    <n v="3676"/>
    <n v="57.4375"/>
    <x v="0"/>
    <x v="561"/>
    <n v="26.070921985815602"/>
    <s v="GB"/>
    <s v="GBP"/>
    <n v="1375592400"/>
    <n v="1376629200"/>
    <b v="0"/>
    <b v="0"/>
    <s v="theater/plays"/>
    <x v="3"/>
    <s v="plays"/>
    <x v="814"/>
    <d v="2013-08-16T05:00:00"/>
  </r>
  <r>
    <n v="915"/>
    <s v="Riggs Group"/>
    <s v="Configurable upward-trending solution"/>
    <n v="125900"/>
    <n v="195936"/>
    <n v="155.62827640984909"/>
    <x v="1"/>
    <x v="562"/>
    <n v="105.0032154340836"/>
    <s v="GB"/>
    <s v="GBP"/>
    <n v="1503982800"/>
    <n v="1504760400"/>
    <b v="0"/>
    <b v="0"/>
    <s v="film &amp; video/television"/>
    <x v="4"/>
    <s v="television"/>
    <x v="80"/>
    <d v="2017-09-07T05:00:00"/>
  </r>
  <r>
    <n v="916"/>
    <s v="Clements Ltd"/>
    <s v="Persistent bandwidth-monitored framework"/>
    <n v="3700"/>
    <n v="1343"/>
    <n v="36.297297297297298"/>
    <x v="0"/>
    <x v="550"/>
    <n v="25.826923076923077"/>
    <s v="US"/>
    <s v="USD"/>
    <n v="1418882400"/>
    <n v="1419660000"/>
    <b v="0"/>
    <b v="0"/>
    <s v="photography/photography books"/>
    <x v="7"/>
    <s v="photography books"/>
    <x v="815"/>
    <d v="2014-12-27T06:00:00"/>
  </r>
  <r>
    <n v="917"/>
    <s v="Cooper Inc"/>
    <s v="Polarized discrete product"/>
    <n v="3600"/>
    <n v="2097"/>
    <n v="58.25"/>
    <x v="2"/>
    <x v="11"/>
    <n v="77.666666666666671"/>
    <s v="GB"/>
    <s v="GBP"/>
    <n v="1309237200"/>
    <n v="1311310800"/>
    <b v="0"/>
    <b v="1"/>
    <s v="film &amp; video/shorts"/>
    <x v="4"/>
    <s v="shorts"/>
    <x v="816"/>
    <d v="2011-07-22T05:00:00"/>
  </r>
  <r>
    <n v="918"/>
    <s v="Jones-Gonzalez"/>
    <s v="Seamless dynamic website"/>
    <n v="3800"/>
    <n v="9021"/>
    <n v="237.39473684210526"/>
    <x v="1"/>
    <x v="388"/>
    <n v="57.82692307692308"/>
    <s v="CH"/>
    <s v="CHF"/>
    <n v="1343365200"/>
    <n v="1344315600"/>
    <b v="0"/>
    <b v="0"/>
    <s v="publishing/radio &amp; podcasts"/>
    <x v="5"/>
    <s v="radio &amp; podcasts"/>
    <x v="474"/>
    <d v="2012-08-07T05:00:00"/>
  </r>
  <r>
    <n v="919"/>
    <s v="Fox Ltd"/>
    <s v="Extended multimedia firmware"/>
    <n v="35600"/>
    <n v="20915"/>
    <n v="58.75"/>
    <x v="0"/>
    <x v="537"/>
    <n v="92.955555555555549"/>
    <s v="AU"/>
    <s v="AUD"/>
    <n v="1507957200"/>
    <n v="1510725600"/>
    <b v="0"/>
    <b v="1"/>
    <s v="theater/plays"/>
    <x v="3"/>
    <s v="plays"/>
    <x v="817"/>
    <d v="2017-11-15T06:00:00"/>
  </r>
  <r>
    <n v="920"/>
    <s v="Green, Murphy and Webb"/>
    <s v="Versatile directional project"/>
    <n v="5300"/>
    <n v="9676"/>
    <n v="182.56603773584905"/>
    <x v="1"/>
    <x v="563"/>
    <n v="37.945098039215686"/>
    <s v="US"/>
    <s v="USD"/>
    <n v="1549519200"/>
    <n v="1551247200"/>
    <b v="1"/>
    <b v="0"/>
    <s v="film &amp; video/animation"/>
    <x v="4"/>
    <s v="animation"/>
    <x v="818"/>
    <d v="2019-02-27T06:00:00"/>
  </r>
  <r>
    <n v="921"/>
    <s v="Stevenson PLC"/>
    <s v="Profound directional knowledge user"/>
    <n v="160400"/>
    <n v="1210"/>
    <n v="0.75436408977556113"/>
    <x v="0"/>
    <x v="63"/>
    <n v="31.842105263157894"/>
    <s v="US"/>
    <s v="USD"/>
    <n v="1329026400"/>
    <n v="1330236000"/>
    <b v="0"/>
    <b v="0"/>
    <s v="technology/web"/>
    <x v="2"/>
    <s v="web"/>
    <x v="819"/>
    <d v="2012-02-26T06:00:00"/>
  </r>
  <r>
    <n v="922"/>
    <s v="Soto-Anthony"/>
    <s v="Ameliorated logistical capability"/>
    <n v="51400"/>
    <n v="90440"/>
    <n v="175.95330739299609"/>
    <x v="1"/>
    <x v="564"/>
    <n v="40"/>
    <s v="US"/>
    <s v="USD"/>
    <n v="1544335200"/>
    <n v="1545112800"/>
    <b v="0"/>
    <b v="1"/>
    <s v="music/world music"/>
    <x v="1"/>
    <s v="world music"/>
    <x v="609"/>
    <d v="2018-12-18T06:00:00"/>
  </r>
  <r>
    <n v="923"/>
    <s v="Wise and Sons"/>
    <s v="Sharable discrete definition"/>
    <n v="1700"/>
    <n v="4044"/>
    <n v="237.88235294117646"/>
    <x v="1"/>
    <x v="174"/>
    <n v="101.1"/>
    <s v="US"/>
    <s v="USD"/>
    <n v="1279083600"/>
    <n v="1279170000"/>
    <b v="0"/>
    <b v="0"/>
    <s v="theater/plays"/>
    <x v="3"/>
    <s v="plays"/>
    <x v="547"/>
    <d v="2010-07-15T05:00:00"/>
  </r>
  <r>
    <n v="924"/>
    <s v="Butler-Barr"/>
    <s v="User-friendly next generation core"/>
    <n v="39400"/>
    <n v="192292"/>
    <n v="488.05076142131981"/>
    <x v="1"/>
    <x v="565"/>
    <n v="84.006989951944078"/>
    <s v="IT"/>
    <s v="EUR"/>
    <n v="1572498000"/>
    <n v="1573452000"/>
    <b v="0"/>
    <b v="0"/>
    <s v="theater/plays"/>
    <x v="3"/>
    <s v="plays"/>
    <x v="820"/>
    <d v="2019-11-11T06:00:00"/>
  </r>
  <r>
    <n v="925"/>
    <s v="Wilson, Jefferson and Anderson"/>
    <s v="Profit-focused empowering system engine"/>
    <n v="3000"/>
    <n v="6722"/>
    <n v="224.06666666666669"/>
    <x v="1"/>
    <x v="167"/>
    <n v="103.41538461538461"/>
    <s v="US"/>
    <s v="USD"/>
    <n v="1506056400"/>
    <n v="1507093200"/>
    <b v="0"/>
    <b v="0"/>
    <s v="theater/plays"/>
    <x v="3"/>
    <s v="plays"/>
    <x v="821"/>
    <d v="2017-10-04T05:00:00"/>
  </r>
  <r>
    <n v="926"/>
    <s v="Brown-Oliver"/>
    <s v="Synchronized cohesive encoding"/>
    <n v="8700"/>
    <n v="1577"/>
    <n v="18.126436781609197"/>
    <x v="0"/>
    <x v="27"/>
    <n v="105.13333333333334"/>
    <s v="US"/>
    <s v="USD"/>
    <n v="1463029200"/>
    <n v="1463374800"/>
    <b v="0"/>
    <b v="0"/>
    <s v="food/food trucks"/>
    <x v="0"/>
    <s v="food trucks"/>
    <x v="151"/>
    <d v="2016-05-16T05:00:00"/>
  </r>
  <r>
    <n v="927"/>
    <s v="Davis-Gardner"/>
    <s v="Synergistic dynamic utilization"/>
    <n v="7200"/>
    <n v="3301"/>
    <n v="45.847222222222221"/>
    <x v="0"/>
    <x v="95"/>
    <n v="89.21621621621621"/>
    <s v="US"/>
    <s v="USD"/>
    <n v="1342069200"/>
    <n v="1344574800"/>
    <b v="0"/>
    <b v="0"/>
    <s v="theater/plays"/>
    <x v="3"/>
    <s v="plays"/>
    <x v="822"/>
    <d v="2012-08-10T05:00:00"/>
  </r>
  <r>
    <n v="928"/>
    <s v="Dawson Group"/>
    <s v="Triple-buffered bi-directional model"/>
    <n v="167400"/>
    <n v="196386"/>
    <n v="117.31541218637993"/>
    <x v="1"/>
    <x v="566"/>
    <n v="51.995234312946785"/>
    <s v="IT"/>
    <s v="EUR"/>
    <n v="1388296800"/>
    <n v="1389074400"/>
    <b v="0"/>
    <b v="0"/>
    <s v="technology/web"/>
    <x v="2"/>
    <s v="web"/>
    <x v="823"/>
    <d v="2014-01-07T06:00:00"/>
  </r>
  <r>
    <n v="929"/>
    <s v="Turner-Terrell"/>
    <s v="Polarized tertiary function"/>
    <n v="5500"/>
    <n v="11952"/>
    <n v="217.30909090909088"/>
    <x v="1"/>
    <x v="229"/>
    <n v="64.956521739130437"/>
    <s v="GB"/>
    <s v="GBP"/>
    <n v="1493787600"/>
    <n v="1494997200"/>
    <b v="0"/>
    <b v="0"/>
    <s v="theater/plays"/>
    <x v="3"/>
    <s v="plays"/>
    <x v="824"/>
    <d v="2017-05-17T05:00:00"/>
  </r>
  <r>
    <n v="930"/>
    <s v="Hall, Buchanan and Benton"/>
    <s v="Configurable fault-tolerant structure"/>
    <n v="3500"/>
    <n v="3930"/>
    <n v="112.28571428571428"/>
    <x v="1"/>
    <x v="72"/>
    <n v="46.235294117647058"/>
    <s v="US"/>
    <s v="USD"/>
    <n v="1424844000"/>
    <n v="1425448800"/>
    <b v="0"/>
    <b v="1"/>
    <s v="theater/plays"/>
    <x v="3"/>
    <s v="plays"/>
    <x v="825"/>
    <d v="2015-03-04T06:00:00"/>
  </r>
  <r>
    <n v="931"/>
    <s v="Lowery, Hayden and Cruz"/>
    <s v="Digitized 24/7 budgetary management"/>
    <n v="7900"/>
    <n v="5729"/>
    <n v="72.51898734177216"/>
    <x v="0"/>
    <x v="192"/>
    <n v="51.151785714285715"/>
    <s v="US"/>
    <s v="USD"/>
    <n v="1403931600"/>
    <n v="1404104400"/>
    <b v="0"/>
    <b v="1"/>
    <s v="theater/plays"/>
    <x v="3"/>
    <s v="plays"/>
    <x v="826"/>
    <d v="2014-06-30T05:00:00"/>
  </r>
  <r>
    <n v="932"/>
    <s v="Mora, Miller and Harper"/>
    <s v="Stand-alone zero tolerance algorithm"/>
    <n v="2300"/>
    <n v="4883"/>
    <n v="212.30434782608697"/>
    <x v="1"/>
    <x v="358"/>
    <n v="33.909722222222221"/>
    <s v="US"/>
    <s v="USD"/>
    <n v="1394514000"/>
    <n v="1394773200"/>
    <b v="0"/>
    <b v="0"/>
    <s v="music/rock"/>
    <x v="1"/>
    <s v="rock"/>
    <x v="827"/>
    <d v="2014-03-14T05:00:00"/>
  </r>
  <r>
    <n v="933"/>
    <s v="Espinoza Group"/>
    <s v="Implemented tangible support"/>
    <n v="73000"/>
    <n v="175015"/>
    <n v="239.74657534246577"/>
    <x v="1"/>
    <x v="567"/>
    <n v="92.016298633017882"/>
    <s v="US"/>
    <s v="USD"/>
    <n v="1365397200"/>
    <n v="1366520400"/>
    <b v="0"/>
    <b v="0"/>
    <s v="theater/plays"/>
    <x v="3"/>
    <s v="plays"/>
    <x v="828"/>
    <d v="2013-04-21T05:00:00"/>
  </r>
  <r>
    <n v="934"/>
    <s v="Davis, Crawford and Lopez"/>
    <s v="Reactive radical framework"/>
    <n v="6200"/>
    <n v="11280"/>
    <n v="181.93548387096774"/>
    <x v="1"/>
    <x v="339"/>
    <n v="107.42857142857143"/>
    <s v="US"/>
    <s v="USD"/>
    <n v="1456120800"/>
    <n v="1456639200"/>
    <b v="0"/>
    <b v="0"/>
    <s v="theater/plays"/>
    <x v="3"/>
    <s v="plays"/>
    <x v="829"/>
    <d v="2016-02-28T06:00:00"/>
  </r>
  <r>
    <n v="935"/>
    <s v="Richards, Stevens and Fleming"/>
    <s v="Object-based full-range knowledge user"/>
    <n v="6100"/>
    <n v="10012"/>
    <n v="164.13114754098362"/>
    <x v="1"/>
    <x v="227"/>
    <n v="75.848484848484844"/>
    <s v="US"/>
    <s v="USD"/>
    <n v="1437714000"/>
    <n v="1438318800"/>
    <b v="0"/>
    <b v="0"/>
    <s v="theater/plays"/>
    <x v="3"/>
    <s v="plays"/>
    <x v="830"/>
    <d v="2015-07-31T05:00:00"/>
  </r>
  <r>
    <n v="936"/>
    <s v="Brown Ltd"/>
    <s v="Enhanced composite contingency"/>
    <n v="103200"/>
    <n v="1690"/>
    <n v="1.6375968992248062"/>
    <x v="0"/>
    <x v="356"/>
    <n v="80.476190476190482"/>
    <s v="US"/>
    <s v="USD"/>
    <n v="1563771600"/>
    <n v="1564030800"/>
    <b v="1"/>
    <b v="0"/>
    <s v="theater/plays"/>
    <x v="3"/>
    <s v="plays"/>
    <x v="831"/>
    <d v="2019-07-25T05:00:00"/>
  </r>
  <r>
    <n v="937"/>
    <s v="Tapia, Sandoval and Hurley"/>
    <s v="Cloned fresh-thinking model"/>
    <n v="171000"/>
    <n v="84891"/>
    <n v="49.64385964912281"/>
    <x v="3"/>
    <x v="568"/>
    <n v="86.978483606557376"/>
    <s v="US"/>
    <s v="USD"/>
    <n v="1448517600"/>
    <n v="1449295200"/>
    <b v="0"/>
    <b v="0"/>
    <s v="film &amp; video/documentary"/>
    <x v="4"/>
    <s v="documentary"/>
    <x v="832"/>
    <d v="2015-12-05T06:00:00"/>
  </r>
  <r>
    <n v="938"/>
    <s v="Allen Inc"/>
    <s v="Total dedicated benchmark"/>
    <n v="9200"/>
    <n v="10093"/>
    <n v="109.70652173913042"/>
    <x v="1"/>
    <x v="87"/>
    <n v="105.13541666666667"/>
    <s v="US"/>
    <s v="USD"/>
    <n v="1528779600"/>
    <n v="1531890000"/>
    <b v="0"/>
    <b v="1"/>
    <s v="publishing/fiction"/>
    <x v="5"/>
    <s v="fiction"/>
    <x v="833"/>
    <d v="2018-07-18T05:00:00"/>
  </r>
  <r>
    <n v="939"/>
    <s v="Williams, Johnson and Campbell"/>
    <s v="Streamlined human-resource Graphic Interface"/>
    <n v="7800"/>
    <n v="3839"/>
    <n v="49.217948717948715"/>
    <x v="0"/>
    <x v="109"/>
    <n v="57.298507462686565"/>
    <s v="US"/>
    <s v="USD"/>
    <n v="1304744400"/>
    <n v="1306213200"/>
    <b v="0"/>
    <b v="1"/>
    <s v="games/video games"/>
    <x v="6"/>
    <s v="video games"/>
    <x v="834"/>
    <d v="2011-05-24T05:00:00"/>
  </r>
  <r>
    <n v="940"/>
    <s v="Wiggins Ltd"/>
    <s v="Upgradable analyzing core"/>
    <n v="9900"/>
    <n v="6161"/>
    <n v="62.232323232323225"/>
    <x v="2"/>
    <x v="569"/>
    <n v="93.348484848484844"/>
    <s v="CA"/>
    <s v="CAD"/>
    <n v="1354341600"/>
    <n v="1356242400"/>
    <b v="0"/>
    <b v="0"/>
    <s v="technology/web"/>
    <x v="2"/>
    <s v="web"/>
    <x v="835"/>
    <d v="2012-12-23T06:00:00"/>
  </r>
  <r>
    <n v="941"/>
    <s v="Luna-Horne"/>
    <s v="Profound exuding pricing structure"/>
    <n v="43000"/>
    <n v="5615"/>
    <n v="13.05813953488372"/>
    <x v="0"/>
    <x v="373"/>
    <n v="71.987179487179489"/>
    <s v="US"/>
    <s v="USD"/>
    <n v="1294552800"/>
    <n v="1297576800"/>
    <b v="1"/>
    <b v="0"/>
    <s v="theater/plays"/>
    <x v="3"/>
    <s v="plays"/>
    <x v="836"/>
    <d v="2011-02-13T06:00:00"/>
  </r>
  <r>
    <n v="942"/>
    <s v="Allen Inc"/>
    <s v="Horizontal optimizing model"/>
    <n v="9600"/>
    <n v="6205"/>
    <n v="64.635416666666671"/>
    <x v="0"/>
    <x v="109"/>
    <n v="92.611940298507463"/>
    <s v="AU"/>
    <s v="AUD"/>
    <n v="1295935200"/>
    <n v="1296194400"/>
    <b v="0"/>
    <b v="0"/>
    <s v="theater/plays"/>
    <x v="3"/>
    <s v="plays"/>
    <x v="837"/>
    <d v="2011-01-28T06:00:00"/>
  </r>
  <r>
    <n v="943"/>
    <s v="Peterson, Gonzalez and Spencer"/>
    <s v="Synchronized fault-tolerant algorithm"/>
    <n v="7500"/>
    <n v="11969"/>
    <n v="159.58666666666667"/>
    <x v="1"/>
    <x v="493"/>
    <n v="104.99122807017544"/>
    <s v="US"/>
    <s v="USD"/>
    <n v="1411534800"/>
    <n v="1414558800"/>
    <b v="0"/>
    <b v="0"/>
    <s v="food/food trucks"/>
    <x v="0"/>
    <s v="food trucks"/>
    <x v="219"/>
    <d v="2014-10-29T05:00:00"/>
  </r>
  <r>
    <n v="944"/>
    <s v="Walter Inc"/>
    <s v="Streamlined 5thgeneration intranet"/>
    <n v="10000"/>
    <n v="8142"/>
    <n v="81.42"/>
    <x v="0"/>
    <x v="570"/>
    <n v="30.958174904942965"/>
    <s v="AU"/>
    <s v="AUD"/>
    <n v="1486706400"/>
    <n v="1488348000"/>
    <b v="0"/>
    <b v="0"/>
    <s v="photography/photography books"/>
    <x v="7"/>
    <s v="photography books"/>
    <x v="365"/>
    <d v="2017-03-01T06:00:00"/>
  </r>
  <r>
    <n v="945"/>
    <s v="Sanders, Farley and Huffman"/>
    <s v="Cross-group clear-thinking task-force"/>
    <n v="172000"/>
    <n v="55805"/>
    <n v="32.444767441860463"/>
    <x v="0"/>
    <x v="571"/>
    <n v="33.001182732111175"/>
    <s v="US"/>
    <s v="USD"/>
    <n v="1333602000"/>
    <n v="1334898000"/>
    <b v="1"/>
    <b v="0"/>
    <s v="photography/photography books"/>
    <x v="7"/>
    <s v="photography books"/>
    <x v="838"/>
    <d v="2012-04-20T05:00:00"/>
  </r>
  <r>
    <n v="946"/>
    <s v="Hall, Holmes and Walker"/>
    <s v="Public-key bandwidth-monitored intranet"/>
    <n v="153700"/>
    <n v="15238"/>
    <n v="9.9141184124918666"/>
    <x v="0"/>
    <x v="483"/>
    <n v="84.187845303867405"/>
    <s v="US"/>
    <s v="USD"/>
    <n v="1308200400"/>
    <n v="1308373200"/>
    <b v="0"/>
    <b v="0"/>
    <s v="theater/plays"/>
    <x v="3"/>
    <s v="plays"/>
    <x v="839"/>
    <d v="2011-06-18T05:00:00"/>
  </r>
  <r>
    <n v="947"/>
    <s v="Smith-Powell"/>
    <s v="Upgradable clear-thinking hardware"/>
    <n v="3600"/>
    <n v="961"/>
    <n v="26.694444444444443"/>
    <x v="0"/>
    <x v="171"/>
    <n v="73.92307692307692"/>
    <s v="US"/>
    <s v="USD"/>
    <n v="1411707600"/>
    <n v="1412312400"/>
    <b v="0"/>
    <b v="0"/>
    <s v="theater/plays"/>
    <x v="3"/>
    <s v="plays"/>
    <x v="840"/>
    <d v="2014-10-03T05:00:00"/>
  </r>
  <r>
    <n v="948"/>
    <s v="Smith-Hill"/>
    <s v="Integrated holistic paradigm"/>
    <n v="9400"/>
    <n v="5918"/>
    <n v="62.957446808510639"/>
    <x v="3"/>
    <x v="415"/>
    <n v="36.987499999999997"/>
    <s v="US"/>
    <s v="USD"/>
    <n v="1418364000"/>
    <n v="1419228000"/>
    <b v="1"/>
    <b v="1"/>
    <s v="film &amp; video/documentary"/>
    <x v="4"/>
    <s v="documentary"/>
    <x v="841"/>
    <d v="2014-12-22T06:00:00"/>
  </r>
  <r>
    <n v="949"/>
    <s v="Wright LLC"/>
    <s v="Seamless clear-thinking conglomeration"/>
    <n v="5900"/>
    <n v="9520"/>
    <n v="161.35593220338984"/>
    <x v="1"/>
    <x v="84"/>
    <n v="46.896551724137929"/>
    <s v="US"/>
    <s v="USD"/>
    <n v="1429333200"/>
    <n v="1430974800"/>
    <b v="0"/>
    <b v="0"/>
    <s v="technology/web"/>
    <x v="2"/>
    <s v="web"/>
    <x v="842"/>
    <d v="2015-05-07T05:00:00"/>
  </r>
  <r>
    <n v="950"/>
    <s v="Williams, Orozco and Gomez"/>
    <s v="Persistent content-based methodology"/>
    <n v="100"/>
    <n v="5"/>
    <n v="5"/>
    <x v="0"/>
    <x v="49"/>
    <n v="5"/>
    <s v="US"/>
    <s v="USD"/>
    <n v="1555390800"/>
    <n v="1555822800"/>
    <b v="0"/>
    <b v="1"/>
    <s v="theater/plays"/>
    <x v="3"/>
    <s v="plays"/>
    <x v="843"/>
    <d v="2019-04-21T05:00:00"/>
  </r>
  <r>
    <n v="951"/>
    <s v="Peterson Ltd"/>
    <s v="Re-engineered 24hour matrix"/>
    <n v="14500"/>
    <n v="159056"/>
    <n v="1096.9379310344827"/>
    <x v="1"/>
    <x v="572"/>
    <n v="102.02437459910199"/>
    <s v="US"/>
    <s v="USD"/>
    <n v="1482732000"/>
    <n v="1482818400"/>
    <b v="0"/>
    <b v="1"/>
    <s v="music/rock"/>
    <x v="1"/>
    <s v="rock"/>
    <x v="844"/>
    <d v="2016-12-27T06:00:00"/>
  </r>
  <r>
    <n v="952"/>
    <s v="Cummings-Hayes"/>
    <s v="Virtual multi-tasking core"/>
    <n v="145500"/>
    <n v="101987"/>
    <n v="70.094158075601371"/>
    <x v="3"/>
    <x v="428"/>
    <n v="45.007502206531335"/>
    <s v="US"/>
    <s v="USD"/>
    <n v="1470718800"/>
    <n v="1471928400"/>
    <b v="0"/>
    <b v="0"/>
    <s v="film &amp; video/documentary"/>
    <x v="4"/>
    <s v="documentary"/>
    <x v="845"/>
    <d v="2016-08-23T05:00:00"/>
  </r>
  <r>
    <n v="953"/>
    <s v="Boyle Ltd"/>
    <s v="Streamlined fault-tolerant conglomeration"/>
    <n v="3300"/>
    <n v="1980"/>
    <n v="60"/>
    <x v="0"/>
    <x v="356"/>
    <n v="94.285714285714292"/>
    <s v="US"/>
    <s v="USD"/>
    <n v="1450591200"/>
    <n v="1453701600"/>
    <b v="0"/>
    <b v="1"/>
    <s v="film &amp; video/science fiction"/>
    <x v="4"/>
    <s v="science fiction"/>
    <x v="846"/>
    <d v="2016-01-25T06:00:00"/>
  </r>
  <r>
    <n v="954"/>
    <s v="Henderson, Parker and Diaz"/>
    <s v="Enterprise-wide client-driven policy"/>
    <n v="42600"/>
    <n v="156384"/>
    <n v="367.0985915492958"/>
    <x v="1"/>
    <x v="573"/>
    <n v="101.02325581395348"/>
    <s v="AU"/>
    <s v="AUD"/>
    <n v="1348290000"/>
    <n v="1350363600"/>
    <b v="0"/>
    <b v="0"/>
    <s v="technology/web"/>
    <x v="2"/>
    <s v="web"/>
    <x v="110"/>
    <d v="2012-10-16T05:00:00"/>
  </r>
  <r>
    <n v="955"/>
    <s v="Moss-Obrien"/>
    <s v="Function-based next generation emulation"/>
    <n v="700"/>
    <n v="7763"/>
    <n v="1109"/>
    <x v="1"/>
    <x v="175"/>
    <n v="97.037499999999994"/>
    <s v="US"/>
    <s v="USD"/>
    <n v="1353823200"/>
    <n v="1353996000"/>
    <b v="0"/>
    <b v="0"/>
    <s v="theater/plays"/>
    <x v="3"/>
    <s v="plays"/>
    <x v="847"/>
    <d v="2012-11-27T06:00:00"/>
  </r>
  <r>
    <n v="956"/>
    <s v="Wood Inc"/>
    <s v="Re-engineered composite focus group"/>
    <n v="187600"/>
    <n v="35698"/>
    <n v="19.028784648187631"/>
    <x v="0"/>
    <x v="268"/>
    <n v="43.00963855421687"/>
    <s v="US"/>
    <s v="USD"/>
    <n v="1450764000"/>
    <n v="1451109600"/>
    <b v="0"/>
    <b v="0"/>
    <s v="film &amp; video/science fiction"/>
    <x v="4"/>
    <s v="science fiction"/>
    <x v="848"/>
    <d v="2015-12-26T06:00:00"/>
  </r>
  <r>
    <n v="957"/>
    <s v="Riley, Cohen and Goodman"/>
    <s v="Profound mission-critical function"/>
    <n v="9800"/>
    <n v="12434"/>
    <n v="126.87755102040816"/>
    <x v="1"/>
    <x v="54"/>
    <n v="94.916030534351151"/>
    <s v="US"/>
    <s v="USD"/>
    <n v="1329372000"/>
    <n v="1329631200"/>
    <b v="0"/>
    <b v="0"/>
    <s v="theater/plays"/>
    <x v="3"/>
    <s v="plays"/>
    <x v="849"/>
    <d v="2012-02-19T06:00:00"/>
  </r>
  <r>
    <n v="958"/>
    <s v="Green, Robinson and Ho"/>
    <s v="De-engineered zero-defect open system"/>
    <n v="1100"/>
    <n v="8081"/>
    <n v="734.63636363636363"/>
    <x v="1"/>
    <x v="192"/>
    <n v="72.151785714285708"/>
    <s v="US"/>
    <s v="USD"/>
    <n v="1277096400"/>
    <n v="1278997200"/>
    <b v="0"/>
    <b v="0"/>
    <s v="film &amp; video/animation"/>
    <x v="4"/>
    <s v="animation"/>
    <x v="780"/>
    <d v="2010-07-13T05:00:00"/>
  </r>
  <r>
    <n v="959"/>
    <s v="Black-Graham"/>
    <s v="Operative hybrid utilization"/>
    <n v="145000"/>
    <n v="6631"/>
    <n v="4.5731034482758623"/>
    <x v="0"/>
    <x v="406"/>
    <n v="51.007692307692309"/>
    <s v="US"/>
    <s v="USD"/>
    <n v="1277701200"/>
    <n v="1280120400"/>
    <b v="0"/>
    <b v="0"/>
    <s v="publishing/translations"/>
    <x v="5"/>
    <s v="translations"/>
    <x v="140"/>
    <d v="2010-07-26T05:00:00"/>
  </r>
  <r>
    <n v="960"/>
    <s v="Robbins Group"/>
    <s v="Function-based interactive matrix"/>
    <n v="5500"/>
    <n v="4678"/>
    <n v="85.054545454545448"/>
    <x v="0"/>
    <x v="12"/>
    <n v="85.054545454545448"/>
    <s v="US"/>
    <s v="USD"/>
    <n v="1454911200"/>
    <n v="1458104400"/>
    <b v="0"/>
    <b v="0"/>
    <s v="technology/web"/>
    <x v="2"/>
    <s v="web"/>
    <x v="850"/>
    <d v="2016-03-16T05:00:00"/>
  </r>
  <r>
    <n v="961"/>
    <s v="Mason, Case and May"/>
    <s v="Optimized content-based collaboration"/>
    <n v="5700"/>
    <n v="6800"/>
    <n v="119.29824561403508"/>
    <x v="1"/>
    <x v="287"/>
    <n v="43.87096774193548"/>
    <s v="US"/>
    <s v="USD"/>
    <n v="1297922400"/>
    <n v="1298268000"/>
    <b v="0"/>
    <b v="0"/>
    <s v="publishing/translations"/>
    <x v="5"/>
    <s v="translations"/>
    <x v="851"/>
    <d v="2011-02-21T06:00:00"/>
  </r>
  <r>
    <n v="962"/>
    <s v="Harris, Russell and Mitchell"/>
    <s v="User-centric cohesive policy"/>
    <n v="3600"/>
    <n v="10657"/>
    <n v="296.02777777777777"/>
    <x v="1"/>
    <x v="574"/>
    <n v="40.063909774436091"/>
    <s v="US"/>
    <s v="USD"/>
    <n v="1384408800"/>
    <n v="1386223200"/>
    <b v="0"/>
    <b v="0"/>
    <s v="food/food trucks"/>
    <x v="0"/>
    <s v="food trucks"/>
    <x v="852"/>
    <d v="2013-12-05T06:00:00"/>
  </r>
  <r>
    <n v="963"/>
    <s v="Rodriguez-Robinson"/>
    <s v="Ergonomic methodical hub"/>
    <n v="5900"/>
    <n v="4997"/>
    <n v="84.694915254237287"/>
    <x v="0"/>
    <x v="493"/>
    <n v="43.833333333333336"/>
    <s v="IT"/>
    <s v="EUR"/>
    <n v="1299304800"/>
    <n v="1299823200"/>
    <b v="0"/>
    <b v="1"/>
    <s v="photography/photography books"/>
    <x v="7"/>
    <s v="photography books"/>
    <x v="853"/>
    <d v="2011-03-11T06:00:00"/>
  </r>
  <r>
    <n v="964"/>
    <s v="Peck, Higgins and Smith"/>
    <s v="Devolved disintermediate encryption"/>
    <n v="3700"/>
    <n v="13164"/>
    <n v="355.7837837837838"/>
    <x v="1"/>
    <x v="287"/>
    <n v="84.92903225806451"/>
    <s v="US"/>
    <s v="USD"/>
    <n v="1431320400"/>
    <n v="1431752400"/>
    <b v="0"/>
    <b v="0"/>
    <s v="theater/plays"/>
    <x v="3"/>
    <s v="plays"/>
    <x v="854"/>
    <d v="2015-05-16T05:00:00"/>
  </r>
  <r>
    <n v="965"/>
    <s v="Nunez-King"/>
    <s v="Phased clear-thinking policy"/>
    <n v="2200"/>
    <n v="8501"/>
    <n v="386.40909090909093"/>
    <x v="1"/>
    <x v="512"/>
    <n v="41.067632850241544"/>
    <s v="GB"/>
    <s v="GBP"/>
    <n v="1264399200"/>
    <n v="1267855200"/>
    <b v="0"/>
    <b v="0"/>
    <s v="music/rock"/>
    <x v="1"/>
    <s v="rock"/>
    <x v="67"/>
    <d v="2010-03-06T06:00:00"/>
  </r>
  <r>
    <n v="966"/>
    <s v="Davis and Sons"/>
    <s v="Seamless solution-oriented capacity"/>
    <n v="1700"/>
    <n v="13468"/>
    <n v="792.23529411764707"/>
    <x v="1"/>
    <x v="242"/>
    <n v="54.971428571428568"/>
    <s v="US"/>
    <s v="USD"/>
    <n v="1497502800"/>
    <n v="1497675600"/>
    <b v="0"/>
    <b v="0"/>
    <s v="theater/plays"/>
    <x v="3"/>
    <s v="plays"/>
    <x v="855"/>
    <d v="2017-06-17T05:00:00"/>
  </r>
  <r>
    <n v="967"/>
    <s v="Howard-Douglas"/>
    <s v="Organized human-resource attitude"/>
    <n v="88400"/>
    <n v="121138"/>
    <n v="137.03393665158373"/>
    <x v="1"/>
    <x v="575"/>
    <n v="77.010807374443743"/>
    <s v="US"/>
    <s v="USD"/>
    <n v="1333688400"/>
    <n v="1336885200"/>
    <b v="0"/>
    <b v="0"/>
    <s v="music/world music"/>
    <x v="1"/>
    <s v="world music"/>
    <x v="107"/>
    <d v="2012-05-13T05:00:00"/>
  </r>
  <r>
    <n v="968"/>
    <s v="Gonzalez-White"/>
    <s v="Open-architected disintermediate budgetary management"/>
    <n v="2400"/>
    <n v="8117"/>
    <n v="338.20833333333337"/>
    <x v="1"/>
    <x v="493"/>
    <n v="71.201754385964918"/>
    <s v="US"/>
    <s v="USD"/>
    <n v="1293861600"/>
    <n v="1295157600"/>
    <b v="0"/>
    <b v="0"/>
    <s v="food/food trucks"/>
    <x v="0"/>
    <s v="food trucks"/>
    <x v="344"/>
    <d v="2011-01-16T06:00:00"/>
  </r>
  <r>
    <n v="969"/>
    <s v="Lopez-King"/>
    <s v="Multi-lateral radical solution"/>
    <n v="7900"/>
    <n v="8550"/>
    <n v="108.22784810126582"/>
    <x v="1"/>
    <x v="576"/>
    <n v="91.935483870967744"/>
    <s v="US"/>
    <s v="USD"/>
    <n v="1576994400"/>
    <n v="1577599200"/>
    <b v="0"/>
    <b v="0"/>
    <s v="theater/plays"/>
    <x v="3"/>
    <s v="plays"/>
    <x v="856"/>
    <d v="2019-12-29T06:00:00"/>
  </r>
  <r>
    <n v="970"/>
    <s v="Glover-Nelson"/>
    <s v="Inverse context-sensitive info-mediaries"/>
    <n v="94900"/>
    <n v="57659"/>
    <n v="60.757639620653315"/>
    <x v="0"/>
    <x v="577"/>
    <n v="97.069023569023571"/>
    <s v="US"/>
    <s v="USD"/>
    <n v="1304917200"/>
    <n v="1305003600"/>
    <b v="0"/>
    <b v="0"/>
    <s v="theater/plays"/>
    <x v="3"/>
    <s v="plays"/>
    <x v="857"/>
    <d v="2011-05-10T05:00:00"/>
  </r>
  <r>
    <n v="971"/>
    <s v="Garner and Sons"/>
    <s v="Versatile neutral workforce"/>
    <n v="5100"/>
    <n v="1414"/>
    <n v="27.725490196078432"/>
    <x v="0"/>
    <x v="3"/>
    <n v="58.916666666666664"/>
    <s v="US"/>
    <s v="USD"/>
    <n v="1381208400"/>
    <n v="1381726800"/>
    <b v="0"/>
    <b v="0"/>
    <s v="film &amp; video/television"/>
    <x v="4"/>
    <s v="television"/>
    <x v="858"/>
    <d v="2013-10-14T05:00:00"/>
  </r>
  <r>
    <n v="972"/>
    <s v="Sellers, Roach and Garrison"/>
    <s v="Multi-tiered systematic knowledge user"/>
    <n v="42700"/>
    <n v="97524"/>
    <n v="228.3934426229508"/>
    <x v="1"/>
    <x v="578"/>
    <n v="58.015466983938133"/>
    <s v="US"/>
    <s v="USD"/>
    <n v="1401685200"/>
    <n v="1402462800"/>
    <b v="0"/>
    <b v="1"/>
    <s v="technology/web"/>
    <x v="2"/>
    <s v="web"/>
    <x v="859"/>
    <d v="2014-06-11T05:00:00"/>
  </r>
  <r>
    <n v="973"/>
    <s v="Herrera, Bennett and Silva"/>
    <s v="Programmable multi-state algorithm"/>
    <n v="121100"/>
    <n v="26176"/>
    <n v="21.615194054500414"/>
    <x v="0"/>
    <x v="526"/>
    <n v="103.87301587301587"/>
    <s v="US"/>
    <s v="USD"/>
    <n v="1291960800"/>
    <n v="1292133600"/>
    <b v="0"/>
    <b v="1"/>
    <s v="theater/plays"/>
    <x v="3"/>
    <s v="plays"/>
    <x v="860"/>
    <d v="2010-12-12T06:00:00"/>
  </r>
  <r>
    <n v="974"/>
    <s v="Thomas, Clay and Mendoza"/>
    <s v="Multi-channeled reciprocal interface"/>
    <n v="800"/>
    <n v="2991"/>
    <n v="373.875"/>
    <x v="1"/>
    <x v="235"/>
    <n v="93.46875"/>
    <s v="US"/>
    <s v="USD"/>
    <n v="1368853200"/>
    <n v="1368939600"/>
    <b v="0"/>
    <b v="0"/>
    <s v="music/indie rock"/>
    <x v="1"/>
    <s v="indie rock"/>
    <x v="170"/>
    <d v="2013-05-19T05:00:00"/>
  </r>
  <r>
    <n v="975"/>
    <s v="Ayala Group"/>
    <s v="Right-sized maximized migration"/>
    <n v="5400"/>
    <n v="8366"/>
    <n v="154.92592592592592"/>
    <x v="1"/>
    <x v="18"/>
    <n v="61.970370370370368"/>
    <s v="US"/>
    <s v="USD"/>
    <n v="1448776800"/>
    <n v="1452146400"/>
    <b v="0"/>
    <b v="1"/>
    <s v="theater/plays"/>
    <x v="3"/>
    <s v="plays"/>
    <x v="861"/>
    <d v="2016-01-07T06:00:00"/>
  </r>
  <r>
    <n v="976"/>
    <s v="Huerta, Roberts and Dickerson"/>
    <s v="Self-enabling value-added artificial intelligence"/>
    <n v="4000"/>
    <n v="12886"/>
    <n v="322.14999999999998"/>
    <x v="1"/>
    <x v="382"/>
    <n v="92.042857142857144"/>
    <s v="US"/>
    <s v="USD"/>
    <n v="1296194400"/>
    <n v="1296712800"/>
    <b v="0"/>
    <b v="1"/>
    <s v="theater/plays"/>
    <x v="3"/>
    <s v="plays"/>
    <x v="862"/>
    <d v="2011-02-03T06:00:00"/>
  </r>
  <r>
    <n v="977"/>
    <s v="Johnson Group"/>
    <s v="Vision-oriented interactive solution"/>
    <n v="7000"/>
    <n v="5177"/>
    <n v="73.957142857142856"/>
    <x v="0"/>
    <x v="109"/>
    <n v="77.268656716417908"/>
    <s v="US"/>
    <s v="USD"/>
    <n v="1517983200"/>
    <n v="1520748000"/>
    <b v="0"/>
    <b v="0"/>
    <s v="food/food trucks"/>
    <x v="0"/>
    <s v="food trucks"/>
    <x v="863"/>
    <d v="2018-03-11T06:00:00"/>
  </r>
  <r>
    <n v="978"/>
    <s v="Bailey, Nguyen and Martinez"/>
    <s v="Fundamental user-facing productivity"/>
    <n v="1000"/>
    <n v="8641"/>
    <n v="864.1"/>
    <x v="1"/>
    <x v="45"/>
    <n v="93.923913043478265"/>
    <s v="US"/>
    <s v="USD"/>
    <n v="1478930400"/>
    <n v="1480831200"/>
    <b v="0"/>
    <b v="0"/>
    <s v="games/video games"/>
    <x v="6"/>
    <s v="video games"/>
    <x v="864"/>
    <d v="2016-12-04T06:00:00"/>
  </r>
  <r>
    <n v="979"/>
    <s v="Williams, Martin and Meyer"/>
    <s v="Innovative well-modulated capability"/>
    <n v="60200"/>
    <n v="86244"/>
    <n v="143.26245847176079"/>
    <x v="1"/>
    <x v="579"/>
    <n v="84.969458128078813"/>
    <s v="GB"/>
    <s v="GBP"/>
    <n v="1426395600"/>
    <n v="1426914000"/>
    <b v="0"/>
    <b v="0"/>
    <s v="theater/plays"/>
    <x v="3"/>
    <s v="plays"/>
    <x v="527"/>
    <d v="2015-03-21T05:00:00"/>
  </r>
  <r>
    <n v="980"/>
    <s v="Huff-Johnson"/>
    <s v="Universal fault-tolerant orchestration"/>
    <n v="195200"/>
    <n v="78630"/>
    <n v="40.281762295081968"/>
    <x v="0"/>
    <x v="580"/>
    <n v="105.97035040431267"/>
    <s v="US"/>
    <s v="USD"/>
    <n v="1446181200"/>
    <n v="1446616800"/>
    <b v="1"/>
    <b v="0"/>
    <s v="publishing/nonfiction"/>
    <x v="5"/>
    <s v="nonfiction"/>
    <x v="865"/>
    <d v="2015-11-04T06:00:00"/>
  </r>
  <r>
    <n v="981"/>
    <s v="Diaz-Little"/>
    <s v="Grass-roots executive synergy"/>
    <n v="6700"/>
    <n v="11941"/>
    <n v="178.22388059701493"/>
    <x v="1"/>
    <x v="581"/>
    <n v="36.969040247678016"/>
    <s v="US"/>
    <s v="USD"/>
    <n v="1514181600"/>
    <n v="1517032800"/>
    <b v="0"/>
    <b v="0"/>
    <s v="technology/web"/>
    <x v="2"/>
    <s v="web"/>
    <x v="866"/>
    <d v="2018-01-27T06:00:00"/>
  </r>
  <r>
    <n v="982"/>
    <s v="Freeman-French"/>
    <s v="Multi-layered optimal application"/>
    <n v="7200"/>
    <n v="6115"/>
    <n v="84.930555555555557"/>
    <x v="0"/>
    <x v="51"/>
    <n v="81.533333333333331"/>
    <s v="US"/>
    <s v="USD"/>
    <n v="1311051600"/>
    <n v="1311224400"/>
    <b v="0"/>
    <b v="1"/>
    <s v="film &amp; video/documentary"/>
    <x v="4"/>
    <s v="documentary"/>
    <x v="867"/>
    <d v="2011-07-21T05:00:00"/>
  </r>
  <r>
    <n v="983"/>
    <s v="Beck-Weber"/>
    <s v="Business-focused full-range core"/>
    <n v="129100"/>
    <n v="188404"/>
    <n v="145.93648334624322"/>
    <x v="1"/>
    <x v="582"/>
    <n v="80.999140154772135"/>
    <s v="US"/>
    <s v="USD"/>
    <n v="1564894800"/>
    <n v="1566190800"/>
    <b v="0"/>
    <b v="0"/>
    <s v="film &amp; video/documentary"/>
    <x v="4"/>
    <s v="documentary"/>
    <x v="868"/>
    <d v="2019-08-19T05:00:00"/>
  </r>
  <r>
    <n v="984"/>
    <s v="Lewis-Jacobson"/>
    <s v="Exclusive system-worthy Graphic Interface"/>
    <n v="6500"/>
    <n v="9910"/>
    <n v="152.46153846153848"/>
    <x v="1"/>
    <x v="345"/>
    <n v="26.010498687664043"/>
    <s v="US"/>
    <s v="USD"/>
    <n v="1567918800"/>
    <n v="1570165200"/>
    <b v="0"/>
    <b v="0"/>
    <s v="theater/plays"/>
    <x v="3"/>
    <s v="plays"/>
    <x v="105"/>
    <d v="2019-10-04T05:00:00"/>
  </r>
  <r>
    <n v="985"/>
    <s v="Logan-Curtis"/>
    <s v="Enhanced optimal ability"/>
    <n v="170600"/>
    <n v="114523"/>
    <n v="67.129542790152414"/>
    <x v="0"/>
    <x v="583"/>
    <n v="25.998410896708286"/>
    <s v="US"/>
    <s v="USD"/>
    <n v="1386309600"/>
    <n v="1388556000"/>
    <b v="0"/>
    <b v="1"/>
    <s v="music/rock"/>
    <x v="1"/>
    <s v="rock"/>
    <x v="481"/>
    <d v="2014-01-01T06:00:00"/>
  </r>
  <r>
    <n v="986"/>
    <s v="Chan, Washington and Callahan"/>
    <s v="Optional zero administration neural-net"/>
    <n v="7800"/>
    <n v="3144"/>
    <n v="40.307692307692307"/>
    <x v="0"/>
    <x v="45"/>
    <n v="34.173913043478258"/>
    <s v="US"/>
    <s v="USD"/>
    <n v="1301979600"/>
    <n v="1303189200"/>
    <b v="0"/>
    <b v="0"/>
    <s v="music/rock"/>
    <x v="1"/>
    <s v="rock"/>
    <x v="253"/>
    <d v="2011-04-19T05:00:00"/>
  </r>
  <r>
    <n v="987"/>
    <s v="Wilson Group"/>
    <s v="Ameliorated foreground focus group"/>
    <n v="6200"/>
    <n v="13441"/>
    <n v="216.79032258064518"/>
    <x v="1"/>
    <x v="584"/>
    <n v="28.002083333333335"/>
    <s v="US"/>
    <s v="USD"/>
    <n v="1493269200"/>
    <n v="1494478800"/>
    <b v="0"/>
    <b v="0"/>
    <s v="film &amp; video/documentary"/>
    <x v="4"/>
    <s v="documentary"/>
    <x v="869"/>
    <d v="2017-05-11T05:00:00"/>
  </r>
  <r>
    <n v="988"/>
    <s v="Gardner, Ryan and Gutierrez"/>
    <s v="Triple-buffered multi-tasking matrices"/>
    <n v="9400"/>
    <n v="4899"/>
    <n v="52.117021276595743"/>
    <x v="0"/>
    <x v="251"/>
    <n v="76.546875"/>
    <s v="US"/>
    <s v="USD"/>
    <n v="1478930400"/>
    <n v="1480744800"/>
    <b v="0"/>
    <b v="0"/>
    <s v="publishing/radio &amp; podcasts"/>
    <x v="5"/>
    <s v="radio &amp; podcasts"/>
    <x v="864"/>
    <d v="2016-12-03T06:00:00"/>
  </r>
  <r>
    <n v="989"/>
    <s v="Hernandez Inc"/>
    <s v="Versatile dedicated migration"/>
    <n v="2400"/>
    <n v="11990"/>
    <n v="499.58333333333337"/>
    <x v="1"/>
    <x v="31"/>
    <n v="53.053097345132741"/>
    <s v="US"/>
    <s v="USD"/>
    <n v="1555390800"/>
    <n v="1555822800"/>
    <b v="0"/>
    <b v="0"/>
    <s v="publishing/translations"/>
    <x v="5"/>
    <s v="translations"/>
    <x v="843"/>
    <d v="2019-04-21T05:00:00"/>
  </r>
  <r>
    <n v="990"/>
    <s v="Ortiz-Roberts"/>
    <s v="Devolved foreground customer loyalty"/>
    <n v="7800"/>
    <n v="6839"/>
    <n v="87.679487179487182"/>
    <x v="0"/>
    <x v="251"/>
    <n v="106.859375"/>
    <s v="US"/>
    <s v="USD"/>
    <n v="1456984800"/>
    <n v="1458882000"/>
    <b v="0"/>
    <b v="1"/>
    <s v="film &amp; video/drama"/>
    <x v="4"/>
    <s v="drama"/>
    <x v="289"/>
    <d v="2016-03-25T05:00:00"/>
  </r>
  <r>
    <n v="991"/>
    <s v="Ramirez LLC"/>
    <s v="Reduced reciprocal focus group"/>
    <n v="9800"/>
    <n v="11091"/>
    <n v="113.17346938775511"/>
    <x v="1"/>
    <x v="585"/>
    <n v="46.020746887966808"/>
    <s v="US"/>
    <s v="USD"/>
    <n v="1411621200"/>
    <n v="1411966800"/>
    <b v="0"/>
    <b v="1"/>
    <s v="music/rock"/>
    <x v="1"/>
    <s v="rock"/>
    <x v="870"/>
    <d v="2014-09-29T05:00:00"/>
  </r>
  <r>
    <n v="992"/>
    <s v="Morrow Inc"/>
    <s v="Networked global migration"/>
    <n v="3100"/>
    <n v="13223"/>
    <n v="426.54838709677421"/>
    <x v="1"/>
    <x v="227"/>
    <n v="100.17424242424242"/>
    <s v="US"/>
    <s v="USD"/>
    <n v="1525669200"/>
    <n v="1526878800"/>
    <b v="0"/>
    <b v="1"/>
    <s v="film &amp; video/drama"/>
    <x v="4"/>
    <s v="drama"/>
    <x v="871"/>
    <d v="2018-05-21T05:00:00"/>
  </r>
  <r>
    <n v="993"/>
    <s v="Erickson-Rogers"/>
    <s v="De-engineered even-keeled definition"/>
    <n v="9800"/>
    <n v="7608"/>
    <n v="77.632653061224488"/>
    <x v="3"/>
    <x v="51"/>
    <n v="101.44"/>
    <s v="IT"/>
    <s v="EUR"/>
    <n v="1450936800"/>
    <n v="1452405600"/>
    <b v="0"/>
    <b v="1"/>
    <s v="photography/photography books"/>
    <x v="7"/>
    <s v="photography books"/>
    <x v="872"/>
    <d v="2016-01-10T06:00:00"/>
  </r>
  <r>
    <n v="994"/>
    <s v="Leach, Rich and Price"/>
    <s v="Implemented bi-directional flexibility"/>
    <n v="141100"/>
    <n v="74073"/>
    <n v="52.496810772501767"/>
    <x v="0"/>
    <x v="586"/>
    <n v="87.972684085510693"/>
    <s v="US"/>
    <s v="USD"/>
    <n v="1413522000"/>
    <n v="1414040400"/>
    <b v="0"/>
    <b v="1"/>
    <s v="publishing/translations"/>
    <x v="5"/>
    <s v="translations"/>
    <x v="873"/>
    <d v="2014-10-23T05:00:00"/>
  </r>
  <r>
    <n v="995"/>
    <s v="Manning-Hamilton"/>
    <s v="Vision-oriented scalable definition"/>
    <n v="97300"/>
    <n v="153216"/>
    <n v="157.46762589928059"/>
    <x v="1"/>
    <x v="587"/>
    <n v="74.995594713656388"/>
    <s v="US"/>
    <s v="USD"/>
    <n v="1541307600"/>
    <n v="1543816800"/>
    <b v="0"/>
    <b v="1"/>
    <s v="food/food trucks"/>
    <x v="0"/>
    <s v="food trucks"/>
    <x v="874"/>
    <d v="2018-12-03T06:00:00"/>
  </r>
  <r>
    <n v="996"/>
    <s v="Butler LLC"/>
    <s v="Future-proofed upward-trending migration"/>
    <n v="6600"/>
    <n v="4814"/>
    <n v="72.939393939393938"/>
    <x v="0"/>
    <x v="192"/>
    <n v="42.982142857142854"/>
    <s v="US"/>
    <s v="USD"/>
    <n v="1357106400"/>
    <n v="1359698400"/>
    <b v="0"/>
    <b v="0"/>
    <s v="theater/plays"/>
    <x v="3"/>
    <s v="plays"/>
    <x v="875"/>
    <d v="2013-02-01T06:00:00"/>
  </r>
  <r>
    <n v="997"/>
    <s v="Ball LLC"/>
    <s v="Right-sized full-range throughput"/>
    <n v="7600"/>
    <n v="4603"/>
    <n v="60.565789473684205"/>
    <x v="3"/>
    <x v="279"/>
    <n v="33.115107913669064"/>
    <s v="IT"/>
    <s v="EUR"/>
    <n v="1390197600"/>
    <n v="1390629600"/>
    <b v="0"/>
    <b v="0"/>
    <s v="theater/plays"/>
    <x v="3"/>
    <s v="plays"/>
    <x v="876"/>
    <d v="2014-01-25T06:00:00"/>
  </r>
  <r>
    <n v="998"/>
    <s v="Taylor, Santiago and Flores"/>
    <s v="Polarized composite customer loyalty"/>
    <n v="66600"/>
    <n v="37823"/>
    <n v="56.791291291291287"/>
    <x v="0"/>
    <x v="82"/>
    <n v="101.13101604278074"/>
    <s v="US"/>
    <s v="USD"/>
    <n v="1265868000"/>
    <n v="1267077600"/>
    <b v="0"/>
    <b v="1"/>
    <s v="music/indie rock"/>
    <x v="1"/>
    <s v="indie rock"/>
    <x v="877"/>
    <d v="2010-02-25T06:00:00"/>
  </r>
  <r>
    <n v="999"/>
    <s v="Hernandez, Norton and Kelley"/>
    <s v="Expanded eco-centric policy"/>
    <n v="111100"/>
    <n v="62819"/>
    <n v="56.542754275427541"/>
    <x v="3"/>
    <x v="588"/>
    <n v="55.98841354723708"/>
    <s v="US"/>
    <s v="USD"/>
    <n v="1467176400"/>
    <n v="1467781200"/>
    <b v="0"/>
    <b v="0"/>
    <s v="food/food trucks"/>
    <x v="0"/>
    <s v="food trucks"/>
    <x v="878"/>
    <d v="2016-07-06T05:00:00"/>
  </r>
  <r>
    <m/>
    <m/>
    <m/>
    <m/>
    <m/>
    <m/>
    <x v="4"/>
    <x v="589"/>
    <m/>
    <m/>
    <m/>
    <m/>
    <m/>
    <m/>
    <m/>
    <m/>
    <x v="9"/>
    <m/>
    <x v="87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4D2289-50A0-41B1-8EAE-5CA564BEF80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ubtotalTop="0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ED7C29-BA16-4500-8A49-A094C3CDC9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F14" firstHeaderRow="1" firstDataRow="2" firstDataCol="1" rowPageCount="1" colPageCount="1"/>
  <pivotFields count="18">
    <pivotField showAll="0"/>
    <pivotField showAll="0">
      <items count="976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x="974"/>
        <item t="default"/>
      </items>
    </pivotField>
    <pivotField showAll="0"/>
    <pivotField showAll="0">
      <items count="449">
        <item x="0"/>
        <item x="60"/>
        <item x="31"/>
        <item x="126"/>
        <item x="79"/>
        <item x="67"/>
        <item x="65"/>
        <item x="272"/>
        <item x="81"/>
        <item x="1"/>
        <item x="42"/>
        <item x="39"/>
        <item x="12"/>
        <item x="37"/>
        <item x="89"/>
        <item x="22"/>
        <item x="118"/>
        <item x="196"/>
        <item x="173"/>
        <item x="166"/>
        <item x="186"/>
        <item x="97"/>
        <item x="50"/>
        <item x="54"/>
        <item x="49"/>
        <item x="162"/>
        <item x="33"/>
        <item x="170"/>
        <item x="88"/>
        <item x="74"/>
        <item x="26"/>
        <item x="136"/>
        <item x="41"/>
        <item x="167"/>
        <item x="61"/>
        <item x="220"/>
        <item x="178"/>
        <item x="3"/>
        <item x="333"/>
        <item x="6"/>
        <item x="176"/>
        <item x="53"/>
        <item x="73"/>
        <item x="70"/>
        <item x="92"/>
        <item x="135"/>
        <item x="5"/>
        <item x="98"/>
        <item x="91"/>
        <item x="20"/>
        <item x="36"/>
        <item x="57"/>
        <item x="306"/>
        <item x="291"/>
        <item x="46"/>
        <item x="55"/>
        <item x="8"/>
        <item x="9"/>
        <item x="330"/>
        <item x="191"/>
        <item x="47"/>
        <item x="313"/>
        <item x="85"/>
        <item x="350"/>
        <item x="260"/>
        <item x="143"/>
        <item x="44"/>
        <item x="190"/>
        <item x="71"/>
        <item x="168"/>
        <item x="4"/>
        <item x="106"/>
        <item x="75"/>
        <item x="58"/>
        <item x="48"/>
        <item x="32"/>
        <item x="139"/>
        <item x="111"/>
        <item x="141"/>
        <item x="275"/>
        <item x="133"/>
        <item x="251"/>
        <item x="35"/>
        <item x="200"/>
        <item x="25"/>
        <item x="14"/>
        <item x="243"/>
        <item x="29"/>
        <item x="151"/>
        <item x="40"/>
        <item x="103"/>
        <item x="62"/>
        <item x="122"/>
        <item x="34"/>
        <item x="83"/>
        <item x="435"/>
        <item x="344"/>
        <item x="144"/>
        <item x="358"/>
        <item x="66"/>
        <item x="408"/>
        <item x="405"/>
        <item x="287"/>
        <item x="317"/>
        <item x="174"/>
        <item x="77"/>
        <item x="311"/>
        <item x="204"/>
        <item x="224"/>
        <item x="124"/>
        <item x="410"/>
        <item x="110"/>
        <item x="286"/>
        <item x="334"/>
        <item x="329"/>
        <item x="134"/>
        <item x="356"/>
        <item x="10"/>
        <item x="258"/>
        <item x="379"/>
        <item x="171"/>
        <item x="303"/>
        <item x="241"/>
        <item x="312"/>
        <item x="69"/>
        <item x="194"/>
        <item x="43"/>
        <item x="219"/>
        <item x="203"/>
        <item x="267"/>
        <item x="349"/>
        <item x="428"/>
        <item x="117"/>
        <item x="211"/>
        <item x="424"/>
        <item x="373"/>
        <item x="130"/>
        <item x="229"/>
        <item x="242"/>
        <item x="431"/>
        <item x="169"/>
        <item x="415"/>
        <item x="423"/>
        <item x="113"/>
        <item x="157"/>
        <item x="369"/>
        <item x="142"/>
        <item x="440"/>
        <item x="328"/>
        <item x="433"/>
        <item x="403"/>
        <item x="316"/>
        <item x="131"/>
        <item x="94"/>
        <item x="180"/>
        <item x="24"/>
        <item x="237"/>
        <item x="160"/>
        <item x="213"/>
        <item x="386"/>
        <item x="376"/>
        <item x="357"/>
        <item x="240"/>
        <item x="226"/>
        <item x="28"/>
        <item x="292"/>
        <item x="185"/>
        <item x="399"/>
        <item x="430"/>
        <item x="370"/>
        <item x="352"/>
        <item x="390"/>
        <item x="400"/>
        <item x="378"/>
        <item x="145"/>
        <item x="382"/>
        <item x="132"/>
        <item x="281"/>
        <item x="64"/>
        <item x="18"/>
        <item x="338"/>
        <item x="221"/>
        <item x="138"/>
        <item x="234"/>
        <item x="163"/>
        <item x="394"/>
        <item x="87"/>
        <item x="175"/>
        <item x="182"/>
        <item x="362"/>
        <item x="15"/>
        <item x="236"/>
        <item x="146"/>
        <item x="371"/>
        <item x="109"/>
        <item x="302"/>
        <item x="205"/>
        <item x="445"/>
        <item x="161"/>
        <item x="276"/>
        <item x="80"/>
        <item x="209"/>
        <item x="407"/>
        <item x="426"/>
        <item x="321"/>
        <item x="384"/>
        <item x="101"/>
        <item x="207"/>
        <item x="325"/>
        <item x="271"/>
        <item x="414"/>
        <item x="339"/>
        <item x="310"/>
        <item x="56"/>
        <item x="432"/>
        <item x="322"/>
        <item x="218"/>
        <item x="381"/>
        <item x="148"/>
        <item x="93"/>
        <item x="193"/>
        <item x="299"/>
        <item x="355"/>
        <item x="177"/>
        <item x="411"/>
        <item x="11"/>
        <item x="417"/>
        <item x="342"/>
        <item x="107"/>
        <item x="233"/>
        <item x="314"/>
        <item x="179"/>
        <item x="197"/>
        <item x="396"/>
        <item x="13"/>
        <item x="300"/>
        <item x="401"/>
        <item x="165"/>
        <item x="337"/>
        <item x="404"/>
        <item x="318"/>
        <item x="159"/>
        <item x="153"/>
        <item x="439"/>
        <item x="326"/>
        <item x="137"/>
        <item x="393"/>
        <item x="296"/>
        <item x="262"/>
        <item x="38"/>
        <item x="121"/>
        <item x="279"/>
        <item x="278"/>
        <item x="108"/>
        <item x="19"/>
        <item x="398"/>
        <item x="202"/>
        <item x="17"/>
        <item x="51"/>
        <item x="336"/>
        <item x="208"/>
        <item x="309"/>
        <item x="315"/>
        <item x="127"/>
        <item x="402"/>
        <item x="387"/>
        <item x="238"/>
        <item x="359"/>
        <item x="82"/>
        <item x="347"/>
        <item x="201"/>
        <item x="268"/>
        <item x="105"/>
        <item x="27"/>
        <item x="254"/>
        <item x="259"/>
        <item x="235"/>
        <item x="100"/>
        <item x="152"/>
        <item x="293"/>
        <item x="307"/>
        <item x="68"/>
        <item x="354"/>
        <item x="21"/>
        <item x="2"/>
        <item x="323"/>
        <item x="392"/>
        <item x="78"/>
        <item x="231"/>
        <item x="7"/>
        <item x="280"/>
        <item x="391"/>
        <item x="446"/>
        <item x="181"/>
        <item x="188"/>
        <item x="222"/>
        <item x="247"/>
        <item x="250"/>
        <item x="212"/>
        <item x="228"/>
        <item x="232"/>
        <item x="129"/>
        <item x="295"/>
        <item x="406"/>
        <item x="265"/>
        <item x="380"/>
        <item x="199"/>
        <item x="374"/>
        <item x="195"/>
        <item x="351"/>
        <item x="84"/>
        <item x="343"/>
        <item x="353"/>
        <item x="441"/>
        <item x="256"/>
        <item x="158"/>
        <item x="319"/>
        <item x="155"/>
        <item x="63"/>
        <item x="375"/>
        <item x="290"/>
        <item x="30"/>
        <item x="388"/>
        <item x="427"/>
        <item x="59"/>
        <item x="123"/>
        <item x="368"/>
        <item x="443"/>
        <item x="156"/>
        <item x="23"/>
        <item x="16"/>
        <item x="270"/>
        <item x="420"/>
        <item x="248"/>
        <item x="230"/>
        <item x="244"/>
        <item x="210"/>
        <item x="95"/>
        <item x="112"/>
        <item x="327"/>
        <item x="164"/>
        <item x="289"/>
        <item x="340"/>
        <item x="116"/>
        <item x="365"/>
        <item x="324"/>
        <item x="397"/>
        <item x="444"/>
        <item x="86"/>
        <item x="147"/>
        <item x="438"/>
        <item x="436"/>
        <item x="363"/>
        <item x="266"/>
        <item x="252"/>
        <item x="263"/>
        <item x="102"/>
        <item x="389"/>
        <item x="120"/>
        <item x="419"/>
        <item x="297"/>
        <item x="257"/>
        <item x="285"/>
        <item x="184"/>
        <item x="273"/>
        <item x="76"/>
        <item x="425"/>
        <item x="261"/>
        <item x="154"/>
        <item x="320"/>
        <item x="215"/>
        <item x="45"/>
        <item x="421"/>
        <item x="429"/>
        <item x="413"/>
        <item x="416"/>
        <item x="249"/>
        <item x="284"/>
        <item x="367"/>
        <item x="187"/>
        <item x="104"/>
        <item x="90"/>
        <item x="225"/>
        <item x="385"/>
        <item x="172"/>
        <item x="189"/>
        <item x="308"/>
        <item x="345"/>
        <item x="372"/>
        <item x="198"/>
        <item x="305"/>
        <item x="361"/>
        <item x="418"/>
        <item x="409"/>
        <item x="115"/>
        <item x="434"/>
        <item x="288"/>
        <item x="206"/>
        <item x="183"/>
        <item x="253"/>
        <item x="96"/>
        <item x="298"/>
        <item x="227"/>
        <item x="422"/>
        <item x="304"/>
        <item x="99"/>
        <item x="366"/>
        <item x="217"/>
        <item x="128"/>
        <item x="264"/>
        <item x="412"/>
        <item x="282"/>
        <item x="364"/>
        <item x="301"/>
        <item x="395"/>
        <item x="294"/>
        <item x="437"/>
        <item x="125"/>
        <item x="246"/>
        <item x="269"/>
        <item x="335"/>
        <item x="223"/>
        <item x="114"/>
        <item x="245"/>
        <item x="255"/>
        <item x="119"/>
        <item x="140"/>
        <item x="274"/>
        <item x="346"/>
        <item x="192"/>
        <item x="377"/>
        <item x="283"/>
        <item x="150"/>
        <item x="383"/>
        <item x="442"/>
        <item x="239"/>
        <item x="332"/>
        <item x="277"/>
        <item x="348"/>
        <item x="149"/>
        <item x="214"/>
        <item x="341"/>
        <item x="360"/>
        <item x="72"/>
        <item x="331"/>
        <item x="216"/>
        <item x="52"/>
        <item x="447"/>
        <item t="default"/>
      </items>
    </pivotField>
    <pivotField showAll="0">
      <items count="966">
        <item x="0"/>
        <item x="99"/>
        <item x="50"/>
        <item x="247"/>
        <item x="443"/>
        <item x="297"/>
        <item x="725"/>
        <item x="303"/>
        <item x="169"/>
        <item x="768"/>
        <item x="63"/>
        <item x="520"/>
        <item x="509"/>
        <item x="170"/>
        <item x="217"/>
        <item x="769"/>
        <item x="474"/>
        <item x="478"/>
        <item x="870"/>
        <item x="289"/>
        <item x="183"/>
        <item x="710"/>
        <item x="271"/>
        <item x="871"/>
        <item x="640"/>
        <item x="498"/>
        <item x="315"/>
        <item x="411"/>
        <item x="253"/>
        <item x="914"/>
        <item x="197"/>
        <item x="348"/>
        <item x="324"/>
        <item x="849"/>
        <item x="94"/>
        <item x="772"/>
        <item x="290"/>
        <item x="6"/>
        <item x="36"/>
        <item x="598"/>
        <item x="354"/>
        <item x="888"/>
        <item x="693"/>
        <item x="314"/>
        <item x="66"/>
        <item x="450"/>
        <item x="883"/>
        <item x="937"/>
        <item x="804"/>
        <item x="370"/>
        <item x="280"/>
        <item x="145"/>
        <item x="566"/>
        <item x="720"/>
        <item x="893"/>
        <item x="783"/>
        <item x="307"/>
        <item x="722"/>
        <item x="27"/>
        <item x="461"/>
        <item x="488"/>
        <item x="903"/>
        <item x="434"/>
        <item x="447"/>
        <item x="516"/>
        <item x="874"/>
        <item x="782"/>
        <item x="631"/>
        <item x="363"/>
        <item x="69"/>
        <item x="600"/>
        <item x="533"/>
        <item x="268"/>
        <item x="296"/>
        <item x="919"/>
        <item x="649"/>
        <item x="418"/>
        <item x="727"/>
        <item x="884"/>
        <item x="847"/>
        <item x="855"/>
        <item x="320"/>
        <item x="155"/>
        <item x="351"/>
        <item x="857"/>
        <item x="865"/>
        <item x="656"/>
        <item x="52"/>
        <item x="102"/>
        <item x="3"/>
        <item x="824"/>
        <item x="201"/>
        <item x="718"/>
        <item x="188"/>
        <item x="831"/>
        <item x="186"/>
        <item x="817"/>
        <item x="265"/>
        <item x="135"/>
        <item x="64"/>
        <item x="343"/>
        <item x="749"/>
        <item x="830"/>
        <item x="300"/>
        <item x="612"/>
        <item x="374"/>
        <item x="396"/>
        <item x="789"/>
        <item x="852"/>
        <item x="940"/>
        <item x="191"/>
        <item x="11"/>
        <item x="445"/>
        <item x="108"/>
        <item x="306"/>
        <item x="236"/>
        <item x="952"/>
        <item x="765"/>
        <item x="189"/>
        <item x="9"/>
        <item x="312"/>
        <item x="702"/>
        <item x="436"/>
        <item x="316"/>
        <item x="504"/>
        <item x="560"/>
        <item x="894"/>
        <item x="323"/>
        <item x="489"/>
        <item x="766"/>
        <item x="293"/>
        <item x="511"/>
        <item x="352"/>
        <item x="203"/>
        <item x="181"/>
        <item x="869"/>
        <item x="232"/>
        <item x="881"/>
        <item x="389"/>
        <item x="131"/>
        <item x="906"/>
        <item x="248"/>
        <item x="570"/>
        <item x="59"/>
        <item x="897"/>
        <item x="459"/>
        <item x="241"/>
        <item x="375"/>
        <item x="72"/>
        <item x="890"/>
        <item x="453"/>
        <item x="555"/>
        <item x="311"/>
        <item x="46"/>
        <item x="353"/>
        <item x="204"/>
        <item x="773"/>
        <item x="159"/>
        <item x="233"/>
        <item x="386"/>
        <item x="758"/>
        <item x="660"/>
        <item x="77"/>
        <item x="385"/>
        <item x="793"/>
        <item x="45"/>
        <item x="571"/>
        <item x="482"/>
        <item x="961"/>
        <item x="469"/>
        <item x="156"/>
        <item x="777"/>
        <item x="926"/>
        <item x="684"/>
        <item x="136"/>
        <item x="128"/>
        <item x="74"/>
        <item x="506"/>
        <item x="960"/>
        <item x="623"/>
        <item x="340"/>
        <item x="899"/>
        <item x="561"/>
        <item x="802"/>
        <item x="803"/>
        <item x="780"/>
        <item x="929"/>
        <item x="39"/>
        <item x="719"/>
        <item x="832"/>
        <item x="295"/>
        <item x="820"/>
        <item x="372"/>
        <item x="552"/>
        <item x="588"/>
        <item x="578"/>
        <item x="943"/>
        <item x="194"/>
        <item x="4"/>
        <item x="179"/>
        <item x="273"/>
        <item x="259"/>
        <item x="733"/>
        <item x="172"/>
        <item x="54"/>
        <item x="835"/>
        <item x="757"/>
        <item x="703"/>
        <item x="675"/>
        <item x="846"/>
        <item x="285"/>
        <item x="424"/>
        <item x="134"/>
        <item x="228"/>
        <item x="168"/>
        <item x="617"/>
        <item x="439"/>
        <item x="651"/>
        <item x="202"/>
        <item x="908"/>
        <item x="12"/>
        <item x="452"/>
        <item x="737"/>
        <item x="898"/>
        <item x="377"/>
        <item x="229"/>
        <item x="579"/>
        <item x="322"/>
        <item x="607"/>
        <item x="915"/>
        <item x="614"/>
        <item x="230"/>
        <item x="415"/>
        <item x="212"/>
        <item x="262"/>
        <item x="196"/>
        <item x="810"/>
        <item x="18"/>
        <item x="721"/>
        <item x="948"/>
        <item x="58"/>
        <item x="801"/>
        <item x="907"/>
        <item x="593"/>
        <item x="742"/>
        <item x="909"/>
        <item x="580"/>
        <item x="57"/>
        <item x="682"/>
        <item x="249"/>
        <item x="568"/>
        <item x="565"/>
        <item x="514"/>
        <item x="115"/>
        <item x="207"/>
        <item x="591"/>
        <item x="117"/>
        <item x="282"/>
        <item x="692"/>
        <item x="426"/>
        <item x="313"/>
        <item x="594"/>
        <item x="775"/>
        <item x="414"/>
        <item x="85"/>
        <item x="71"/>
        <item x="485"/>
        <item x="106"/>
        <item x="199"/>
        <item x="834"/>
        <item x="508"/>
        <item x="219"/>
        <item x="925"/>
        <item x="575"/>
        <item x="892"/>
        <item x="621"/>
        <item x="752"/>
        <item x="294"/>
        <item x="927"/>
        <item x="955"/>
        <item x="576"/>
        <item x="537"/>
        <item x="493"/>
        <item x="841"/>
        <item x="495"/>
        <item x="176"/>
        <item x="779"/>
        <item x="80"/>
        <item x="674"/>
        <item x="530"/>
        <item x="47"/>
        <item x="713"/>
        <item x="519"/>
        <item x="142"/>
        <item x="672"/>
        <item x="829"/>
        <item x="643"/>
        <item x="274"/>
        <item x="562"/>
        <item x="350"/>
        <item x="667"/>
        <item x="957"/>
        <item x="677"/>
        <item x="788"/>
        <item x="792"/>
        <item x="646"/>
        <item x="535"/>
        <item x="861"/>
        <item x="921"/>
        <item x="419"/>
        <item x="839"/>
        <item x="585"/>
        <item x="548"/>
        <item x="42"/>
        <item x="843"/>
        <item x="743"/>
        <item x="302"/>
        <item x="291"/>
        <item x="523"/>
        <item x="460"/>
        <item x="924"/>
        <item x="853"/>
        <item x="317"/>
        <item x="665"/>
        <item x="934"/>
        <item x="744"/>
        <item x="911"/>
        <item x="281"/>
        <item x="673"/>
        <item x="405"/>
        <item x="231"/>
        <item x="288"/>
        <item x="666"/>
        <item x="781"/>
        <item x="771"/>
        <item x="700"/>
        <item x="254"/>
        <item x="359"/>
        <item x="774"/>
        <item x="732"/>
        <item x="941"/>
        <item x="467"/>
        <item x="816"/>
        <item x="124"/>
        <item x="931"/>
        <item x="251"/>
        <item x="190"/>
        <item x="116"/>
        <item x="935"/>
        <item x="828"/>
        <item x="89"/>
        <item x="876"/>
        <item x="944"/>
        <item x="599"/>
        <item x="472"/>
        <item x="310"/>
        <item x="442"/>
        <item x="192"/>
        <item x="868"/>
        <item x="818"/>
        <item x="275"/>
        <item x="93"/>
        <item x="458"/>
        <item x="266"/>
        <item x="161"/>
        <item x="542"/>
        <item x="812"/>
        <item x="645"/>
        <item x="466"/>
        <item x="822"/>
        <item x="107"/>
        <item x="873"/>
        <item x="885"/>
        <item x="279"/>
        <item x="160"/>
        <item x="100"/>
        <item x="137"/>
        <item x="390"/>
        <item x="73"/>
        <item x="501"/>
        <item x="833"/>
        <item x="622"/>
        <item x="146"/>
        <item x="481"/>
        <item x="272"/>
        <item x="859"/>
        <item x="916"/>
        <item x="357"/>
        <item x="123"/>
        <item x="887"/>
        <item x="376"/>
        <item x="425"/>
        <item x="104"/>
        <item x="464"/>
        <item x="950"/>
        <item x="257"/>
        <item x="563"/>
        <item x="430"/>
        <item x="902"/>
        <item x="736"/>
        <item x="227"/>
        <item x="38"/>
        <item x="905"/>
        <item x="235"/>
        <item x="240"/>
        <item x="755"/>
        <item x="463"/>
        <item x="13"/>
        <item x="420"/>
        <item x="462"/>
        <item x="698"/>
        <item x="711"/>
        <item x="101"/>
        <item x="760"/>
        <item x="44"/>
        <item x="182"/>
        <item x="701"/>
        <item x="928"/>
        <item x="362"/>
        <item x="686"/>
        <item x="270"/>
        <item x="807"/>
        <item x="239"/>
        <item x="435"/>
        <item x="438"/>
        <item x="118"/>
        <item x="256"/>
        <item x="260"/>
        <item x="863"/>
        <item x="165"/>
        <item x="821"/>
        <item x="31"/>
        <item x="437"/>
        <item x="763"/>
        <item x="759"/>
        <item x="223"/>
        <item x="16"/>
        <item x="512"/>
        <item x="416"/>
        <item x="746"/>
        <item x="551"/>
        <item x="611"/>
        <item x="583"/>
        <item x="695"/>
        <item x="729"/>
        <item x="808"/>
        <item x="147"/>
        <item x="706"/>
        <item x="625"/>
        <item x="901"/>
        <item x="37"/>
        <item x="301"/>
        <item x="56"/>
        <item x="141"/>
        <item x="605"/>
        <item x="878"/>
        <item x="689"/>
        <item x="143"/>
        <item x="748"/>
        <item x="321"/>
        <item x="480"/>
        <item x="790"/>
        <item x="361"/>
        <item x="55"/>
        <item x="330"/>
        <item x="25"/>
        <item x="41"/>
        <item x="658"/>
        <item x="947"/>
        <item x="355"/>
        <item x="896"/>
        <item x="547"/>
        <item x="910"/>
        <item x="954"/>
        <item x="794"/>
        <item x="690"/>
        <item x="596"/>
        <item x="96"/>
        <item x="734"/>
        <item x="401"/>
        <item x="298"/>
        <item x="402"/>
        <item x="650"/>
        <item x="858"/>
        <item x="393"/>
        <item x="778"/>
        <item x="648"/>
        <item x="139"/>
        <item x="371"/>
        <item x="209"/>
        <item x="215"/>
        <item x="471"/>
        <item x="678"/>
        <item x="53"/>
        <item x="785"/>
        <item x="86"/>
        <item x="923"/>
        <item x="112"/>
        <item x="671"/>
        <item x="546"/>
        <item x="823"/>
        <item x="496"/>
        <item x="88"/>
        <item x="526"/>
        <item x="409"/>
        <item x="538"/>
        <item x="344"/>
        <item x="867"/>
        <item x="111"/>
        <item x="503"/>
        <item x="635"/>
        <item x="800"/>
        <item x="308"/>
        <item x="942"/>
        <item x="383"/>
        <item x="762"/>
        <item x="517"/>
        <item x="872"/>
        <item x="158"/>
        <item x="815"/>
        <item x="589"/>
        <item x="770"/>
        <item x="574"/>
        <item x="245"/>
        <item x="930"/>
        <item x="5"/>
        <item x="610"/>
        <item x="638"/>
        <item x="284"/>
        <item x="956"/>
        <item x="705"/>
        <item x="487"/>
        <item x="626"/>
        <item x="525"/>
        <item x="716"/>
        <item x="255"/>
        <item x="164"/>
        <item x="953"/>
        <item x="932"/>
        <item x="286"/>
        <item x="724"/>
        <item x="731"/>
        <item x="78"/>
        <item x="148"/>
        <item x="49"/>
        <item x="276"/>
        <item x="429"/>
        <item x="486"/>
        <item x="358"/>
        <item x="395"/>
        <item x="113"/>
        <item x="862"/>
        <item x="10"/>
        <item x="534"/>
        <item x="699"/>
        <item x="799"/>
        <item x="691"/>
        <item x="670"/>
        <item x="132"/>
        <item x="105"/>
        <item x="34"/>
        <item x="636"/>
        <item x="406"/>
        <item x="392"/>
        <item x="545"/>
        <item x="531"/>
        <item x="723"/>
        <item x="378"/>
        <item x="726"/>
        <item x="609"/>
        <item x="795"/>
        <item x="198"/>
        <item x="879"/>
        <item x="211"/>
        <item x="669"/>
        <item x="364"/>
        <item x="65"/>
        <item x="544"/>
        <item x="741"/>
        <item x="62"/>
        <item x="30"/>
        <item x="602"/>
        <item x="68"/>
        <item x="662"/>
        <item x="277"/>
        <item x="360"/>
        <item x="1"/>
        <item x="836"/>
        <item x="75"/>
        <item x="797"/>
        <item x="328"/>
        <item x="813"/>
        <item x="243"/>
        <item x="709"/>
        <item x="527"/>
        <item x="694"/>
        <item x="7"/>
        <item x="365"/>
        <item x="242"/>
        <item x="234"/>
        <item x="431"/>
        <item x="556"/>
        <item x="40"/>
        <item x="129"/>
        <item x="23"/>
        <item x="98"/>
        <item x="82"/>
        <item x="913"/>
        <item x="417"/>
        <item x="567"/>
        <item x="513"/>
        <item x="740"/>
        <item x="661"/>
        <item x="14"/>
        <item x="138"/>
        <item x="283"/>
        <item x="624"/>
        <item x="581"/>
        <item x="886"/>
        <item x="109"/>
        <item x="326"/>
        <item x="8"/>
        <item x="369"/>
        <item x="342"/>
        <item x="827"/>
        <item x="299"/>
        <item x="373"/>
        <item x="939"/>
        <item x="258"/>
        <item x="399"/>
        <item x="647"/>
        <item x="154"/>
        <item x="477"/>
        <item x="184"/>
        <item x="697"/>
        <item x="877"/>
        <item x="19"/>
        <item x="616"/>
        <item x="505"/>
        <item x="641"/>
        <item x="851"/>
        <item x="339"/>
        <item x="97"/>
        <item x="627"/>
        <item x="122"/>
        <item x="337"/>
        <item x="502"/>
        <item x="880"/>
        <item x="922"/>
        <item x="440"/>
        <item x="962"/>
        <item x="81"/>
        <item x="840"/>
        <item x="15"/>
        <item x="21"/>
        <item x="83"/>
        <item x="166"/>
        <item x="79"/>
        <item x="601"/>
        <item x="206"/>
        <item x="329"/>
        <item x="84"/>
        <item x="127"/>
        <item x="382"/>
        <item x="532"/>
        <item x="304"/>
        <item x="187"/>
        <item x="441"/>
        <item x="484"/>
        <item x="494"/>
        <item x="754"/>
        <item x="490"/>
        <item x="422"/>
        <item x="267"/>
        <item x="173"/>
        <item x="558"/>
        <item x="708"/>
        <item x="475"/>
        <item x="639"/>
        <item x="91"/>
        <item x="26"/>
        <item x="564"/>
        <item x="126"/>
        <item x="507"/>
        <item x="745"/>
        <item x="613"/>
        <item x="404"/>
        <item x="604"/>
        <item x="912"/>
        <item x="767"/>
        <item x="380"/>
        <item x="642"/>
        <item x="529"/>
        <item x="468"/>
        <item x="193"/>
        <item x="657"/>
        <item x="936"/>
        <item x="455"/>
        <item x="644"/>
        <item x="214"/>
        <item x="633"/>
        <item x="410"/>
        <item x="144"/>
        <item x="465"/>
        <item x="572"/>
        <item x="764"/>
        <item x="394"/>
        <item x="632"/>
        <item x="327"/>
        <item x="403"/>
        <item x="963"/>
        <item x="140"/>
        <item x="427"/>
        <item x="92"/>
        <item x="387"/>
        <item x="730"/>
        <item x="333"/>
        <item x="292"/>
        <item x="125"/>
        <item x="786"/>
        <item x="400"/>
        <item x="753"/>
        <item x="776"/>
        <item x="110"/>
        <item x="958"/>
        <item x="90"/>
        <item x="543"/>
        <item x="22"/>
        <item x="704"/>
        <item x="653"/>
        <item x="391"/>
        <item x="476"/>
        <item x="809"/>
        <item x="946"/>
        <item x="491"/>
        <item x="838"/>
        <item x="844"/>
        <item x="515"/>
        <item x="220"/>
        <item x="628"/>
        <item x="341"/>
        <item x="715"/>
        <item x="540"/>
        <item x="904"/>
        <item x="263"/>
        <item x="174"/>
        <item x="945"/>
        <item x="756"/>
        <item x="630"/>
        <item x="305"/>
        <item x="32"/>
        <item x="149"/>
        <item x="121"/>
        <item x="784"/>
        <item x="133"/>
        <item x="889"/>
        <item x="153"/>
        <item x="683"/>
        <item x="590"/>
        <item x="287"/>
        <item x="618"/>
        <item x="412"/>
        <item x="866"/>
        <item x="668"/>
        <item x="347"/>
        <item x="457"/>
        <item x="559"/>
        <item x="346"/>
        <item x="76"/>
        <item x="521"/>
        <item x="252"/>
        <item x="338"/>
        <item x="679"/>
        <item x="603"/>
        <item x="707"/>
        <item x="938"/>
        <item x="167"/>
        <item x="528"/>
        <item x="208"/>
        <item x="120"/>
        <item x="152"/>
        <item x="432"/>
        <item x="751"/>
        <item x="384"/>
        <item x="918"/>
        <item x="761"/>
        <item x="446"/>
        <item x="224"/>
        <item x="573"/>
        <item x="381"/>
        <item x="24"/>
        <item x="541"/>
        <item x="805"/>
        <item x="549"/>
        <item x="798"/>
        <item x="714"/>
        <item x="492"/>
        <item x="250"/>
        <item x="336"/>
        <item x="747"/>
        <item x="854"/>
        <item x="163"/>
        <item x="655"/>
        <item x="825"/>
        <item x="119"/>
        <item x="951"/>
        <item x="739"/>
        <item x="676"/>
        <item x="334"/>
        <item x="814"/>
        <item x="407"/>
        <item x="67"/>
        <item x="659"/>
        <item x="728"/>
        <item x="735"/>
        <item x="451"/>
        <item x="712"/>
        <item x="654"/>
        <item x="500"/>
        <item x="218"/>
        <item x="933"/>
        <item x="875"/>
        <item x="87"/>
        <item x="237"/>
        <item x="331"/>
        <item x="577"/>
        <item x="335"/>
        <item x="848"/>
        <item x="620"/>
        <item x="856"/>
        <item x="367"/>
        <item x="48"/>
        <item x="717"/>
        <item x="325"/>
        <item x="787"/>
        <item x="557"/>
        <item x="17"/>
        <item x="356"/>
        <item x="60"/>
        <item x="806"/>
        <item x="28"/>
        <item x="448"/>
        <item x="349"/>
        <item x="819"/>
        <item x="185"/>
        <item x="216"/>
        <item x="688"/>
        <item x="454"/>
        <item x="845"/>
        <item x="413"/>
        <item x="553"/>
        <item x="663"/>
        <item x="2"/>
        <item x="345"/>
        <item x="388"/>
        <item x="264"/>
        <item x="51"/>
        <item x="456"/>
        <item x="114"/>
        <item x="584"/>
        <item x="20"/>
        <item x="586"/>
        <item x="569"/>
        <item x="837"/>
        <item x="278"/>
        <item x="162"/>
        <item x="608"/>
        <item x="811"/>
        <item x="29"/>
        <item x="592"/>
        <item x="95"/>
        <item x="449"/>
        <item x="959"/>
        <item x="864"/>
        <item x="398"/>
        <item x="269"/>
        <item x="860"/>
        <item x="920"/>
        <item x="171"/>
        <item x="70"/>
        <item x="619"/>
        <item x="606"/>
        <item x="550"/>
        <item x="664"/>
        <item x="917"/>
        <item x="177"/>
        <item x="408"/>
        <item x="473"/>
        <item x="318"/>
        <item x="175"/>
        <item x="470"/>
        <item x="195"/>
        <item x="536"/>
        <item x="368"/>
        <item x="225"/>
        <item x="261"/>
        <item x="226"/>
        <item x="433"/>
        <item x="130"/>
        <item x="497"/>
        <item x="738"/>
        <item x="43"/>
        <item x="687"/>
        <item x="246"/>
        <item x="397"/>
        <item x="750"/>
        <item x="103"/>
        <item x="210"/>
        <item x="238"/>
        <item x="178"/>
        <item x="423"/>
        <item x="483"/>
        <item x="634"/>
        <item x="900"/>
        <item x="652"/>
        <item x="150"/>
        <item x="587"/>
        <item x="151"/>
        <item x="222"/>
        <item x="637"/>
        <item x="428"/>
        <item x="522"/>
        <item x="629"/>
        <item x="366"/>
        <item x="539"/>
        <item x="597"/>
        <item x="595"/>
        <item x="510"/>
        <item x="696"/>
        <item x="444"/>
        <item x="309"/>
        <item x="615"/>
        <item x="524"/>
        <item x="244"/>
        <item x="61"/>
        <item x="221"/>
        <item x="681"/>
        <item x="582"/>
        <item x="949"/>
        <item x="518"/>
        <item x="35"/>
        <item x="213"/>
        <item x="796"/>
        <item x="791"/>
        <item x="33"/>
        <item x="157"/>
        <item x="891"/>
        <item x="850"/>
        <item x="200"/>
        <item x="499"/>
        <item x="554"/>
        <item x="826"/>
        <item x="842"/>
        <item x="180"/>
        <item x="882"/>
        <item x="319"/>
        <item x="895"/>
        <item x="379"/>
        <item x="680"/>
        <item x="421"/>
        <item x="479"/>
        <item x="685"/>
        <item x="332"/>
        <item x="205"/>
        <item x="964"/>
        <item t="default"/>
      </items>
    </pivotField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AACDD8-0FFB-407E-BC1F-2A0AA058796B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6" subtotal="count" baseField="0" baseItem="0"/>
  </dataFields>
  <chartFormats count="3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I1" sqref="I1:I1048576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6.875" customWidth="1"/>
    <col min="8" max="8" width="13" bestFit="1" customWidth="1"/>
    <col min="9" max="9" width="22" customWidth="1"/>
    <col min="12" max="13" width="11.125" bestFit="1" customWidth="1"/>
    <col min="16" max="16" width="27.625" style="9" bestFit="1" customWidth="1"/>
    <col min="17" max="17" width="14.875" bestFit="1" customWidth="1"/>
    <col min="18" max="18" width="12.375" bestFit="1" customWidth="1"/>
    <col min="19" max="19" width="21.75" style="12" customWidth="1"/>
    <col min="20" max="20" width="21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8" t="s">
        <v>2028</v>
      </c>
      <c r="Q1" s="7" t="s">
        <v>2031</v>
      </c>
      <c r="R1" s="1" t="s">
        <v>2032</v>
      </c>
      <c r="S1" s="13" t="s">
        <v>2071</v>
      </c>
      <c r="T1" s="1" t="s">
        <v>2072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6">
        <f>SUM(E2/D2)*100</f>
        <v>0</v>
      </c>
      <c r="G2" t="s">
        <v>14</v>
      </c>
      <c r="H2">
        <v>0</v>
      </c>
      <c r="I2" s="6">
        <f>AVERAGE(H2,F2)</f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s="9" t="s">
        <v>17</v>
      </c>
      <c r="Q2" s="4" t="s">
        <v>2033</v>
      </c>
      <c r="R2" s="4" t="s">
        <v>2034</v>
      </c>
      <c r="S2" s="14">
        <f>(((L2/60/60)/24)+DATE(1970,1,1))</f>
        <v>42336.25</v>
      </c>
      <c r="T2" s="14">
        <f>(((M2/60/60)/24)+DATE(1970,1,1))</f>
        <v>42353.25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6">
        <f t="shared" ref="F3:F66" si="0">SUM(E3/D3)*100</f>
        <v>1040</v>
      </c>
      <c r="G3" t="s">
        <v>20</v>
      </c>
      <c r="H3">
        <v>158</v>
      </c>
      <c r="I3" s="5">
        <f>AVERAGE(E3/H3)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s="9" t="s">
        <v>23</v>
      </c>
      <c r="Q3" s="4" t="s">
        <v>2035</v>
      </c>
      <c r="R3" s="4" t="s">
        <v>2036</v>
      </c>
      <c r="S3" s="14">
        <f t="shared" ref="S3:S66" si="1">(((L3/60/60)/24)+DATE(1970,1,1))</f>
        <v>41870.208333333336</v>
      </c>
      <c r="T3" s="14">
        <f t="shared" ref="T3:T66" si="2">(((M3/60/60)/24)+DATE(1970,1,1))</f>
        <v>41872.208333333336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6">
        <f t="shared" si="0"/>
        <v>131.4787822878229</v>
      </c>
      <c r="G4" t="s">
        <v>20</v>
      </c>
      <c r="H4">
        <v>1425</v>
      </c>
      <c r="I4" s="5">
        <f t="shared" ref="I4:I67" si="3">AVERAGE(E4/H4)</f>
        <v>100.01614035087719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s="9" t="s">
        <v>28</v>
      </c>
      <c r="Q4" s="4" t="s">
        <v>2037</v>
      </c>
      <c r="R4" s="4" t="s">
        <v>2038</v>
      </c>
      <c r="S4" s="14">
        <f t="shared" si="1"/>
        <v>41595.25</v>
      </c>
      <c r="T4" s="14">
        <f t="shared" si="2"/>
        <v>41597.25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6">
        <f t="shared" si="0"/>
        <v>58.976190476190467</v>
      </c>
      <c r="G5" t="s">
        <v>14</v>
      </c>
      <c r="H5">
        <v>24</v>
      </c>
      <c r="I5" s="5">
        <f t="shared" si="3"/>
        <v>103.20833333333333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s="9" t="s">
        <v>23</v>
      </c>
      <c r="Q5" s="4" t="s">
        <v>2035</v>
      </c>
      <c r="R5" s="4" t="s">
        <v>2036</v>
      </c>
      <c r="S5" s="14">
        <f t="shared" si="1"/>
        <v>43688.208333333328</v>
      </c>
      <c r="T5" s="14">
        <f t="shared" si="2"/>
        <v>43728.208333333328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6">
        <f t="shared" si="0"/>
        <v>69.276315789473685</v>
      </c>
      <c r="G6" t="s">
        <v>14</v>
      </c>
      <c r="H6">
        <v>53</v>
      </c>
      <c r="I6" s="5">
        <f t="shared" si="3"/>
        <v>99.339622641509436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s="9" t="s">
        <v>33</v>
      </c>
      <c r="Q6" s="4" t="s">
        <v>2039</v>
      </c>
      <c r="R6" s="4" t="s">
        <v>2040</v>
      </c>
      <c r="S6" s="14">
        <f t="shared" si="1"/>
        <v>43485.25</v>
      </c>
      <c r="T6" s="14">
        <f t="shared" si="2"/>
        <v>43489.25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6">
        <f t="shared" si="0"/>
        <v>173.61842105263159</v>
      </c>
      <c r="G7" t="s">
        <v>20</v>
      </c>
      <c r="H7">
        <v>174</v>
      </c>
      <c r="I7" s="5">
        <f t="shared" si="3"/>
        <v>75.833333333333329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s="9" t="s">
        <v>33</v>
      </c>
      <c r="Q7" s="4" t="s">
        <v>2039</v>
      </c>
      <c r="R7" s="4" t="s">
        <v>2040</v>
      </c>
      <c r="S7" s="14">
        <f t="shared" si="1"/>
        <v>41149.208333333336</v>
      </c>
      <c r="T7" s="14">
        <f t="shared" si="2"/>
        <v>41160.208333333336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6">
        <f t="shared" si="0"/>
        <v>20.961538461538463</v>
      </c>
      <c r="G8" t="s">
        <v>14</v>
      </c>
      <c r="H8">
        <v>18</v>
      </c>
      <c r="I8" s="5">
        <f t="shared" si="3"/>
        <v>60.555555555555557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s="9" t="s">
        <v>42</v>
      </c>
      <c r="Q8" s="4" t="s">
        <v>2041</v>
      </c>
      <c r="R8" s="4" t="s">
        <v>2042</v>
      </c>
      <c r="S8" s="14">
        <f t="shared" si="1"/>
        <v>42991.208333333328</v>
      </c>
      <c r="T8" s="14">
        <f t="shared" si="2"/>
        <v>42992.208333333328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6">
        <f t="shared" si="0"/>
        <v>327.57777777777778</v>
      </c>
      <c r="G9" t="s">
        <v>20</v>
      </c>
      <c r="H9">
        <v>227</v>
      </c>
      <c r="I9" s="5">
        <f t="shared" si="3"/>
        <v>64.93832599118943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s="9" t="s">
        <v>33</v>
      </c>
      <c r="Q9" s="4" t="s">
        <v>2039</v>
      </c>
      <c r="R9" s="4" t="s">
        <v>2040</v>
      </c>
      <c r="S9" s="14">
        <f t="shared" si="1"/>
        <v>42229.208333333328</v>
      </c>
      <c r="T9" s="14">
        <f t="shared" si="2"/>
        <v>42231.208333333328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6">
        <f t="shared" si="0"/>
        <v>19.932788374205266</v>
      </c>
      <c r="G10" t="s">
        <v>47</v>
      </c>
      <c r="H10">
        <v>708</v>
      </c>
      <c r="I10" s="5">
        <f t="shared" si="3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s="9" t="s">
        <v>33</v>
      </c>
      <c r="Q10" s="4" t="s">
        <v>2039</v>
      </c>
      <c r="R10" s="4" t="s">
        <v>2040</v>
      </c>
      <c r="S10" s="14">
        <f t="shared" si="1"/>
        <v>40399.208333333336</v>
      </c>
      <c r="T10" s="14">
        <f t="shared" si="2"/>
        <v>40401.208333333336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6">
        <f t="shared" si="0"/>
        <v>51.741935483870968</v>
      </c>
      <c r="G11" t="s">
        <v>14</v>
      </c>
      <c r="H11">
        <v>44</v>
      </c>
      <c r="I11" s="5">
        <f t="shared" si="3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s="9" t="s">
        <v>50</v>
      </c>
      <c r="Q11" s="4" t="s">
        <v>2035</v>
      </c>
      <c r="R11" s="4" t="s">
        <v>2043</v>
      </c>
      <c r="S11" s="14">
        <f t="shared" si="1"/>
        <v>41536.208333333336</v>
      </c>
      <c r="T11" s="14">
        <f t="shared" si="2"/>
        <v>41585.25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6">
        <f t="shared" si="0"/>
        <v>266.11538461538464</v>
      </c>
      <c r="G12" t="s">
        <v>20</v>
      </c>
      <c r="H12">
        <v>220</v>
      </c>
      <c r="I12" s="5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s="9" t="s">
        <v>53</v>
      </c>
      <c r="Q12" s="4" t="s">
        <v>2041</v>
      </c>
      <c r="R12" s="4" t="s">
        <v>2044</v>
      </c>
      <c r="S12" s="14">
        <f t="shared" si="1"/>
        <v>40404.208333333336</v>
      </c>
      <c r="T12" s="14">
        <f t="shared" si="2"/>
        <v>40452.208333333336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6">
        <f t="shared" si="0"/>
        <v>48.095238095238095</v>
      </c>
      <c r="G13" t="s">
        <v>14</v>
      </c>
      <c r="H13">
        <v>27</v>
      </c>
      <c r="I13" s="5">
        <f t="shared" si="3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s="9" t="s">
        <v>33</v>
      </c>
      <c r="Q13" s="4" t="s">
        <v>2039</v>
      </c>
      <c r="R13" s="4" t="s">
        <v>2040</v>
      </c>
      <c r="S13" s="14">
        <f t="shared" si="1"/>
        <v>40442.208333333336</v>
      </c>
      <c r="T13" s="14">
        <f t="shared" si="2"/>
        <v>40448.208333333336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6">
        <f t="shared" si="0"/>
        <v>89.349206349206341</v>
      </c>
      <c r="G14" t="s">
        <v>14</v>
      </c>
      <c r="H14">
        <v>55</v>
      </c>
      <c r="I14" s="5">
        <f t="shared" si="3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s="9" t="s">
        <v>53</v>
      </c>
      <c r="Q14" s="4" t="s">
        <v>2041</v>
      </c>
      <c r="R14" s="4" t="s">
        <v>2044</v>
      </c>
      <c r="S14" s="14">
        <f t="shared" si="1"/>
        <v>43760.208333333328</v>
      </c>
      <c r="T14" s="14">
        <f t="shared" si="2"/>
        <v>43768.208333333328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6">
        <f t="shared" si="0"/>
        <v>245.11904761904765</v>
      </c>
      <c r="G15" t="s">
        <v>20</v>
      </c>
      <c r="H15">
        <v>98</v>
      </c>
      <c r="I15" s="5">
        <f t="shared" si="3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s="9" t="s">
        <v>60</v>
      </c>
      <c r="Q15" s="4" t="s">
        <v>2035</v>
      </c>
      <c r="R15" s="4" t="s">
        <v>2045</v>
      </c>
      <c r="S15" s="14">
        <f t="shared" si="1"/>
        <v>42532.208333333328</v>
      </c>
      <c r="T15" s="14">
        <f t="shared" si="2"/>
        <v>42544.208333333328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6">
        <f t="shared" si="0"/>
        <v>66.769503546099301</v>
      </c>
      <c r="G16" t="s">
        <v>14</v>
      </c>
      <c r="H16">
        <v>200</v>
      </c>
      <c r="I16" s="5">
        <f t="shared" si="3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s="9" t="s">
        <v>60</v>
      </c>
      <c r="Q16" s="4" t="s">
        <v>2035</v>
      </c>
      <c r="R16" s="4" t="s">
        <v>2045</v>
      </c>
      <c r="S16" s="14">
        <f t="shared" si="1"/>
        <v>40974.25</v>
      </c>
      <c r="T16" s="14">
        <f t="shared" si="2"/>
        <v>41001.208333333336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6">
        <f t="shared" si="0"/>
        <v>47.307881773399011</v>
      </c>
      <c r="G17" t="s">
        <v>14</v>
      </c>
      <c r="H17">
        <v>452</v>
      </c>
      <c r="I17" s="5">
        <f t="shared" si="3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s="9" t="s">
        <v>65</v>
      </c>
      <c r="Q17" s="4" t="s">
        <v>2037</v>
      </c>
      <c r="R17" s="4" t="s">
        <v>2046</v>
      </c>
      <c r="S17" s="14">
        <f t="shared" si="1"/>
        <v>43809.25</v>
      </c>
      <c r="T17" s="14">
        <f t="shared" si="2"/>
        <v>43813.25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6">
        <f t="shared" si="0"/>
        <v>649.47058823529414</v>
      </c>
      <c r="G18" t="s">
        <v>20</v>
      </c>
      <c r="H18">
        <v>100</v>
      </c>
      <c r="I18" s="5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s="9" t="s">
        <v>68</v>
      </c>
      <c r="Q18" s="4" t="s">
        <v>2047</v>
      </c>
      <c r="R18" s="4" t="s">
        <v>2048</v>
      </c>
      <c r="S18" s="14">
        <f t="shared" si="1"/>
        <v>41661.25</v>
      </c>
      <c r="T18" s="14">
        <f t="shared" si="2"/>
        <v>41683.25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6">
        <f t="shared" si="0"/>
        <v>159.39125295508273</v>
      </c>
      <c r="G19" t="s">
        <v>20</v>
      </c>
      <c r="H19">
        <v>1249</v>
      </c>
      <c r="I19" s="5">
        <f t="shared" si="3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s="9" t="s">
        <v>71</v>
      </c>
      <c r="Q19" s="4" t="s">
        <v>2041</v>
      </c>
      <c r="R19" s="4" t="s">
        <v>2049</v>
      </c>
      <c r="S19" s="14">
        <f t="shared" si="1"/>
        <v>40555.25</v>
      </c>
      <c r="T19" s="14">
        <f t="shared" si="2"/>
        <v>40556.25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6">
        <f t="shared" si="0"/>
        <v>66.912087912087912</v>
      </c>
      <c r="G20" t="s">
        <v>74</v>
      </c>
      <c r="H20">
        <v>135</v>
      </c>
      <c r="I20" s="5">
        <f t="shared" si="3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s="9" t="s">
        <v>33</v>
      </c>
      <c r="Q20" s="4" t="s">
        <v>2039</v>
      </c>
      <c r="R20" s="4" t="s">
        <v>2040</v>
      </c>
      <c r="S20" s="14">
        <f t="shared" si="1"/>
        <v>43351.208333333328</v>
      </c>
      <c r="T20" s="14">
        <f t="shared" si="2"/>
        <v>43359.208333333328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6">
        <f t="shared" si="0"/>
        <v>48.529600000000002</v>
      </c>
      <c r="G21" t="s">
        <v>14</v>
      </c>
      <c r="H21">
        <v>674</v>
      </c>
      <c r="I21" s="5">
        <f t="shared" si="3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s="9" t="s">
        <v>33</v>
      </c>
      <c r="Q21" s="4" t="s">
        <v>2039</v>
      </c>
      <c r="R21" s="4" t="s">
        <v>2040</v>
      </c>
      <c r="S21" s="14">
        <f t="shared" si="1"/>
        <v>43528.25</v>
      </c>
      <c r="T21" s="14">
        <f t="shared" si="2"/>
        <v>43549.208333333328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6">
        <f t="shared" si="0"/>
        <v>112.24279210925646</v>
      </c>
      <c r="G22" t="s">
        <v>20</v>
      </c>
      <c r="H22">
        <v>1396</v>
      </c>
      <c r="I22" s="5">
        <f t="shared" si="3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s="9" t="s">
        <v>53</v>
      </c>
      <c r="Q22" s="4" t="s">
        <v>2041</v>
      </c>
      <c r="R22" s="4" t="s">
        <v>2044</v>
      </c>
      <c r="S22" s="14">
        <f t="shared" si="1"/>
        <v>41848.208333333336</v>
      </c>
      <c r="T22" s="14">
        <f t="shared" si="2"/>
        <v>41848.208333333336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6">
        <f t="shared" si="0"/>
        <v>40.992553191489364</v>
      </c>
      <c r="G23" t="s">
        <v>14</v>
      </c>
      <c r="H23">
        <v>558</v>
      </c>
      <c r="I23" s="5">
        <f t="shared" si="3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s="9" t="s">
        <v>33</v>
      </c>
      <c r="Q23" s="4" t="s">
        <v>2039</v>
      </c>
      <c r="R23" s="4" t="s">
        <v>2040</v>
      </c>
      <c r="S23" s="14">
        <f t="shared" si="1"/>
        <v>40770.208333333336</v>
      </c>
      <c r="T23" s="14">
        <f t="shared" si="2"/>
        <v>40804.208333333336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6">
        <f t="shared" si="0"/>
        <v>128.07106598984771</v>
      </c>
      <c r="G24" t="s">
        <v>20</v>
      </c>
      <c r="H24">
        <v>890</v>
      </c>
      <c r="I24" s="5">
        <f t="shared" si="3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s="9" t="s">
        <v>33</v>
      </c>
      <c r="Q24" s="4" t="s">
        <v>2039</v>
      </c>
      <c r="R24" s="4" t="s">
        <v>2040</v>
      </c>
      <c r="S24" s="14">
        <f t="shared" si="1"/>
        <v>43193.208333333328</v>
      </c>
      <c r="T24" s="14">
        <f t="shared" si="2"/>
        <v>43208.208333333328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6">
        <f t="shared" si="0"/>
        <v>332.04444444444448</v>
      </c>
      <c r="G25" t="s">
        <v>20</v>
      </c>
      <c r="H25">
        <v>142</v>
      </c>
      <c r="I25" s="5">
        <f t="shared" si="3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s="9" t="s">
        <v>42</v>
      </c>
      <c r="Q25" s="4" t="s">
        <v>2041</v>
      </c>
      <c r="R25" s="4" t="s">
        <v>2042</v>
      </c>
      <c r="S25" s="14">
        <f t="shared" si="1"/>
        <v>43510.25</v>
      </c>
      <c r="T25" s="14">
        <f t="shared" si="2"/>
        <v>43563.208333333328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6">
        <f t="shared" si="0"/>
        <v>112.83225108225108</v>
      </c>
      <c r="G26" t="s">
        <v>20</v>
      </c>
      <c r="H26">
        <v>2673</v>
      </c>
      <c r="I26" s="5">
        <f t="shared" si="3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s="9" t="s">
        <v>65</v>
      </c>
      <c r="Q26" s="4" t="s">
        <v>2037</v>
      </c>
      <c r="R26" s="4" t="s">
        <v>2046</v>
      </c>
      <c r="S26" s="14">
        <f t="shared" si="1"/>
        <v>41811.208333333336</v>
      </c>
      <c r="T26" s="14">
        <f t="shared" si="2"/>
        <v>41813.208333333336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6">
        <f t="shared" si="0"/>
        <v>216.43636363636364</v>
      </c>
      <c r="G27" t="s">
        <v>20</v>
      </c>
      <c r="H27">
        <v>163</v>
      </c>
      <c r="I27" s="5">
        <f t="shared" si="3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s="9" t="s">
        <v>89</v>
      </c>
      <c r="Q27" s="4" t="s">
        <v>2050</v>
      </c>
      <c r="R27" s="4" t="s">
        <v>2051</v>
      </c>
      <c r="S27" s="14">
        <f t="shared" si="1"/>
        <v>40681.208333333336</v>
      </c>
      <c r="T27" s="14">
        <f t="shared" si="2"/>
        <v>40701.208333333336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6">
        <f t="shared" si="0"/>
        <v>48.199069767441863</v>
      </c>
      <c r="G28" t="s">
        <v>74</v>
      </c>
      <c r="H28">
        <v>1480</v>
      </c>
      <c r="I28" s="5">
        <f t="shared" si="3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s="9" t="s">
        <v>33</v>
      </c>
      <c r="Q28" s="4" t="s">
        <v>2039</v>
      </c>
      <c r="R28" s="4" t="s">
        <v>2040</v>
      </c>
      <c r="S28" s="14">
        <f t="shared" si="1"/>
        <v>43312.208333333328</v>
      </c>
      <c r="T28" s="14">
        <f t="shared" si="2"/>
        <v>43339.208333333328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6">
        <f t="shared" si="0"/>
        <v>79.95</v>
      </c>
      <c r="G29" t="s">
        <v>14</v>
      </c>
      <c r="H29">
        <v>15</v>
      </c>
      <c r="I29" s="5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s="9" t="s">
        <v>23</v>
      </c>
      <c r="Q29" s="4" t="s">
        <v>2035</v>
      </c>
      <c r="R29" s="4" t="s">
        <v>2036</v>
      </c>
      <c r="S29" s="14">
        <f t="shared" si="1"/>
        <v>42280.208333333328</v>
      </c>
      <c r="T29" s="14">
        <f t="shared" si="2"/>
        <v>42288.208333333328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6">
        <f t="shared" si="0"/>
        <v>105.22553516819573</v>
      </c>
      <c r="G30" t="s">
        <v>20</v>
      </c>
      <c r="H30">
        <v>2220</v>
      </c>
      <c r="I30" s="5">
        <f t="shared" si="3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s="9" t="s">
        <v>33</v>
      </c>
      <c r="Q30" s="4" t="s">
        <v>2039</v>
      </c>
      <c r="R30" s="4" t="s">
        <v>2040</v>
      </c>
      <c r="S30" s="14">
        <f t="shared" si="1"/>
        <v>40218.25</v>
      </c>
      <c r="T30" s="14">
        <f t="shared" si="2"/>
        <v>40241.25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6">
        <f t="shared" si="0"/>
        <v>328.89978213507629</v>
      </c>
      <c r="G31" t="s">
        <v>20</v>
      </c>
      <c r="H31">
        <v>1606</v>
      </c>
      <c r="I31" s="5">
        <f t="shared" si="3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s="9" t="s">
        <v>100</v>
      </c>
      <c r="Q31" s="4" t="s">
        <v>2041</v>
      </c>
      <c r="R31" s="4" t="s">
        <v>2052</v>
      </c>
      <c r="S31" s="14">
        <f t="shared" si="1"/>
        <v>43301.208333333328</v>
      </c>
      <c r="T31" s="14">
        <f t="shared" si="2"/>
        <v>43341.208333333328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6">
        <f t="shared" si="0"/>
        <v>160.61111111111111</v>
      </c>
      <c r="G32" t="s">
        <v>20</v>
      </c>
      <c r="H32">
        <v>129</v>
      </c>
      <c r="I32" s="5">
        <f t="shared" si="3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s="9" t="s">
        <v>71</v>
      </c>
      <c r="Q32" s="4" t="s">
        <v>2041</v>
      </c>
      <c r="R32" s="4" t="s">
        <v>2049</v>
      </c>
      <c r="S32" s="14">
        <f t="shared" si="1"/>
        <v>43609.208333333328</v>
      </c>
      <c r="T32" s="14">
        <f t="shared" si="2"/>
        <v>43614.208333333328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6">
        <f t="shared" si="0"/>
        <v>310</v>
      </c>
      <c r="G33" t="s">
        <v>20</v>
      </c>
      <c r="H33">
        <v>226</v>
      </c>
      <c r="I33" s="5">
        <f t="shared" si="3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s="9" t="s">
        <v>89</v>
      </c>
      <c r="Q33" s="4" t="s">
        <v>2050</v>
      </c>
      <c r="R33" s="4" t="s">
        <v>2051</v>
      </c>
      <c r="S33" s="14">
        <f t="shared" si="1"/>
        <v>42374.25</v>
      </c>
      <c r="T33" s="14">
        <f t="shared" si="2"/>
        <v>42402.25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6">
        <f t="shared" si="0"/>
        <v>86.807920792079202</v>
      </c>
      <c r="G34" t="s">
        <v>14</v>
      </c>
      <c r="H34">
        <v>2307</v>
      </c>
      <c r="I34" s="5">
        <f t="shared" si="3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s="9" t="s">
        <v>42</v>
      </c>
      <c r="Q34" s="4" t="s">
        <v>2041</v>
      </c>
      <c r="R34" s="4" t="s">
        <v>2042</v>
      </c>
      <c r="S34" s="14">
        <f t="shared" si="1"/>
        <v>43110.25</v>
      </c>
      <c r="T34" s="14">
        <f t="shared" si="2"/>
        <v>43137.25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6">
        <f t="shared" si="0"/>
        <v>377.82071713147411</v>
      </c>
      <c r="G35" t="s">
        <v>20</v>
      </c>
      <c r="H35">
        <v>5419</v>
      </c>
      <c r="I35" s="5">
        <f t="shared" si="3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s="9" t="s">
        <v>33</v>
      </c>
      <c r="Q35" s="4" t="s">
        <v>2039</v>
      </c>
      <c r="R35" s="4" t="s">
        <v>2040</v>
      </c>
      <c r="S35" s="14">
        <f t="shared" si="1"/>
        <v>41917.208333333336</v>
      </c>
      <c r="T35" s="14">
        <f t="shared" si="2"/>
        <v>41954.25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6">
        <f t="shared" si="0"/>
        <v>150.80645161290323</v>
      </c>
      <c r="G36" t="s">
        <v>20</v>
      </c>
      <c r="H36">
        <v>165</v>
      </c>
      <c r="I36" s="5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s="9" t="s">
        <v>42</v>
      </c>
      <c r="Q36" s="4" t="s">
        <v>2041</v>
      </c>
      <c r="R36" s="4" t="s">
        <v>2042</v>
      </c>
      <c r="S36" s="14">
        <f t="shared" si="1"/>
        <v>42817.208333333328</v>
      </c>
      <c r="T36" s="14">
        <f t="shared" si="2"/>
        <v>42822.208333333328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6">
        <f t="shared" si="0"/>
        <v>150.30119521912351</v>
      </c>
      <c r="G37" t="s">
        <v>20</v>
      </c>
      <c r="H37">
        <v>1965</v>
      </c>
      <c r="I37" s="5">
        <f t="shared" si="3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s="9" t="s">
        <v>53</v>
      </c>
      <c r="Q37" s="4" t="s">
        <v>2041</v>
      </c>
      <c r="R37" s="4" t="s">
        <v>2044</v>
      </c>
      <c r="S37" s="14">
        <f t="shared" si="1"/>
        <v>43484.25</v>
      </c>
      <c r="T37" s="14">
        <f t="shared" si="2"/>
        <v>43526.25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6">
        <f t="shared" si="0"/>
        <v>157.28571428571431</v>
      </c>
      <c r="G38" t="s">
        <v>20</v>
      </c>
      <c r="H38">
        <v>16</v>
      </c>
      <c r="I38" s="5">
        <f t="shared" si="3"/>
        <v>68.8125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s="9" t="s">
        <v>33</v>
      </c>
      <c r="Q38" s="4" t="s">
        <v>2039</v>
      </c>
      <c r="R38" s="4" t="s">
        <v>2040</v>
      </c>
      <c r="S38" s="14">
        <f t="shared" si="1"/>
        <v>40600.25</v>
      </c>
      <c r="T38" s="14">
        <f t="shared" si="2"/>
        <v>40625.208333333336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6">
        <f t="shared" si="0"/>
        <v>139.98765432098764</v>
      </c>
      <c r="G39" t="s">
        <v>20</v>
      </c>
      <c r="H39">
        <v>107</v>
      </c>
      <c r="I39" s="5">
        <f t="shared" si="3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s="9" t="s">
        <v>119</v>
      </c>
      <c r="Q39" s="4" t="s">
        <v>2047</v>
      </c>
      <c r="R39" s="4" t="s">
        <v>2053</v>
      </c>
      <c r="S39" s="14">
        <f t="shared" si="1"/>
        <v>43744.208333333328</v>
      </c>
      <c r="T39" s="14">
        <f t="shared" si="2"/>
        <v>43777.25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6">
        <f t="shared" si="0"/>
        <v>325.32258064516128</v>
      </c>
      <c r="G40" t="s">
        <v>20</v>
      </c>
      <c r="H40">
        <v>134</v>
      </c>
      <c r="I40" s="5">
        <f t="shared" si="3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s="9" t="s">
        <v>122</v>
      </c>
      <c r="Q40" s="4" t="s">
        <v>2054</v>
      </c>
      <c r="R40" s="4" t="s">
        <v>2055</v>
      </c>
      <c r="S40" s="14">
        <f t="shared" si="1"/>
        <v>40469.208333333336</v>
      </c>
      <c r="T40" s="14">
        <f t="shared" si="2"/>
        <v>40474.208333333336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6">
        <f t="shared" si="0"/>
        <v>50.777777777777779</v>
      </c>
      <c r="G41" t="s">
        <v>14</v>
      </c>
      <c r="H41">
        <v>88</v>
      </c>
      <c r="I41" s="5">
        <f t="shared" si="3"/>
        <v>57.125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s="9" t="s">
        <v>33</v>
      </c>
      <c r="Q41" s="4" t="s">
        <v>2039</v>
      </c>
      <c r="R41" s="4" t="s">
        <v>2040</v>
      </c>
      <c r="S41" s="14">
        <f t="shared" si="1"/>
        <v>41330.25</v>
      </c>
      <c r="T41" s="14">
        <f t="shared" si="2"/>
        <v>41344.208333333336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6">
        <f t="shared" si="0"/>
        <v>169.06818181818181</v>
      </c>
      <c r="G42" t="s">
        <v>20</v>
      </c>
      <c r="H42">
        <v>198</v>
      </c>
      <c r="I42" s="5">
        <f t="shared" si="3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s="9" t="s">
        <v>65</v>
      </c>
      <c r="Q42" s="4" t="s">
        <v>2037</v>
      </c>
      <c r="R42" s="4" t="s">
        <v>2046</v>
      </c>
      <c r="S42" s="14">
        <f t="shared" si="1"/>
        <v>40334.208333333336</v>
      </c>
      <c r="T42" s="14">
        <f t="shared" si="2"/>
        <v>40353.208333333336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6">
        <f t="shared" si="0"/>
        <v>212.92857142857144</v>
      </c>
      <c r="G43" t="s">
        <v>20</v>
      </c>
      <c r="H43">
        <v>111</v>
      </c>
      <c r="I43" s="5">
        <f t="shared" si="3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s="9" t="s">
        <v>23</v>
      </c>
      <c r="Q43" s="4" t="s">
        <v>2035</v>
      </c>
      <c r="R43" s="4" t="s">
        <v>2036</v>
      </c>
      <c r="S43" s="14">
        <f t="shared" si="1"/>
        <v>41156.208333333336</v>
      </c>
      <c r="T43" s="14">
        <f t="shared" si="2"/>
        <v>41182.208333333336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6">
        <f t="shared" si="0"/>
        <v>443.94444444444446</v>
      </c>
      <c r="G44" t="s">
        <v>20</v>
      </c>
      <c r="H44">
        <v>222</v>
      </c>
      <c r="I44" s="5">
        <f t="shared" si="3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s="9" t="s">
        <v>17</v>
      </c>
      <c r="Q44" s="4" t="s">
        <v>2033</v>
      </c>
      <c r="R44" s="4" t="s">
        <v>2034</v>
      </c>
      <c r="S44" s="14">
        <f t="shared" si="1"/>
        <v>40728.208333333336</v>
      </c>
      <c r="T44" s="14">
        <f t="shared" si="2"/>
        <v>40737.208333333336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6">
        <f t="shared" si="0"/>
        <v>185.9390243902439</v>
      </c>
      <c r="G45" t="s">
        <v>20</v>
      </c>
      <c r="H45">
        <v>6212</v>
      </c>
      <c r="I45" s="5">
        <f t="shared" si="3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s="9" t="s">
        <v>133</v>
      </c>
      <c r="Q45" s="4" t="s">
        <v>2047</v>
      </c>
      <c r="R45" s="4" t="s">
        <v>2056</v>
      </c>
      <c r="S45" s="14">
        <f t="shared" si="1"/>
        <v>41844.208333333336</v>
      </c>
      <c r="T45" s="14">
        <f t="shared" si="2"/>
        <v>41860.208333333336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6">
        <f t="shared" si="0"/>
        <v>658.8125</v>
      </c>
      <c r="G46" t="s">
        <v>20</v>
      </c>
      <c r="H46">
        <v>98</v>
      </c>
      <c r="I46" s="5">
        <f t="shared" si="3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s="9" t="s">
        <v>119</v>
      </c>
      <c r="Q46" s="4" t="s">
        <v>2047</v>
      </c>
      <c r="R46" s="4" t="s">
        <v>2053</v>
      </c>
      <c r="S46" s="14">
        <f t="shared" si="1"/>
        <v>43541.208333333328</v>
      </c>
      <c r="T46" s="14">
        <f t="shared" si="2"/>
        <v>43542.208333333328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6">
        <f t="shared" si="0"/>
        <v>47.684210526315788</v>
      </c>
      <c r="G47" t="s">
        <v>14</v>
      </c>
      <c r="H47">
        <v>48</v>
      </c>
      <c r="I47" s="5">
        <f t="shared" si="3"/>
        <v>94.375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s="9" t="s">
        <v>33</v>
      </c>
      <c r="Q47" s="4" t="s">
        <v>2039</v>
      </c>
      <c r="R47" s="4" t="s">
        <v>2040</v>
      </c>
      <c r="S47" s="14">
        <f t="shared" si="1"/>
        <v>42676.208333333328</v>
      </c>
      <c r="T47" s="14">
        <f t="shared" si="2"/>
        <v>42691.25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6">
        <f t="shared" si="0"/>
        <v>114.78378378378378</v>
      </c>
      <c r="G48" t="s">
        <v>20</v>
      </c>
      <c r="H48">
        <v>92</v>
      </c>
      <c r="I48" s="5">
        <f t="shared" si="3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s="9" t="s">
        <v>23</v>
      </c>
      <c r="Q48" s="4" t="s">
        <v>2035</v>
      </c>
      <c r="R48" s="4" t="s">
        <v>2036</v>
      </c>
      <c r="S48" s="14">
        <f t="shared" si="1"/>
        <v>40367.208333333336</v>
      </c>
      <c r="T48" s="14">
        <f t="shared" si="2"/>
        <v>40390.208333333336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6">
        <f t="shared" si="0"/>
        <v>475.26666666666665</v>
      </c>
      <c r="G49" t="s">
        <v>20</v>
      </c>
      <c r="H49">
        <v>149</v>
      </c>
      <c r="I49" s="5">
        <f t="shared" si="3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s="9" t="s">
        <v>33</v>
      </c>
      <c r="Q49" s="4" t="s">
        <v>2039</v>
      </c>
      <c r="R49" s="4" t="s">
        <v>2040</v>
      </c>
      <c r="S49" s="14">
        <f t="shared" si="1"/>
        <v>41727.208333333336</v>
      </c>
      <c r="T49" s="14">
        <f t="shared" si="2"/>
        <v>41757.208333333336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6">
        <f t="shared" si="0"/>
        <v>386.97297297297297</v>
      </c>
      <c r="G50" t="s">
        <v>20</v>
      </c>
      <c r="H50">
        <v>2431</v>
      </c>
      <c r="I50" s="5">
        <f t="shared" si="3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s="9" t="s">
        <v>33</v>
      </c>
      <c r="Q50" s="4" t="s">
        <v>2039</v>
      </c>
      <c r="R50" s="4" t="s">
        <v>2040</v>
      </c>
      <c r="S50" s="14">
        <f t="shared" si="1"/>
        <v>42180.208333333328</v>
      </c>
      <c r="T50" s="14">
        <f t="shared" si="2"/>
        <v>42192.208333333328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6">
        <f t="shared" si="0"/>
        <v>189.625</v>
      </c>
      <c r="G51" t="s">
        <v>20</v>
      </c>
      <c r="H51">
        <v>303</v>
      </c>
      <c r="I51" s="5">
        <f t="shared" si="3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s="9" t="s">
        <v>23</v>
      </c>
      <c r="Q51" s="4" t="s">
        <v>2035</v>
      </c>
      <c r="R51" s="4" t="s">
        <v>2036</v>
      </c>
      <c r="S51" s="14">
        <f t="shared" si="1"/>
        <v>43758.208333333328</v>
      </c>
      <c r="T51" s="14">
        <f t="shared" si="2"/>
        <v>43803.25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6">
        <f t="shared" si="0"/>
        <v>2</v>
      </c>
      <c r="G52" t="s">
        <v>14</v>
      </c>
      <c r="H52">
        <v>1</v>
      </c>
      <c r="I52" s="5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s="9" t="s">
        <v>148</v>
      </c>
      <c r="Q52" s="4" t="s">
        <v>2035</v>
      </c>
      <c r="R52" s="4" t="s">
        <v>2057</v>
      </c>
      <c r="S52" s="14">
        <f t="shared" si="1"/>
        <v>41487.208333333336</v>
      </c>
      <c r="T52" s="14">
        <f t="shared" si="2"/>
        <v>41515.208333333336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6">
        <f t="shared" si="0"/>
        <v>91.867805186590772</v>
      </c>
      <c r="G53" t="s">
        <v>14</v>
      </c>
      <c r="H53">
        <v>1467</v>
      </c>
      <c r="I53" s="5">
        <f t="shared" si="3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s="9" t="s">
        <v>65</v>
      </c>
      <c r="Q53" s="4" t="s">
        <v>2037</v>
      </c>
      <c r="R53" s="4" t="s">
        <v>2046</v>
      </c>
      <c r="S53" s="14">
        <f t="shared" si="1"/>
        <v>40995.208333333336</v>
      </c>
      <c r="T53" s="14">
        <f t="shared" si="2"/>
        <v>41011.208333333336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6">
        <f t="shared" si="0"/>
        <v>34.152777777777779</v>
      </c>
      <c r="G54" t="s">
        <v>14</v>
      </c>
      <c r="H54">
        <v>75</v>
      </c>
      <c r="I54" s="5">
        <f t="shared" si="3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s="9" t="s">
        <v>33</v>
      </c>
      <c r="Q54" s="4" t="s">
        <v>2039</v>
      </c>
      <c r="R54" s="4" t="s">
        <v>2040</v>
      </c>
      <c r="S54" s="14">
        <f t="shared" si="1"/>
        <v>40436.208333333336</v>
      </c>
      <c r="T54" s="14">
        <f t="shared" si="2"/>
        <v>40440.208333333336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6">
        <f t="shared" si="0"/>
        <v>140.40909090909091</v>
      </c>
      <c r="G55" t="s">
        <v>20</v>
      </c>
      <c r="H55">
        <v>209</v>
      </c>
      <c r="I55" s="5">
        <f t="shared" si="3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s="9" t="s">
        <v>53</v>
      </c>
      <c r="Q55" s="4" t="s">
        <v>2041</v>
      </c>
      <c r="R55" s="4" t="s">
        <v>2044</v>
      </c>
      <c r="S55" s="14">
        <f t="shared" si="1"/>
        <v>41779.208333333336</v>
      </c>
      <c r="T55" s="14">
        <f t="shared" si="2"/>
        <v>41818.208333333336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6">
        <f t="shared" si="0"/>
        <v>89.86666666666666</v>
      </c>
      <c r="G56" t="s">
        <v>14</v>
      </c>
      <c r="H56">
        <v>120</v>
      </c>
      <c r="I56" s="5">
        <f t="shared" si="3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s="9" t="s">
        <v>65</v>
      </c>
      <c r="Q56" s="4" t="s">
        <v>2037</v>
      </c>
      <c r="R56" s="4" t="s">
        <v>2046</v>
      </c>
      <c r="S56" s="14">
        <f t="shared" si="1"/>
        <v>43170.25</v>
      </c>
      <c r="T56" s="14">
        <f t="shared" si="2"/>
        <v>43176.208333333328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6">
        <f t="shared" si="0"/>
        <v>177.96969696969697</v>
      </c>
      <c r="G57" t="s">
        <v>20</v>
      </c>
      <c r="H57">
        <v>131</v>
      </c>
      <c r="I57" s="5">
        <f t="shared" si="3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s="9" t="s">
        <v>159</v>
      </c>
      <c r="Q57" s="4" t="s">
        <v>2035</v>
      </c>
      <c r="R57" s="4" t="s">
        <v>2058</v>
      </c>
      <c r="S57" s="14">
        <f t="shared" si="1"/>
        <v>43311.208333333328</v>
      </c>
      <c r="T57" s="14">
        <f t="shared" si="2"/>
        <v>43316.208333333328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6">
        <f t="shared" si="0"/>
        <v>143.66249999999999</v>
      </c>
      <c r="G58" t="s">
        <v>20</v>
      </c>
      <c r="H58">
        <v>164</v>
      </c>
      <c r="I58" s="5">
        <f t="shared" si="3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s="9" t="s">
        <v>65</v>
      </c>
      <c r="Q58" s="4" t="s">
        <v>2037</v>
      </c>
      <c r="R58" s="4" t="s">
        <v>2046</v>
      </c>
      <c r="S58" s="14">
        <f t="shared" si="1"/>
        <v>42014.25</v>
      </c>
      <c r="T58" s="14">
        <f t="shared" si="2"/>
        <v>42021.25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6">
        <f t="shared" si="0"/>
        <v>215.27586206896552</v>
      </c>
      <c r="G59" t="s">
        <v>20</v>
      </c>
      <c r="H59">
        <v>201</v>
      </c>
      <c r="I59" s="5">
        <f t="shared" si="3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s="9" t="s">
        <v>89</v>
      </c>
      <c r="Q59" s="4" t="s">
        <v>2050</v>
      </c>
      <c r="R59" s="4" t="s">
        <v>2051</v>
      </c>
      <c r="S59" s="14">
        <f t="shared" si="1"/>
        <v>42979.208333333328</v>
      </c>
      <c r="T59" s="14">
        <f t="shared" si="2"/>
        <v>42991.208333333328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6">
        <f t="shared" si="0"/>
        <v>227.11111111111114</v>
      </c>
      <c r="G60" t="s">
        <v>20</v>
      </c>
      <c r="H60">
        <v>211</v>
      </c>
      <c r="I60" s="5">
        <f t="shared" si="3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s="9" t="s">
        <v>33</v>
      </c>
      <c r="Q60" s="4" t="s">
        <v>2039</v>
      </c>
      <c r="R60" s="4" t="s">
        <v>2040</v>
      </c>
      <c r="S60" s="14">
        <f t="shared" si="1"/>
        <v>42268.208333333328</v>
      </c>
      <c r="T60" s="14">
        <f t="shared" si="2"/>
        <v>42281.208333333328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6">
        <f t="shared" si="0"/>
        <v>275.07142857142861</v>
      </c>
      <c r="G61" t="s">
        <v>20</v>
      </c>
      <c r="H61">
        <v>128</v>
      </c>
      <c r="I61" s="5">
        <f t="shared" si="3"/>
        <v>30.0859375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s="9" t="s">
        <v>33</v>
      </c>
      <c r="Q61" s="4" t="s">
        <v>2039</v>
      </c>
      <c r="R61" s="4" t="s">
        <v>2040</v>
      </c>
      <c r="S61" s="14">
        <f t="shared" si="1"/>
        <v>42898.208333333328</v>
      </c>
      <c r="T61" s="14">
        <f t="shared" si="2"/>
        <v>42913.208333333328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6">
        <f t="shared" si="0"/>
        <v>144.37048832271762</v>
      </c>
      <c r="G62" t="s">
        <v>20</v>
      </c>
      <c r="H62">
        <v>1600</v>
      </c>
      <c r="I62" s="5">
        <f t="shared" si="3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s="9" t="s">
        <v>33</v>
      </c>
      <c r="Q62" s="4" t="s">
        <v>2039</v>
      </c>
      <c r="R62" s="4" t="s">
        <v>2040</v>
      </c>
      <c r="S62" s="14">
        <f t="shared" si="1"/>
        <v>41107.208333333336</v>
      </c>
      <c r="T62" s="14">
        <f t="shared" si="2"/>
        <v>41110.208333333336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6">
        <f t="shared" si="0"/>
        <v>92.74598393574297</v>
      </c>
      <c r="G63" t="s">
        <v>14</v>
      </c>
      <c r="H63">
        <v>2253</v>
      </c>
      <c r="I63" s="5">
        <f t="shared" si="3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s="9" t="s">
        <v>33</v>
      </c>
      <c r="Q63" s="4" t="s">
        <v>2039</v>
      </c>
      <c r="R63" s="4" t="s">
        <v>2040</v>
      </c>
      <c r="S63" s="14">
        <f t="shared" si="1"/>
        <v>40595.25</v>
      </c>
      <c r="T63" s="14">
        <f t="shared" si="2"/>
        <v>40635.208333333336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6">
        <f t="shared" si="0"/>
        <v>722.6</v>
      </c>
      <c r="G64" t="s">
        <v>20</v>
      </c>
      <c r="H64">
        <v>249</v>
      </c>
      <c r="I64" s="5">
        <f t="shared" si="3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s="9" t="s">
        <v>28</v>
      </c>
      <c r="Q64" s="4" t="s">
        <v>2037</v>
      </c>
      <c r="R64" s="4" t="s">
        <v>2038</v>
      </c>
      <c r="S64" s="14">
        <f t="shared" si="1"/>
        <v>42160.208333333328</v>
      </c>
      <c r="T64" s="14">
        <f t="shared" si="2"/>
        <v>42161.208333333328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6">
        <f t="shared" si="0"/>
        <v>11.851063829787234</v>
      </c>
      <c r="G65" t="s">
        <v>14</v>
      </c>
      <c r="H65">
        <v>5</v>
      </c>
      <c r="I65" s="5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s="9" t="s">
        <v>33</v>
      </c>
      <c r="Q65" s="4" t="s">
        <v>2039</v>
      </c>
      <c r="R65" s="4" t="s">
        <v>2040</v>
      </c>
      <c r="S65" s="14">
        <f t="shared" si="1"/>
        <v>42853.208333333328</v>
      </c>
      <c r="T65" s="14">
        <f t="shared" si="2"/>
        <v>42859.208333333328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6">
        <f t="shared" si="0"/>
        <v>97.642857142857139</v>
      </c>
      <c r="G66" t="s">
        <v>14</v>
      </c>
      <c r="H66">
        <v>38</v>
      </c>
      <c r="I66" s="5">
        <f t="shared" si="3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s="9" t="s">
        <v>28</v>
      </c>
      <c r="Q66" s="4" t="s">
        <v>2037</v>
      </c>
      <c r="R66" s="4" t="s">
        <v>2038</v>
      </c>
      <c r="S66" s="14">
        <f t="shared" si="1"/>
        <v>43283.208333333328</v>
      </c>
      <c r="T66" s="14">
        <f t="shared" si="2"/>
        <v>43298.208333333328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6">
        <f t="shared" ref="F67:F130" si="4">SUM(E67/D67)*100</f>
        <v>236.14754098360655</v>
      </c>
      <c r="G67" t="s">
        <v>20</v>
      </c>
      <c r="H67">
        <v>236</v>
      </c>
      <c r="I67" s="5">
        <f t="shared" si="3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s="9" t="s">
        <v>33</v>
      </c>
      <c r="Q67" s="4" t="s">
        <v>2039</v>
      </c>
      <c r="R67" s="4" t="s">
        <v>2040</v>
      </c>
      <c r="S67" s="14">
        <f t="shared" ref="S67:S130" si="5">(((L67/60/60)/24)+DATE(1970,1,1))</f>
        <v>40570.25</v>
      </c>
      <c r="T67" s="14">
        <f t="shared" ref="T67:T130" si="6">(((M67/60/60)/24)+DATE(1970,1,1))</f>
        <v>40577.25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6">
        <f t="shared" si="4"/>
        <v>45.068965517241381</v>
      </c>
      <c r="G68" t="s">
        <v>14</v>
      </c>
      <c r="H68">
        <v>12</v>
      </c>
      <c r="I68" s="5">
        <f t="shared" ref="I68:I131" si="7">AVERAGE(E68/H68)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s="9" t="s">
        <v>33</v>
      </c>
      <c r="Q68" s="4" t="s">
        <v>2039</v>
      </c>
      <c r="R68" s="4" t="s">
        <v>2040</v>
      </c>
      <c r="S68" s="14">
        <f t="shared" si="5"/>
        <v>42102.208333333328</v>
      </c>
      <c r="T68" s="14">
        <f t="shared" si="6"/>
        <v>42107.208333333328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6">
        <f t="shared" si="4"/>
        <v>162.38567493112947</v>
      </c>
      <c r="G69" t="s">
        <v>20</v>
      </c>
      <c r="H69">
        <v>4065</v>
      </c>
      <c r="I69" s="5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s="9" t="s">
        <v>65</v>
      </c>
      <c r="Q69" s="4" t="s">
        <v>2037</v>
      </c>
      <c r="R69" s="4" t="s">
        <v>2046</v>
      </c>
      <c r="S69" s="14">
        <f t="shared" si="5"/>
        <v>40203.25</v>
      </c>
      <c r="T69" s="14">
        <f t="shared" si="6"/>
        <v>40208.25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6">
        <f t="shared" si="4"/>
        <v>254.52631578947367</v>
      </c>
      <c r="G70" t="s">
        <v>20</v>
      </c>
      <c r="H70">
        <v>246</v>
      </c>
      <c r="I70" s="5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s="9" t="s">
        <v>33</v>
      </c>
      <c r="Q70" s="4" t="s">
        <v>2039</v>
      </c>
      <c r="R70" s="4" t="s">
        <v>2040</v>
      </c>
      <c r="S70" s="14">
        <f t="shared" si="5"/>
        <v>42943.208333333328</v>
      </c>
      <c r="T70" s="14">
        <f t="shared" si="6"/>
        <v>42990.208333333328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6">
        <f t="shared" si="4"/>
        <v>24.063291139240505</v>
      </c>
      <c r="G71" t="s">
        <v>74</v>
      </c>
      <c r="H71">
        <v>17</v>
      </c>
      <c r="I71" s="5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s="9" t="s">
        <v>33</v>
      </c>
      <c r="Q71" s="4" t="s">
        <v>2039</v>
      </c>
      <c r="R71" s="4" t="s">
        <v>2040</v>
      </c>
      <c r="S71" s="14">
        <f t="shared" si="5"/>
        <v>40531.25</v>
      </c>
      <c r="T71" s="14">
        <f t="shared" si="6"/>
        <v>40565.25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6">
        <f t="shared" si="4"/>
        <v>123.74140625000001</v>
      </c>
      <c r="G72" t="s">
        <v>20</v>
      </c>
      <c r="H72">
        <v>2475</v>
      </c>
      <c r="I72" s="5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s="9" t="s">
        <v>33</v>
      </c>
      <c r="Q72" s="4" t="s">
        <v>2039</v>
      </c>
      <c r="R72" s="4" t="s">
        <v>2040</v>
      </c>
      <c r="S72" s="14">
        <f t="shared" si="5"/>
        <v>40484.208333333336</v>
      </c>
      <c r="T72" s="14">
        <f t="shared" si="6"/>
        <v>40533.25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6">
        <f t="shared" si="4"/>
        <v>108.06666666666666</v>
      </c>
      <c r="G73" t="s">
        <v>20</v>
      </c>
      <c r="H73">
        <v>76</v>
      </c>
      <c r="I73" s="5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s="9" t="s">
        <v>33</v>
      </c>
      <c r="Q73" s="4" t="s">
        <v>2039</v>
      </c>
      <c r="R73" s="4" t="s">
        <v>2040</v>
      </c>
      <c r="S73" s="14">
        <f t="shared" si="5"/>
        <v>43799.25</v>
      </c>
      <c r="T73" s="14">
        <f t="shared" si="6"/>
        <v>43803.25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6">
        <f t="shared" si="4"/>
        <v>670.33333333333326</v>
      </c>
      <c r="G74" t="s">
        <v>20</v>
      </c>
      <c r="H74">
        <v>54</v>
      </c>
      <c r="I74" s="5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s="9" t="s">
        <v>71</v>
      </c>
      <c r="Q74" s="4" t="s">
        <v>2041</v>
      </c>
      <c r="R74" s="4" t="s">
        <v>2049</v>
      </c>
      <c r="S74" s="14">
        <f t="shared" si="5"/>
        <v>42186.208333333328</v>
      </c>
      <c r="T74" s="14">
        <f t="shared" si="6"/>
        <v>42222.208333333328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6">
        <f t="shared" si="4"/>
        <v>660.92857142857144</v>
      </c>
      <c r="G75" t="s">
        <v>20</v>
      </c>
      <c r="H75">
        <v>88</v>
      </c>
      <c r="I75" s="5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s="9" t="s">
        <v>159</v>
      </c>
      <c r="Q75" s="4" t="s">
        <v>2035</v>
      </c>
      <c r="R75" s="4" t="s">
        <v>2058</v>
      </c>
      <c r="S75" s="14">
        <f t="shared" si="5"/>
        <v>42701.25</v>
      </c>
      <c r="T75" s="14">
        <f t="shared" si="6"/>
        <v>42704.25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6">
        <f t="shared" si="4"/>
        <v>122.46153846153847</v>
      </c>
      <c r="G76" t="s">
        <v>20</v>
      </c>
      <c r="H76">
        <v>85</v>
      </c>
      <c r="I76" s="5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s="9" t="s">
        <v>148</v>
      </c>
      <c r="Q76" s="4" t="s">
        <v>2035</v>
      </c>
      <c r="R76" s="4" t="s">
        <v>2057</v>
      </c>
      <c r="S76" s="14">
        <f t="shared" si="5"/>
        <v>42456.208333333328</v>
      </c>
      <c r="T76" s="14">
        <f t="shared" si="6"/>
        <v>42457.208333333328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6">
        <f t="shared" si="4"/>
        <v>150.57731958762886</v>
      </c>
      <c r="G77" t="s">
        <v>20</v>
      </c>
      <c r="H77">
        <v>170</v>
      </c>
      <c r="I77" s="5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s="9" t="s">
        <v>122</v>
      </c>
      <c r="Q77" s="4" t="s">
        <v>2054</v>
      </c>
      <c r="R77" s="4" t="s">
        <v>2055</v>
      </c>
      <c r="S77" s="14">
        <f t="shared" si="5"/>
        <v>43296.208333333328</v>
      </c>
      <c r="T77" s="14">
        <f t="shared" si="6"/>
        <v>43304.208333333328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6">
        <f t="shared" si="4"/>
        <v>78.106590724165997</v>
      </c>
      <c r="G78" t="s">
        <v>14</v>
      </c>
      <c r="H78">
        <v>1684</v>
      </c>
      <c r="I78" s="5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s="9" t="s">
        <v>33</v>
      </c>
      <c r="Q78" s="4" t="s">
        <v>2039</v>
      </c>
      <c r="R78" s="4" t="s">
        <v>2040</v>
      </c>
      <c r="S78" s="14">
        <f t="shared" si="5"/>
        <v>42027.25</v>
      </c>
      <c r="T78" s="14">
        <f t="shared" si="6"/>
        <v>42076.208333333328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6">
        <f t="shared" si="4"/>
        <v>46.94736842105263</v>
      </c>
      <c r="G79" t="s">
        <v>14</v>
      </c>
      <c r="H79">
        <v>56</v>
      </c>
      <c r="I79" s="5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s="9" t="s">
        <v>71</v>
      </c>
      <c r="Q79" s="4" t="s">
        <v>2041</v>
      </c>
      <c r="R79" s="4" t="s">
        <v>2049</v>
      </c>
      <c r="S79" s="14">
        <f t="shared" si="5"/>
        <v>40448.208333333336</v>
      </c>
      <c r="T79" s="14">
        <f t="shared" si="6"/>
        <v>40462.208333333336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6">
        <f t="shared" si="4"/>
        <v>300.8</v>
      </c>
      <c r="G80" t="s">
        <v>20</v>
      </c>
      <c r="H80">
        <v>330</v>
      </c>
      <c r="I80" s="5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s="9" t="s">
        <v>206</v>
      </c>
      <c r="Q80" s="4" t="s">
        <v>2047</v>
      </c>
      <c r="R80" s="4" t="s">
        <v>2059</v>
      </c>
      <c r="S80" s="14">
        <f t="shared" si="5"/>
        <v>43206.208333333328</v>
      </c>
      <c r="T80" s="14">
        <f t="shared" si="6"/>
        <v>43207.208333333328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6">
        <f t="shared" si="4"/>
        <v>69.598615916955026</v>
      </c>
      <c r="G81" t="s">
        <v>14</v>
      </c>
      <c r="H81">
        <v>838</v>
      </c>
      <c r="I81" s="5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s="9" t="s">
        <v>33</v>
      </c>
      <c r="Q81" s="4" t="s">
        <v>2039</v>
      </c>
      <c r="R81" s="4" t="s">
        <v>2040</v>
      </c>
      <c r="S81" s="14">
        <f t="shared" si="5"/>
        <v>43267.208333333328</v>
      </c>
      <c r="T81" s="14">
        <f t="shared" si="6"/>
        <v>43272.208333333328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6">
        <f t="shared" si="4"/>
        <v>637.4545454545455</v>
      </c>
      <c r="G82" t="s">
        <v>20</v>
      </c>
      <c r="H82">
        <v>127</v>
      </c>
      <c r="I82" s="5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s="9" t="s">
        <v>89</v>
      </c>
      <c r="Q82" s="4" t="s">
        <v>2050</v>
      </c>
      <c r="R82" s="4" t="s">
        <v>2051</v>
      </c>
      <c r="S82" s="14">
        <f t="shared" si="5"/>
        <v>42976.208333333328</v>
      </c>
      <c r="T82" s="14">
        <f t="shared" si="6"/>
        <v>43006.208333333328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6">
        <f t="shared" si="4"/>
        <v>225.33928571428569</v>
      </c>
      <c r="G83" t="s">
        <v>20</v>
      </c>
      <c r="H83">
        <v>411</v>
      </c>
      <c r="I83" s="5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s="9" t="s">
        <v>23</v>
      </c>
      <c r="Q83" s="4" t="s">
        <v>2035</v>
      </c>
      <c r="R83" s="4" t="s">
        <v>2036</v>
      </c>
      <c r="S83" s="14">
        <f t="shared" si="5"/>
        <v>43062.25</v>
      </c>
      <c r="T83" s="14">
        <f t="shared" si="6"/>
        <v>43087.25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6">
        <f t="shared" si="4"/>
        <v>1497.3000000000002</v>
      </c>
      <c r="G84" t="s">
        <v>20</v>
      </c>
      <c r="H84">
        <v>180</v>
      </c>
      <c r="I84" s="5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s="9" t="s">
        <v>89</v>
      </c>
      <c r="Q84" s="4" t="s">
        <v>2050</v>
      </c>
      <c r="R84" s="4" t="s">
        <v>2051</v>
      </c>
      <c r="S84" s="14">
        <f t="shared" si="5"/>
        <v>43482.25</v>
      </c>
      <c r="T84" s="14">
        <f t="shared" si="6"/>
        <v>43489.25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6">
        <f t="shared" si="4"/>
        <v>37.590225563909776</v>
      </c>
      <c r="G85" t="s">
        <v>14</v>
      </c>
      <c r="H85">
        <v>1000</v>
      </c>
      <c r="I85" s="5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s="9" t="s">
        <v>50</v>
      </c>
      <c r="Q85" s="4" t="s">
        <v>2035</v>
      </c>
      <c r="R85" s="4" t="s">
        <v>2043</v>
      </c>
      <c r="S85" s="14">
        <f t="shared" si="5"/>
        <v>42579.208333333328</v>
      </c>
      <c r="T85" s="14">
        <f t="shared" si="6"/>
        <v>42601.208333333328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6">
        <f t="shared" si="4"/>
        <v>132.36942675159236</v>
      </c>
      <c r="G86" t="s">
        <v>20</v>
      </c>
      <c r="H86">
        <v>374</v>
      </c>
      <c r="I86" s="5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s="9" t="s">
        <v>65</v>
      </c>
      <c r="Q86" s="4" t="s">
        <v>2037</v>
      </c>
      <c r="R86" s="4" t="s">
        <v>2046</v>
      </c>
      <c r="S86" s="14">
        <f t="shared" si="5"/>
        <v>41118.208333333336</v>
      </c>
      <c r="T86" s="14">
        <f t="shared" si="6"/>
        <v>41128.208333333336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6">
        <f t="shared" si="4"/>
        <v>131.22448979591837</v>
      </c>
      <c r="G87" t="s">
        <v>20</v>
      </c>
      <c r="H87">
        <v>71</v>
      </c>
      <c r="I87" s="5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s="9" t="s">
        <v>60</v>
      </c>
      <c r="Q87" s="4" t="s">
        <v>2035</v>
      </c>
      <c r="R87" s="4" t="s">
        <v>2045</v>
      </c>
      <c r="S87" s="14">
        <f t="shared" si="5"/>
        <v>40797.208333333336</v>
      </c>
      <c r="T87" s="14">
        <f t="shared" si="6"/>
        <v>40805.208333333336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6">
        <f t="shared" si="4"/>
        <v>167.63513513513513</v>
      </c>
      <c r="G88" t="s">
        <v>20</v>
      </c>
      <c r="H88">
        <v>203</v>
      </c>
      <c r="I88" s="5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s="9" t="s">
        <v>33</v>
      </c>
      <c r="Q88" s="4" t="s">
        <v>2039</v>
      </c>
      <c r="R88" s="4" t="s">
        <v>2040</v>
      </c>
      <c r="S88" s="14">
        <f t="shared" si="5"/>
        <v>42128.208333333328</v>
      </c>
      <c r="T88" s="14">
        <f t="shared" si="6"/>
        <v>42141.208333333328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6">
        <f t="shared" si="4"/>
        <v>61.984886649874063</v>
      </c>
      <c r="G89" t="s">
        <v>14</v>
      </c>
      <c r="H89">
        <v>1482</v>
      </c>
      <c r="I89" s="5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s="9" t="s">
        <v>23</v>
      </c>
      <c r="Q89" s="4" t="s">
        <v>2035</v>
      </c>
      <c r="R89" s="4" t="s">
        <v>2036</v>
      </c>
      <c r="S89" s="14">
        <f t="shared" si="5"/>
        <v>40610.25</v>
      </c>
      <c r="T89" s="14">
        <f t="shared" si="6"/>
        <v>40621.208333333336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6">
        <f t="shared" si="4"/>
        <v>260.75</v>
      </c>
      <c r="G90" t="s">
        <v>20</v>
      </c>
      <c r="H90">
        <v>113</v>
      </c>
      <c r="I90" s="5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s="9" t="s">
        <v>206</v>
      </c>
      <c r="Q90" s="4" t="s">
        <v>2047</v>
      </c>
      <c r="R90" s="4" t="s">
        <v>2059</v>
      </c>
      <c r="S90" s="14">
        <f t="shared" si="5"/>
        <v>42110.208333333328</v>
      </c>
      <c r="T90" s="14">
        <f t="shared" si="6"/>
        <v>42132.208333333328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6">
        <f t="shared" si="4"/>
        <v>252.58823529411765</v>
      </c>
      <c r="G91" t="s">
        <v>20</v>
      </c>
      <c r="H91">
        <v>96</v>
      </c>
      <c r="I91" s="5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s="9" t="s">
        <v>33</v>
      </c>
      <c r="Q91" s="4" t="s">
        <v>2039</v>
      </c>
      <c r="R91" s="4" t="s">
        <v>2040</v>
      </c>
      <c r="S91" s="14">
        <f t="shared" si="5"/>
        <v>40283.208333333336</v>
      </c>
      <c r="T91" s="14">
        <f t="shared" si="6"/>
        <v>40285.208333333336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6">
        <f t="shared" si="4"/>
        <v>78.615384615384613</v>
      </c>
      <c r="G92" t="s">
        <v>14</v>
      </c>
      <c r="H92">
        <v>106</v>
      </c>
      <c r="I92" s="5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s="9" t="s">
        <v>33</v>
      </c>
      <c r="Q92" s="4" t="s">
        <v>2039</v>
      </c>
      <c r="R92" s="4" t="s">
        <v>2040</v>
      </c>
      <c r="S92" s="14">
        <f t="shared" si="5"/>
        <v>42425.25</v>
      </c>
      <c r="T92" s="14">
        <f t="shared" si="6"/>
        <v>42425.25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6">
        <f t="shared" si="4"/>
        <v>48.404406999351913</v>
      </c>
      <c r="G93" t="s">
        <v>14</v>
      </c>
      <c r="H93">
        <v>679</v>
      </c>
      <c r="I93" s="5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s="9" t="s">
        <v>206</v>
      </c>
      <c r="Q93" s="4" t="s">
        <v>2047</v>
      </c>
      <c r="R93" s="4" t="s">
        <v>2059</v>
      </c>
      <c r="S93" s="14">
        <f t="shared" si="5"/>
        <v>42588.208333333328</v>
      </c>
      <c r="T93" s="14">
        <f t="shared" si="6"/>
        <v>42616.208333333328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6">
        <f t="shared" si="4"/>
        <v>258.875</v>
      </c>
      <c r="G94" t="s">
        <v>20</v>
      </c>
      <c r="H94">
        <v>498</v>
      </c>
      <c r="I94" s="5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s="9" t="s">
        <v>89</v>
      </c>
      <c r="Q94" s="4" t="s">
        <v>2050</v>
      </c>
      <c r="R94" s="4" t="s">
        <v>2051</v>
      </c>
      <c r="S94" s="14">
        <f t="shared" si="5"/>
        <v>40352.208333333336</v>
      </c>
      <c r="T94" s="14">
        <f t="shared" si="6"/>
        <v>40353.208333333336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6">
        <f t="shared" si="4"/>
        <v>60.548713235294116</v>
      </c>
      <c r="G95" t="s">
        <v>74</v>
      </c>
      <c r="H95">
        <v>610</v>
      </c>
      <c r="I95" s="5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s="9" t="s">
        <v>33</v>
      </c>
      <c r="Q95" s="4" t="s">
        <v>2039</v>
      </c>
      <c r="R95" s="4" t="s">
        <v>2040</v>
      </c>
      <c r="S95" s="14">
        <f t="shared" si="5"/>
        <v>41202.208333333336</v>
      </c>
      <c r="T95" s="14">
        <f t="shared" si="6"/>
        <v>41206.208333333336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6">
        <f t="shared" si="4"/>
        <v>303.68965517241378</v>
      </c>
      <c r="G96" t="s">
        <v>20</v>
      </c>
      <c r="H96">
        <v>180</v>
      </c>
      <c r="I96" s="5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s="9" t="s">
        <v>28</v>
      </c>
      <c r="Q96" s="4" t="s">
        <v>2037</v>
      </c>
      <c r="R96" s="4" t="s">
        <v>2038</v>
      </c>
      <c r="S96" s="14">
        <f t="shared" si="5"/>
        <v>43562.208333333328</v>
      </c>
      <c r="T96" s="14">
        <f t="shared" si="6"/>
        <v>43573.208333333328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6">
        <f t="shared" si="4"/>
        <v>112.99999999999999</v>
      </c>
      <c r="G97" t="s">
        <v>20</v>
      </c>
      <c r="H97">
        <v>27</v>
      </c>
      <c r="I97" s="5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s="9" t="s">
        <v>42</v>
      </c>
      <c r="Q97" s="4" t="s">
        <v>2041</v>
      </c>
      <c r="R97" s="4" t="s">
        <v>2042</v>
      </c>
      <c r="S97" s="14">
        <f t="shared" si="5"/>
        <v>43752.208333333328</v>
      </c>
      <c r="T97" s="14">
        <f t="shared" si="6"/>
        <v>43759.208333333328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6">
        <f t="shared" si="4"/>
        <v>217.37876614060258</v>
      </c>
      <c r="G98" t="s">
        <v>20</v>
      </c>
      <c r="H98">
        <v>2331</v>
      </c>
      <c r="I98" s="5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s="9" t="s">
        <v>33</v>
      </c>
      <c r="Q98" s="4" t="s">
        <v>2039</v>
      </c>
      <c r="R98" s="4" t="s">
        <v>2040</v>
      </c>
      <c r="S98" s="14">
        <f t="shared" si="5"/>
        <v>40612.25</v>
      </c>
      <c r="T98" s="14">
        <f t="shared" si="6"/>
        <v>40625.208333333336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6">
        <f t="shared" si="4"/>
        <v>926.69230769230762</v>
      </c>
      <c r="G99" t="s">
        <v>20</v>
      </c>
      <c r="H99">
        <v>113</v>
      </c>
      <c r="I99" s="5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s="9" t="s">
        <v>17</v>
      </c>
      <c r="Q99" s="4" t="s">
        <v>2033</v>
      </c>
      <c r="R99" s="4" t="s">
        <v>2034</v>
      </c>
      <c r="S99" s="14">
        <f t="shared" si="5"/>
        <v>42180.208333333328</v>
      </c>
      <c r="T99" s="14">
        <f t="shared" si="6"/>
        <v>42234.208333333328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6">
        <f t="shared" si="4"/>
        <v>33.692229038854805</v>
      </c>
      <c r="G100" t="s">
        <v>14</v>
      </c>
      <c r="H100">
        <v>1220</v>
      </c>
      <c r="I100" s="5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s="9" t="s">
        <v>89</v>
      </c>
      <c r="Q100" s="4" t="s">
        <v>2050</v>
      </c>
      <c r="R100" s="4" t="s">
        <v>2051</v>
      </c>
      <c r="S100" s="14">
        <f t="shared" si="5"/>
        <v>42212.208333333328</v>
      </c>
      <c r="T100" s="14">
        <f t="shared" si="6"/>
        <v>42216.208333333328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6">
        <f t="shared" si="4"/>
        <v>196.7236842105263</v>
      </c>
      <c r="G101" t="s">
        <v>20</v>
      </c>
      <c r="H101">
        <v>164</v>
      </c>
      <c r="I101" s="5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s="9" t="s">
        <v>33</v>
      </c>
      <c r="Q101" s="4" t="s">
        <v>2039</v>
      </c>
      <c r="R101" s="4" t="s">
        <v>2040</v>
      </c>
      <c r="S101" s="14">
        <f t="shared" si="5"/>
        <v>41968.25</v>
      </c>
      <c r="T101" s="14">
        <f t="shared" si="6"/>
        <v>41997.25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6">
        <f t="shared" si="4"/>
        <v>1</v>
      </c>
      <c r="G102" t="s">
        <v>14</v>
      </c>
      <c r="H102">
        <v>1</v>
      </c>
      <c r="I102" s="5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s="9" t="s">
        <v>33</v>
      </c>
      <c r="Q102" s="4" t="s">
        <v>2039</v>
      </c>
      <c r="R102" s="4" t="s">
        <v>2040</v>
      </c>
      <c r="S102" s="14">
        <f t="shared" si="5"/>
        <v>40835.208333333336</v>
      </c>
      <c r="T102" s="14">
        <f t="shared" si="6"/>
        <v>40853.208333333336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6">
        <f t="shared" si="4"/>
        <v>1021.4444444444445</v>
      </c>
      <c r="G103" t="s">
        <v>20</v>
      </c>
      <c r="H103">
        <v>164</v>
      </c>
      <c r="I103" s="5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s="9" t="s">
        <v>50</v>
      </c>
      <c r="Q103" s="4" t="s">
        <v>2035</v>
      </c>
      <c r="R103" s="4" t="s">
        <v>2043</v>
      </c>
      <c r="S103" s="14">
        <f t="shared" si="5"/>
        <v>42056.25</v>
      </c>
      <c r="T103" s="14">
        <f t="shared" si="6"/>
        <v>42063.25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6">
        <f t="shared" si="4"/>
        <v>281.67567567567568</v>
      </c>
      <c r="G104" t="s">
        <v>20</v>
      </c>
      <c r="H104">
        <v>336</v>
      </c>
      <c r="I104" s="5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s="9" t="s">
        <v>65</v>
      </c>
      <c r="Q104" s="4" t="s">
        <v>2037</v>
      </c>
      <c r="R104" s="4" t="s">
        <v>2046</v>
      </c>
      <c r="S104" s="14">
        <f t="shared" si="5"/>
        <v>43234.208333333328</v>
      </c>
      <c r="T104" s="14">
        <f t="shared" si="6"/>
        <v>43241.208333333328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6">
        <f t="shared" si="4"/>
        <v>24.610000000000003</v>
      </c>
      <c r="G105" t="s">
        <v>14</v>
      </c>
      <c r="H105">
        <v>37</v>
      </c>
      <c r="I105" s="5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s="9" t="s">
        <v>50</v>
      </c>
      <c r="Q105" s="4" t="s">
        <v>2035</v>
      </c>
      <c r="R105" s="4" t="s">
        <v>2043</v>
      </c>
      <c r="S105" s="14">
        <f t="shared" si="5"/>
        <v>40475.208333333336</v>
      </c>
      <c r="T105" s="14">
        <f t="shared" si="6"/>
        <v>40484.208333333336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6">
        <f t="shared" si="4"/>
        <v>143.14010067114094</v>
      </c>
      <c r="G106" t="s">
        <v>20</v>
      </c>
      <c r="H106">
        <v>1917</v>
      </c>
      <c r="I106" s="5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s="9" t="s">
        <v>60</v>
      </c>
      <c r="Q106" s="4" t="s">
        <v>2035</v>
      </c>
      <c r="R106" s="4" t="s">
        <v>2045</v>
      </c>
      <c r="S106" s="14">
        <f t="shared" si="5"/>
        <v>42878.208333333328</v>
      </c>
      <c r="T106" s="14">
        <f t="shared" si="6"/>
        <v>42879.208333333328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6">
        <f t="shared" si="4"/>
        <v>144.54411764705884</v>
      </c>
      <c r="G107" t="s">
        <v>20</v>
      </c>
      <c r="H107">
        <v>95</v>
      </c>
      <c r="I107" s="5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s="9" t="s">
        <v>28</v>
      </c>
      <c r="Q107" s="4" t="s">
        <v>2037</v>
      </c>
      <c r="R107" s="4" t="s">
        <v>2038</v>
      </c>
      <c r="S107" s="14">
        <f t="shared" si="5"/>
        <v>41366.208333333336</v>
      </c>
      <c r="T107" s="14">
        <f t="shared" si="6"/>
        <v>41384.208333333336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6">
        <f t="shared" si="4"/>
        <v>359.12820512820514</v>
      </c>
      <c r="G108" t="s">
        <v>20</v>
      </c>
      <c r="H108">
        <v>147</v>
      </c>
      <c r="I108" s="5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s="9" t="s">
        <v>33</v>
      </c>
      <c r="Q108" s="4" t="s">
        <v>2039</v>
      </c>
      <c r="R108" s="4" t="s">
        <v>2040</v>
      </c>
      <c r="S108" s="14">
        <f t="shared" si="5"/>
        <v>43716.208333333328</v>
      </c>
      <c r="T108" s="14">
        <f t="shared" si="6"/>
        <v>43721.208333333328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6">
        <f t="shared" si="4"/>
        <v>186.48571428571427</v>
      </c>
      <c r="G109" t="s">
        <v>20</v>
      </c>
      <c r="H109">
        <v>86</v>
      </c>
      <c r="I109" s="5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s="9" t="s">
        <v>33</v>
      </c>
      <c r="Q109" s="4" t="s">
        <v>2039</v>
      </c>
      <c r="R109" s="4" t="s">
        <v>2040</v>
      </c>
      <c r="S109" s="14">
        <f t="shared" si="5"/>
        <v>43213.208333333328</v>
      </c>
      <c r="T109" s="14">
        <f t="shared" si="6"/>
        <v>43230.208333333328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6">
        <f t="shared" si="4"/>
        <v>595.26666666666665</v>
      </c>
      <c r="G110" t="s">
        <v>20</v>
      </c>
      <c r="H110">
        <v>83</v>
      </c>
      <c r="I110" s="5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s="9" t="s">
        <v>42</v>
      </c>
      <c r="Q110" s="4" t="s">
        <v>2041</v>
      </c>
      <c r="R110" s="4" t="s">
        <v>2042</v>
      </c>
      <c r="S110" s="14">
        <f t="shared" si="5"/>
        <v>41005.208333333336</v>
      </c>
      <c r="T110" s="14">
        <f t="shared" si="6"/>
        <v>41042.208333333336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6">
        <f t="shared" si="4"/>
        <v>59.21153846153846</v>
      </c>
      <c r="G111" t="s">
        <v>14</v>
      </c>
      <c r="H111">
        <v>60</v>
      </c>
      <c r="I111" s="5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s="9" t="s">
        <v>269</v>
      </c>
      <c r="Q111" s="4" t="s">
        <v>2041</v>
      </c>
      <c r="R111" s="4" t="s">
        <v>2060</v>
      </c>
      <c r="S111" s="14">
        <f t="shared" si="5"/>
        <v>41651.25</v>
      </c>
      <c r="T111" s="14">
        <f t="shared" si="6"/>
        <v>41653.25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6">
        <f t="shared" si="4"/>
        <v>14.962780898876405</v>
      </c>
      <c r="G112" t="s">
        <v>14</v>
      </c>
      <c r="H112">
        <v>296</v>
      </c>
      <c r="I112" s="5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s="9" t="s">
        <v>17</v>
      </c>
      <c r="Q112" s="4" t="s">
        <v>2033</v>
      </c>
      <c r="R112" s="4" t="s">
        <v>2034</v>
      </c>
      <c r="S112" s="14">
        <f t="shared" si="5"/>
        <v>43354.208333333328</v>
      </c>
      <c r="T112" s="14">
        <f t="shared" si="6"/>
        <v>43373.208333333328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6">
        <f t="shared" si="4"/>
        <v>119.95602605863192</v>
      </c>
      <c r="G113" t="s">
        <v>20</v>
      </c>
      <c r="H113">
        <v>676</v>
      </c>
      <c r="I113" s="5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s="9" t="s">
        <v>133</v>
      </c>
      <c r="Q113" s="4" t="s">
        <v>2047</v>
      </c>
      <c r="R113" s="4" t="s">
        <v>2056</v>
      </c>
      <c r="S113" s="14">
        <f t="shared" si="5"/>
        <v>41174.208333333336</v>
      </c>
      <c r="T113" s="14">
        <f t="shared" si="6"/>
        <v>41180.208333333336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6">
        <f t="shared" si="4"/>
        <v>268.82978723404256</v>
      </c>
      <c r="G114" t="s">
        <v>20</v>
      </c>
      <c r="H114">
        <v>361</v>
      </c>
      <c r="I114" s="5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s="9" t="s">
        <v>28</v>
      </c>
      <c r="Q114" s="4" t="s">
        <v>2037</v>
      </c>
      <c r="R114" s="4" t="s">
        <v>2038</v>
      </c>
      <c r="S114" s="14">
        <f t="shared" si="5"/>
        <v>41875.208333333336</v>
      </c>
      <c r="T114" s="14">
        <f t="shared" si="6"/>
        <v>41890.208333333336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6">
        <f t="shared" si="4"/>
        <v>376.87878787878788</v>
      </c>
      <c r="G115" t="s">
        <v>20</v>
      </c>
      <c r="H115">
        <v>131</v>
      </c>
      <c r="I115" s="5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s="9" t="s">
        <v>17</v>
      </c>
      <c r="Q115" s="4" t="s">
        <v>2033</v>
      </c>
      <c r="R115" s="4" t="s">
        <v>2034</v>
      </c>
      <c r="S115" s="14">
        <f t="shared" si="5"/>
        <v>42990.208333333328</v>
      </c>
      <c r="T115" s="14">
        <f t="shared" si="6"/>
        <v>42997.208333333328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6">
        <f t="shared" si="4"/>
        <v>727.15789473684208</v>
      </c>
      <c r="G116" t="s">
        <v>20</v>
      </c>
      <c r="H116">
        <v>126</v>
      </c>
      <c r="I116" s="5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s="9" t="s">
        <v>65</v>
      </c>
      <c r="Q116" s="4" t="s">
        <v>2037</v>
      </c>
      <c r="R116" s="4" t="s">
        <v>2046</v>
      </c>
      <c r="S116" s="14">
        <f t="shared" si="5"/>
        <v>43564.208333333328</v>
      </c>
      <c r="T116" s="14">
        <f t="shared" si="6"/>
        <v>43565.208333333328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6">
        <f t="shared" si="4"/>
        <v>87.211757648470297</v>
      </c>
      <c r="G117" t="s">
        <v>14</v>
      </c>
      <c r="H117">
        <v>3304</v>
      </c>
      <c r="I117" s="5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s="9" t="s">
        <v>119</v>
      </c>
      <c r="Q117" s="4" t="s">
        <v>2047</v>
      </c>
      <c r="R117" s="4" t="s">
        <v>2053</v>
      </c>
      <c r="S117" s="14">
        <f t="shared" si="5"/>
        <v>43056.25</v>
      </c>
      <c r="T117" s="14">
        <f t="shared" si="6"/>
        <v>43091.25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6">
        <f t="shared" si="4"/>
        <v>88</v>
      </c>
      <c r="G118" t="s">
        <v>14</v>
      </c>
      <c r="H118">
        <v>73</v>
      </c>
      <c r="I118" s="5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s="9" t="s">
        <v>33</v>
      </c>
      <c r="Q118" s="4" t="s">
        <v>2039</v>
      </c>
      <c r="R118" s="4" t="s">
        <v>2040</v>
      </c>
      <c r="S118" s="14">
        <f t="shared" si="5"/>
        <v>42265.208333333328</v>
      </c>
      <c r="T118" s="14">
        <f t="shared" si="6"/>
        <v>42266.208333333328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6">
        <f t="shared" si="4"/>
        <v>173.9387755102041</v>
      </c>
      <c r="G119" t="s">
        <v>20</v>
      </c>
      <c r="H119">
        <v>275</v>
      </c>
      <c r="I119" s="5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s="9" t="s">
        <v>269</v>
      </c>
      <c r="Q119" s="4" t="s">
        <v>2041</v>
      </c>
      <c r="R119" s="4" t="s">
        <v>2060</v>
      </c>
      <c r="S119" s="14">
        <f t="shared" si="5"/>
        <v>40808.208333333336</v>
      </c>
      <c r="T119" s="14">
        <f t="shared" si="6"/>
        <v>40814.208333333336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6">
        <f t="shared" si="4"/>
        <v>117.61111111111111</v>
      </c>
      <c r="G120" t="s">
        <v>20</v>
      </c>
      <c r="H120">
        <v>67</v>
      </c>
      <c r="I120" s="5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s="9" t="s">
        <v>122</v>
      </c>
      <c r="Q120" s="4" t="s">
        <v>2054</v>
      </c>
      <c r="R120" s="4" t="s">
        <v>2055</v>
      </c>
      <c r="S120" s="14">
        <f t="shared" si="5"/>
        <v>41665.25</v>
      </c>
      <c r="T120" s="14">
        <f t="shared" si="6"/>
        <v>41671.25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6">
        <f t="shared" si="4"/>
        <v>214.96</v>
      </c>
      <c r="G121" t="s">
        <v>20</v>
      </c>
      <c r="H121">
        <v>154</v>
      </c>
      <c r="I121" s="5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s="9" t="s">
        <v>42</v>
      </c>
      <c r="Q121" s="4" t="s">
        <v>2041</v>
      </c>
      <c r="R121" s="4" t="s">
        <v>2042</v>
      </c>
      <c r="S121" s="14">
        <f t="shared" si="5"/>
        <v>41806.208333333336</v>
      </c>
      <c r="T121" s="14">
        <f t="shared" si="6"/>
        <v>41823.208333333336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6">
        <f t="shared" si="4"/>
        <v>149.49667110519306</v>
      </c>
      <c r="G122" t="s">
        <v>20</v>
      </c>
      <c r="H122">
        <v>1782</v>
      </c>
      <c r="I122" s="5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s="9" t="s">
        <v>292</v>
      </c>
      <c r="Q122" s="4" t="s">
        <v>2050</v>
      </c>
      <c r="R122" s="4" t="s">
        <v>2061</v>
      </c>
      <c r="S122" s="14">
        <f t="shared" si="5"/>
        <v>42111.208333333328</v>
      </c>
      <c r="T122" s="14">
        <f t="shared" si="6"/>
        <v>42115.208333333328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6">
        <f t="shared" si="4"/>
        <v>219.33995584988963</v>
      </c>
      <c r="G123" t="s">
        <v>20</v>
      </c>
      <c r="H123">
        <v>903</v>
      </c>
      <c r="I123" s="5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s="9" t="s">
        <v>89</v>
      </c>
      <c r="Q123" s="4" t="s">
        <v>2050</v>
      </c>
      <c r="R123" s="4" t="s">
        <v>2051</v>
      </c>
      <c r="S123" s="14">
        <f t="shared" si="5"/>
        <v>41917.208333333336</v>
      </c>
      <c r="T123" s="14">
        <f t="shared" si="6"/>
        <v>41930.208333333336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6">
        <f t="shared" si="4"/>
        <v>64.367690058479525</v>
      </c>
      <c r="G124" t="s">
        <v>14</v>
      </c>
      <c r="H124">
        <v>3387</v>
      </c>
      <c r="I124" s="5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s="9" t="s">
        <v>119</v>
      </c>
      <c r="Q124" s="4" t="s">
        <v>2047</v>
      </c>
      <c r="R124" s="4" t="s">
        <v>2053</v>
      </c>
      <c r="S124" s="14">
        <f t="shared" si="5"/>
        <v>41970.25</v>
      </c>
      <c r="T124" s="14">
        <f t="shared" si="6"/>
        <v>41997.25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6">
        <f t="shared" si="4"/>
        <v>18.622397298818232</v>
      </c>
      <c r="G125" t="s">
        <v>14</v>
      </c>
      <c r="H125">
        <v>662</v>
      </c>
      <c r="I125" s="5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s="9" t="s">
        <v>33</v>
      </c>
      <c r="Q125" s="4" t="s">
        <v>2039</v>
      </c>
      <c r="R125" s="4" t="s">
        <v>2040</v>
      </c>
      <c r="S125" s="14">
        <f t="shared" si="5"/>
        <v>42332.25</v>
      </c>
      <c r="T125" s="14">
        <f t="shared" si="6"/>
        <v>42335.25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6">
        <f t="shared" si="4"/>
        <v>367.76923076923077</v>
      </c>
      <c r="G126" t="s">
        <v>20</v>
      </c>
      <c r="H126">
        <v>94</v>
      </c>
      <c r="I126" s="5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s="9" t="s">
        <v>122</v>
      </c>
      <c r="Q126" s="4" t="s">
        <v>2054</v>
      </c>
      <c r="R126" s="4" t="s">
        <v>2055</v>
      </c>
      <c r="S126" s="14">
        <f t="shared" si="5"/>
        <v>43598.208333333328</v>
      </c>
      <c r="T126" s="14">
        <f t="shared" si="6"/>
        <v>43651.208333333328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6">
        <f t="shared" si="4"/>
        <v>159.90566037735849</v>
      </c>
      <c r="G127" t="s">
        <v>20</v>
      </c>
      <c r="H127">
        <v>180</v>
      </c>
      <c r="I127" s="5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s="9" t="s">
        <v>33</v>
      </c>
      <c r="Q127" s="4" t="s">
        <v>2039</v>
      </c>
      <c r="R127" s="4" t="s">
        <v>2040</v>
      </c>
      <c r="S127" s="14">
        <f t="shared" si="5"/>
        <v>43362.208333333328</v>
      </c>
      <c r="T127" s="14">
        <f t="shared" si="6"/>
        <v>43366.208333333328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6">
        <f t="shared" si="4"/>
        <v>38.633185349611544</v>
      </c>
      <c r="G128" t="s">
        <v>14</v>
      </c>
      <c r="H128">
        <v>774</v>
      </c>
      <c r="I128" s="5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s="9" t="s">
        <v>33</v>
      </c>
      <c r="Q128" s="4" t="s">
        <v>2039</v>
      </c>
      <c r="R128" s="4" t="s">
        <v>2040</v>
      </c>
      <c r="S128" s="14">
        <f t="shared" si="5"/>
        <v>42596.208333333328</v>
      </c>
      <c r="T128" s="14">
        <f t="shared" si="6"/>
        <v>42624.208333333328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6">
        <f t="shared" si="4"/>
        <v>51.42151162790698</v>
      </c>
      <c r="G129" t="s">
        <v>14</v>
      </c>
      <c r="H129">
        <v>672</v>
      </c>
      <c r="I129" s="5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s="9" t="s">
        <v>33</v>
      </c>
      <c r="Q129" s="4" t="s">
        <v>2039</v>
      </c>
      <c r="R129" s="4" t="s">
        <v>2040</v>
      </c>
      <c r="S129" s="14">
        <f t="shared" si="5"/>
        <v>40310.208333333336</v>
      </c>
      <c r="T129" s="14">
        <f t="shared" si="6"/>
        <v>40313.208333333336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6">
        <f t="shared" si="4"/>
        <v>60.334277620396605</v>
      </c>
      <c r="G130" t="s">
        <v>74</v>
      </c>
      <c r="H130">
        <v>532</v>
      </c>
      <c r="I130" s="5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s="9" t="s">
        <v>23</v>
      </c>
      <c r="Q130" s="4" t="s">
        <v>2035</v>
      </c>
      <c r="R130" s="4" t="s">
        <v>2036</v>
      </c>
      <c r="S130" s="14">
        <f t="shared" si="5"/>
        <v>40417.208333333336</v>
      </c>
      <c r="T130" s="14">
        <f t="shared" si="6"/>
        <v>40430.208333333336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6">
        <f t="shared" ref="F131:F194" si="8">SUM(E131/D131)*100</f>
        <v>3.202693602693603</v>
      </c>
      <c r="G131" t="s">
        <v>74</v>
      </c>
      <c r="H131">
        <v>55</v>
      </c>
      <c r="I131" s="5">
        <f t="shared" si="7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s="9" t="s">
        <v>17</v>
      </c>
      <c r="Q131" s="4" t="s">
        <v>2033</v>
      </c>
      <c r="R131" s="4" t="s">
        <v>2034</v>
      </c>
      <c r="S131" s="14">
        <f t="shared" ref="S131:S194" si="9">(((L131/60/60)/24)+DATE(1970,1,1))</f>
        <v>42038.25</v>
      </c>
      <c r="T131" s="14">
        <f t="shared" ref="T131:T194" si="10">(((M131/60/60)/24)+DATE(1970,1,1))</f>
        <v>42063.25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6">
        <f t="shared" si="8"/>
        <v>155.46875</v>
      </c>
      <c r="G132" t="s">
        <v>20</v>
      </c>
      <c r="H132">
        <v>533</v>
      </c>
      <c r="I132" s="5">
        <f t="shared" ref="I132:I195" si="11">AVERAGE(E132/H132)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s="9" t="s">
        <v>53</v>
      </c>
      <c r="Q132" s="4" t="s">
        <v>2041</v>
      </c>
      <c r="R132" s="4" t="s">
        <v>2044</v>
      </c>
      <c r="S132" s="14">
        <f t="shared" si="9"/>
        <v>40842.208333333336</v>
      </c>
      <c r="T132" s="14">
        <f t="shared" si="10"/>
        <v>40858.25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6">
        <f t="shared" si="8"/>
        <v>100.85974499089254</v>
      </c>
      <c r="G133" t="s">
        <v>20</v>
      </c>
      <c r="H133">
        <v>2443</v>
      </c>
      <c r="I133" s="5">
        <f t="shared" si="11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s="9" t="s">
        <v>28</v>
      </c>
      <c r="Q133" s="4" t="s">
        <v>2037</v>
      </c>
      <c r="R133" s="4" t="s">
        <v>2038</v>
      </c>
      <c r="S133" s="14">
        <f t="shared" si="9"/>
        <v>41607.25</v>
      </c>
      <c r="T133" s="14">
        <f t="shared" si="10"/>
        <v>41620.25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6">
        <f t="shared" si="8"/>
        <v>116.18181818181819</v>
      </c>
      <c r="G134" t="s">
        <v>20</v>
      </c>
      <c r="H134">
        <v>89</v>
      </c>
      <c r="I134" s="5">
        <f t="shared" si="11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s="9" t="s">
        <v>33</v>
      </c>
      <c r="Q134" s="4" t="s">
        <v>2039</v>
      </c>
      <c r="R134" s="4" t="s">
        <v>2040</v>
      </c>
      <c r="S134" s="14">
        <f t="shared" si="9"/>
        <v>43112.25</v>
      </c>
      <c r="T134" s="14">
        <f t="shared" si="10"/>
        <v>43128.25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6">
        <f t="shared" si="8"/>
        <v>310.77777777777777</v>
      </c>
      <c r="G135" t="s">
        <v>20</v>
      </c>
      <c r="H135">
        <v>159</v>
      </c>
      <c r="I135" s="5">
        <f t="shared" si="11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s="9" t="s">
        <v>319</v>
      </c>
      <c r="Q135" s="4" t="s">
        <v>2035</v>
      </c>
      <c r="R135" s="4" t="s">
        <v>2062</v>
      </c>
      <c r="S135" s="14">
        <f t="shared" si="9"/>
        <v>40767.208333333336</v>
      </c>
      <c r="T135" s="14">
        <f t="shared" si="10"/>
        <v>40789.208333333336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6">
        <f t="shared" si="8"/>
        <v>89.73668341708543</v>
      </c>
      <c r="G136" t="s">
        <v>14</v>
      </c>
      <c r="H136">
        <v>940</v>
      </c>
      <c r="I136" s="5">
        <f t="shared" si="11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s="9" t="s">
        <v>42</v>
      </c>
      <c r="Q136" s="4" t="s">
        <v>2041</v>
      </c>
      <c r="R136" s="4" t="s">
        <v>2042</v>
      </c>
      <c r="S136" s="14">
        <f t="shared" si="9"/>
        <v>40713.208333333336</v>
      </c>
      <c r="T136" s="14">
        <f t="shared" si="10"/>
        <v>40762.208333333336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6">
        <f t="shared" si="8"/>
        <v>71.27272727272728</v>
      </c>
      <c r="G137" t="s">
        <v>14</v>
      </c>
      <c r="H137">
        <v>117</v>
      </c>
      <c r="I137" s="5">
        <f t="shared" si="11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s="9" t="s">
        <v>33</v>
      </c>
      <c r="Q137" s="4" t="s">
        <v>2039</v>
      </c>
      <c r="R137" s="4" t="s">
        <v>2040</v>
      </c>
      <c r="S137" s="14">
        <f t="shared" si="9"/>
        <v>41340.25</v>
      </c>
      <c r="T137" s="14">
        <f t="shared" si="10"/>
        <v>41345.208333333336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6">
        <f t="shared" si="8"/>
        <v>3.2862318840579712</v>
      </c>
      <c r="G138" t="s">
        <v>74</v>
      </c>
      <c r="H138">
        <v>58</v>
      </c>
      <c r="I138" s="5">
        <f t="shared" si="11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s="9" t="s">
        <v>53</v>
      </c>
      <c r="Q138" s="4" t="s">
        <v>2041</v>
      </c>
      <c r="R138" s="4" t="s">
        <v>2044</v>
      </c>
      <c r="S138" s="14">
        <f t="shared" si="9"/>
        <v>41797.208333333336</v>
      </c>
      <c r="T138" s="14">
        <f t="shared" si="10"/>
        <v>41809.208333333336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6">
        <f t="shared" si="8"/>
        <v>261.77777777777777</v>
      </c>
      <c r="G139" t="s">
        <v>20</v>
      </c>
      <c r="H139">
        <v>50</v>
      </c>
      <c r="I139" s="5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s="9" t="s">
        <v>68</v>
      </c>
      <c r="Q139" s="4" t="s">
        <v>2047</v>
      </c>
      <c r="R139" s="4" t="s">
        <v>2048</v>
      </c>
      <c r="S139" s="14">
        <f t="shared" si="9"/>
        <v>40457.208333333336</v>
      </c>
      <c r="T139" s="14">
        <f t="shared" si="10"/>
        <v>40463.208333333336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6">
        <f t="shared" si="8"/>
        <v>96</v>
      </c>
      <c r="G140" t="s">
        <v>14</v>
      </c>
      <c r="H140">
        <v>115</v>
      </c>
      <c r="I140" s="5">
        <f t="shared" si="11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s="9" t="s">
        <v>292</v>
      </c>
      <c r="Q140" s="4" t="s">
        <v>2050</v>
      </c>
      <c r="R140" s="4" t="s">
        <v>2061</v>
      </c>
      <c r="S140" s="14">
        <f t="shared" si="9"/>
        <v>41180.208333333336</v>
      </c>
      <c r="T140" s="14">
        <f t="shared" si="10"/>
        <v>41186.208333333336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6">
        <f t="shared" si="8"/>
        <v>20.896851248642779</v>
      </c>
      <c r="G141" t="s">
        <v>14</v>
      </c>
      <c r="H141">
        <v>326</v>
      </c>
      <c r="I141" s="5">
        <f t="shared" si="11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s="9" t="s">
        <v>65</v>
      </c>
      <c r="Q141" s="4" t="s">
        <v>2037</v>
      </c>
      <c r="R141" s="4" t="s">
        <v>2046</v>
      </c>
      <c r="S141" s="14">
        <f t="shared" si="9"/>
        <v>42115.208333333328</v>
      </c>
      <c r="T141" s="14">
        <f t="shared" si="10"/>
        <v>42131.208333333328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6">
        <f t="shared" si="8"/>
        <v>223.16363636363636</v>
      </c>
      <c r="G142" t="s">
        <v>20</v>
      </c>
      <c r="H142">
        <v>186</v>
      </c>
      <c r="I142" s="5">
        <f t="shared" si="11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s="9" t="s">
        <v>42</v>
      </c>
      <c r="Q142" s="4" t="s">
        <v>2041</v>
      </c>
      <c r="R142" s="4" t="s">
        <v>2042</v>
      </c>
      <c r="S142" s="14">
        <f t="shared" si="9"/>
        <v>43156.25</v>
      </c>
      <c r="T142" s="14">
        <f t="shared" si="10"/>
        <v>43161.25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6">
        <f t="shared" si="8"/>
        <v>101.59097978227061</v>
      </c>
      <c r="G143" t="s">
        <v>20</v>
      </c>
      <c r="H143">
        <v>1071</v>
      </c>
      <c r="I143" s="5">
        <f t="shared" si="11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s="9" t="s">
        <v>28</v>
      </c>
      <c r="Q143" s="4" t="s">
        <v>2037</v>
      </c>
      <c r="R143" s="4" t="s">
        <v>2038</v>
      </c>
      <c r="S143" s="14">
        <f t="shared" si="9"/>
        <v>42167.208333333328</v>
      </c>
      <c r="T143" s="14">
        <f t="shared" si="10"/>
        <v>42173.208333333328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6">
        <f t="shared" si="8"/>
        <v>230.03999999999996</v>
      </c>
      <c r="G144" t="s">
        <v>20</v>
      </c>
      <c r="H144">
        <v>117</v>
      </c>
      <c r="I144" s="5">
        <f t="shared" si="11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s="9" t="s">
        <v>28</v>
      </c>
      <c r="Q144" s="4" t="s">
        <v>2037</v>
      </c>
      <c r="R144" s="4" t="s">
        <v>2038</v>
      </c>
      <c r="S144" s="14">
        <f t="shared" si="9"/>
        <v>41005.208333333336</v>
      </c>
      <c r="T144" s="14">
        <f t="shared" si="10"/>
        <v>41046.208333333336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6">
        <f t="shared" si="8"/>
        <v>135.59259259259261</v>
      </c>
      <c r="G145" t="s">
        <v>20</v>
      </c>
      <c r="H145">
        <v>70</v>
      </c>
      <c r="I145" s="5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s="9" t="s">
        <v>60</v>
      </c>
      <c r="Q145" s="4" t="s">
        <v>2035</v>
      </c>
      <c r="R145" s="4" t="s">
        <v>2045</v>
      </c>
      <c r="S145" s="14">
        <f t="shared" si="9"/>
        <v>40357.208333333336</v>
      </c>
      <c r="T145" s="14">
        <f t="shared" si="10"/>
        <v>40377.208333333336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6">
        <f t="shared" si="8"/>
        <v>129.1</v>
      </c>
      <c r="G146" t="s">
        <v>20</v>
      </c>
      <c r="H146">
        <v>135</v>
      </c>
      <c r="I146" s="5">
        <f t="shared" si="11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s="9" t="s">
        <v>33</v>
      </c>
      <c r="Q146" s="4" t="s">
        <v>2039</v>
      </c>
      <c r="R146" s="4" t="s">
        <v>2040</v>
      </c>
      <c r="S146" s="14">
        <f t="shared" si="9"/>
        <v>43633.208333333328</v>
      </c>
      <c r="T146" s="14">
        <f t="shared" si="10"/>
        <v>43641.208333333328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6">
        <f t="shared" si="8"/>
        <v>236.512</v>
      </c>
      <c r="G147" t="s">
        <v>20</v>
      </c>
      <c r="H147">
        <v>768</v>
      </c>
      <c r="I147" s="5">
        <f t="shared" si="11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s="9" t="s">
        <v>65</v>
      </c>
      <c r="Q147" s="4" t="s">
        <v>2037</v>
      </c>
      <c r="R147" s="4" t="s">
        <v>2046</v>
      </c>
      <c r="S147" s="14">
        <f t="shared" si="9"/>
        <v>41889.208333333336</v>
      </c>
      <c r="T147" s="14">
        <f t="shared" si="10"/>
        <v>41894.208333333336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6">
        <f t="shared" si="8"/>
        <v>17.25</v>
      </c>
      <c r="G148" t="s">
        <v>74</v>
      </c>
      <c r="H148">
        <v>51</v>
      </c>
      <c r="I148" s="5">
        <f t="shared" si="11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s="9" t="s">
        <v>33</v>
      </c>
      <c r="Q148" s="4" t="s">
        <v>2039</v>
      </c>
      <c r="R148" s="4" t="s">
        <v>2040</v>
      </c>
      <c r="S148" s="14">
        <f t="shared" si="9"/>
        <v>40855.25</v>
      </c>
      <c r="T148" s="14">
        <f t="shared" si="10"/>
        <v>40875.25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6">
        <f t="shared" si="8"/>
        <v>112.49397590361446</v>
      </c>
      <c r="G149" t="s">
        <v>20</v>
      </c>
      <c r="H149">
        <v>199</v>
      </c>
      <c r="I149" s="5">
        <f t="shared" si="11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s="9" t="s">
        <v>33</v>
      </c>
      <c r="Q149" s="4" t="s">
        <v>2039</v>
      </c>
      <c r="R149" s="4" t="s">
        <v>2040</v>
      </c>
      <c r="S149" s="14">
        <f t="shared" si="9"/>
        <v>42534.208333333328</v>
      </c>
      <c r="T149" s="14">
        <f t="shared" si="10"/>
        <v>42540.208333333328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6">
        <f t="shared" si="8"/>
        <v>121.02150537634408</v>
      </c>
      <c r="G150" t="s">
        <v>20</v>
      </c>
      <c r="H150">
        <v>107</v>
      </c>
      <c r="I150" s="5">
        <f t="shared" si="11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s="9" t="s">
        <v>65</v>
      </c>
      <c r="Q150" s="4" t="s">
        <v>2037</v>
      </c>
      <c r="R150" s="4" t="s">
        <v>2046</v>
      </c>
      <c r="S150" s="14">
        <f t="shared" si="9"/>
        <v>42941.208333333328</v>
      </c>
      <c r="T150" s="14">
        <f t="shared" si="10"/>
        <v>42950.208333333328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6">
        <f t="shared" si="8"/>
        <v>219.87096774193549</v>
      </c>
      <c r="G151" t="s">
        <v>20</v>
      </c>
      <c r="H151">
        <v>195</v>
      </c>
      <c r="I151" s="5">
        <f t="shared" si="11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s="9" t="s">
        <v>60</v>
      </c>
      <c r="Q151" s="4" t="s">
        <v>2035</v>
      </c>
      <c r="R151" s="4" t="s">
        <v>2045</v>
      </c>
      <c r="S151" s="14">
        <f t="shared" si="9"/>
        <v>41275.25</v>
      </c>
      <c r="T151" s="14">
        <f t="shared" si="10"/>
        <v>41327.25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6">
        <f t="shared" si="8"/>
        <v>1</v>
      </c>
      <c r="G152" t="s">
        <v>14</v>
      </c>
      <c r="H152">
        <v>1</v>
      </c>
      <c r="I152" s="5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s="9" t="s">
        <v>23</v>
      </c>
      <c r="Q152" s="4" t="s">
        <v>2035</v>
      </c>
      <c r="R152" s="4" t="s">
        <v>2036</v>
      </c>
      <c r="S152" s="14">
        <f t="shared" si="9"/>
        <v>43450.25</v>
      </c>
      <c r="T152" s="14">
        <f t="shared" si="10"/>
        <v>43451.25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6">
        <f t="shared" si="8"/>
        <v>64.166909620991248</v>
      </c>
      <c r="G153" t="s">
        <v>14</v>
      </c>
      <c r="H153">
        <v>1467</v>
      </c>
      <c r="I153" s="5">
        <f t="shared" si="11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s="9" t="s">
        <v>50</v>
      </c>
      <c r="Q153" s="4" t="s">
        <v>2035</v>
      </c>
      <c r="R153" s="4" t="s">
        <v>2043</v>
      </c>
      <c r="S153" s="14">
        <f t="shared" si="9"/>
        <v>41799.208333333336</v>
      </c>
      <c r="T153" s="14">
        <f t="shared" si="10"/>
        <v>41850.208333333336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6">
        <f t="shared" si="8"/>
        <v>423.06746987951806</v>
      </c>
      <c r="G154" t="s">
        <v>20</v>
      </c>
      <c r="H154">
        <v>3376</v>
      </c>
      <c r="I154" s="5">
        <f t="shared" si="11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s="9" t="s">
        <v>60</v>
      </c>
      <c r="Q154" s="4" t="s">
        <v>2035</v>
      </c>
      <c r="R154" s="4" t="s">
        <v>2045</v>
      </c>
      <c r="S154" s="14">
        <f t="shared" si="9"/>
        <v>42783.25</v>
      </c>
      <c r="T154" s="14">
        <f t="shared" si="10"/>
        <v>42790.25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6">
        <f t="shared" si="8"/>
        <v>92.984160506863773</v>
      </c>
      <c r="G155" t="s">
        <v>14</v>
      </c>
      <c r="H155">
        <v>5681</v>
      </c>
      <c r="I155" s="5">
        <f t="shared" si="11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s="9" t="s">
        <v>33</v>
      </c>
      <c r="Q155" s="4" t="s">
        <v>2039</v>
      </c>
      <c r="R155" s="4" t="s">
        <v>2040</v>
      </c>
      <c r="S155" s="14">
        <f t="shared" si="9"/>
        <v>41201.208333333336</v>
      </c>
      <c r="T155" s="14">
        <f t="shared" si="10"/>
        <v>41207.208333333336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6">
        <f t="shared" si="8"/>
        <v>58.756567425569173</v>
      </c>
      <c r="G156" t="s">
        <v>14</v>
      </c>
      <c r="H156">
        <v>1059</v>
      </c>
      <c r="I156" s="5">
        <f t="shared" si="11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s="9" t="s">
        <v>60</v>
      </c>
      <c r="Q156" s="4" t="s">
        <v>2035</v>
      </c>
      <c r="R156" s="4" t="s">
        <v>2045</v>
      </c>
      <c r="S156" s="14">
        <f t="shared" si="9"/>
        <v>42502.208333333328</v>
      </c>
      <c r="T156" s="14">
        <f t="shared" si="10"/>
        <v>42525.208333333328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6">
        <f t="shared" si="8"/>
        <v>65.022222222222226</v>
      </c>
      <c r="G157" t="s">
        <v>14</v>
      </c>
      <c r="H157">
        <v>1194</v>
      </c>
      <c r="I157" s="5">
        <f t="shared" si="11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s="9" t="s">
        <v>33</v>
      </c>
      <c r="Q157" s="4" t="s">
        <v>2039</v>
      </c>
      <c r="R157" s="4" t="s">
        <v>2040</v>
      </c>
      <c r="S157" s="14">
        <f t="shared" si="9"/>
        <v>40262.208333333336</v>
      </c>
      <c r="T157" s="14">
        <f t="shared" si="10"/>
        <v>40277.208333333336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6">
        <f t="shared" si="8"/>
        <v>73.939560439560438</v>
      </c>
      <c r="G158" t="s">
        <v>74</v>
      </c>
      <c r="H158">
        <v>379</v>
      </c>
      <c r="I158" s="5">
        <f t="shared" si="11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s="9" t="s">
        <v>23</v>
      </c>
      <c r="Q158" s="4" t="s">
        <v>2035</v>
      </c>
      <c r="R158" s="4" t="s">
        <v>2036</v>
      </c>
      <c r="S158" s="14">
        <f t="shared" si="9"/>
        <v>43743.208333333328</v>
      </c>
      <c r="T158" s="14">
        <f t="shared" si="10"/>
        <v>43767.208333333328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6">
        <f t="shared" si="8"/>
        <v>52.666666666666664</v>
      </c>
      <c r="G159" t="s">
        <v>14</v>
      </c>
      <c r="H159">
        <v>30</v>
      </c>
      <c r="I159" s="5">
        <f t="shared" si="11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s="9" t="s">
        <v>122</v>
      </c>
      <c r="Q159" s="4" t="s">
        <v>2054</v>
      </c>
      <c r="R159" s="4" t="s">
        <v>2055</v>
      </c>
      <c r="S159" s="14">
        <f t="shared" si="9"/>
        <v>41638.25</v>
      </c>
      <c r="T159" s="14">
        <f t="shared" si="10"/>
        <v>41650.25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6">
        <f t="shared" si="8"/>
        <v>220.95238095238096</v>
      </c>
      <c r="G160" t="s">
        <v>20</v>
      </c>
      <c r="H160">
        <v>41</v>
      </c>
      <c r="I160" s="5">
        <f t="shared" si="11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s="9" t="s">
        <v>23</v>
      </c>
      <c r="Q160" s="4" t="s">
        <v>2035</v>
      </c>
      <c r="R160" s="4" t="s">
        <v>2036</v>
      </c>
      <c r="S160" s="14">
        <f t="shared" si="9"/>
        <v>42346.25</v>
      </c>
      <c r="T160" s="14">
        <f t="shared" si="10"/>
        <v>42347.25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6">
        <f t="shared" si="8"/>
        <v>100.01150627615063</v>
      </c>
      <c r="G161" t="s">
        <v>20</v>
      </c>
      <c r="H161">
        <v>1821</v>
      </c>
      <c r="I161" s="5">
        <f t="shared" si="11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s="9" t="s">
        <v>33</v>
      </c>
      <c r="Q161" s="4" t="s">
        <v>2039</v>
      </c>
      <c r="R161" s="4" t="s">
        <v>2040</v>
      </c>
      <c r="S161" s="14">
        <f t="shared" si="9"/>
        <v>43551.208333333328</v>
      </c>
      <c r="T161" s="14">
        <f t="shared" si="10"/>
        <v>43569.208333333328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6">
        <f t="shared" si="8"/>
        <v>162.3125</v>
      </c>
      <c r="G162" t="s">
        <v>20</v>
      </c>
      <c r="H162">
        <v>164</v>
      </c>
      <c r="I162" s="5">
        <f t="shared" si="11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s="9" t="s">
        <v>65</v>
      </c>
      <c r="Q162" s="4" t="s">
        <v>2037</v>
      </c>
      <c r="R162" s="4" t="s">
        <v>2046</v>
      </c>
      <c r="S162" s="14">
        <f t="shared" si="9"/>
        <v>43582.208333333328</v>
      </c>
      <c r="T162" s="14">
        <f t="shared" si="10"/>
        <v>43598.208333333328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6">
        <f t="shared" si="8"/>
        <v>78.181818181818187</v>
      </c>
      <c r="G163" t="s">
        <v>14</v>
      </c>
      <c r="H163">
        <v>75</v>
      </c>
      <c r="I163" s="5">
        <f t="shared" si="11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s="9" t="s">
        <v>28</v>
      </c>
      <c r="Q163" s="4" t="s">
        <v>2037</v>
      </c>
      <c r="R163" s="4" t="s">
        <v>2038</v>
      </c>
      <c r="S163" s="14">
        <f t="shared" si="9"/>
        <v>42270.208333333328</v>
      </c>
      <c r="T163" s="14">
        <f t="shared" si="10"/>
        <v>42276.208333333328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6">
        <f t="shared" si="8"/>
        <v>149.73770491803279</v>
      </c>
      <c r="G164" t="s">
        <v>20</v>
      </c>
      <c r="H164">
        <v>157</v>
      </c>
      <c r="I164" s="5">
        <f t="shared" si="11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s="9" t="s">
        <v>23</v>
      </c>
      <c r="Q164" s="4" t="s">
        <v>2035</v>
      </c>
      <c r="R164" s="4" t="s">
        <v>2036</v>
      </c>
      <c r="S164" s="14">
        <f t="shared" si="9"/>
        <v>43442.25</v>
      </c>
      <c r="T164" s="14">
        <f t="shared" si="10"/>
        <v>43472.25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6">
        <f t="shared" si="8"/>
        <v>253.25714285714284</v>
      </c>
      <c r="G165" t="s">
        <v>20</v>
      </c>
      <c r="H165">
        <v>246</v>
      </c>
      <c r="I165" s="5">
        <f t="shared" si="11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s="9" t="s">
        <v>122</v>
      </c>
      <c r="Q165" s="4" t="s">
        <v>2054</v>
      </c>
      <c r="R165" s="4" t="s">
        <v>2055</v>
      </c>
      <c r="S165" s="14">
        <f t="shared" si="9"/>
        <v>43028.208333333328</v>
      </c>
      <c r="T165" s="14">
        <f t="shared" si="10"/>
        <v>43077.25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6">
        <f t="shared" si="8"/>
        <v>100.16943521594683</v>
      </c>
      <c r="G166" t="s">
        <v>20</v>
      </c>
      <c r="H166">
        <v>1396</v>
      </c>
      <c r="I166" s="5">
        <f t="shared" si="11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s="9" t="s">
        <v>33</v>
      </c>
      <c r="Q166" s="4" t="s">
        <v>2039</v>
      </c>
      <c r="R166" s="4" t="s">
        <v>2040</v>
      </c>
      <c r="S166" s="14">
        <f t="shared" si="9"/>
        <v>43016.208333333328</v>
      </c>
      <c r="T166" s="14">
        <f t="shared" si="10"/>
        <v>43017.208333333328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6">
        <f t="shared" si="8"/>
        <v>121.99004424778761</v>
      </c>
      <c r="G167" t="s">
        <v>20</v>
      </c>
      <c r="H167">
        <v>2506</v>
      </c>
      <c r="I167" s="5">
        <f t="shared" si="11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s="9" t="s">
        <v>28</v>
      </c>
      <c r="Q167" s="4" t="s">
        <v>2037</v>
      </c>
      <c r="R167" s="4" t="s">
        <v>2038</v>
      </c>
      <c r="S167" s="14">
        <f t="shared" si="9"/>
        <v>42948.208333333328</v>
      </c>
      <c r="T167" s="14">
        <f t="shared" si="10"/>
        <v>42980.208333333328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6">
        <f t="shared" si="8"/>
        <v>137.13265306122449</v>
      </c>
      <c r="G168" t="s">
        <v>20</v>
      </c>
      <c r="H168">
        <v>244</v>
      </c>
      <c r="I168" s="5">
        <f t="shared" si="11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s="9" t="s">
        <v>122</v>
      </c>
      <c r="Q168" s="4" t="s">
        <v>2054</v>
      </c>
      <c r="R168" s="4" t="s">
        <v>2055</v>
      </c>
      <c r="S168" s="14">
        <f t="shared" si="9"/>
        <v>40534.25</v>
      </c>
      <c r="T168" s="14">
        <f t="shared" si="10"/>
        <v>40538.25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6">
        <f t="shared" si="8"/>
        <v>415.53846153846149</v>
      </c>
      <c r="G169" t="s">
        <v>20</v>
      </c>
      <c r="H169">
        <v>146</v>
      </c>
      <c r="I169" s="5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s="9" t="s">
        <v>33</v>
      </c>
      <c r="Q169" s="4" t="s">
        <v>2039</v>
      </c>
      <c r="R169" s="4" t="s">
        <v>2040</v>
      </c>
      <c r="S169" s="14">
        <f t="shared" si="9"/>
        <v>41435.208333333336</v>
      </c>
      <c r="T169" s="14">
        <f t="shared" si="10"/>
        <v>41445.208333333336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6">
        <f t="shared" si="8"/>
        <v>31.30913348946136</v>
      </c>
      <c r="G170" t="s">
        <v>14</v>
      </c>
      <c r="H170">
        <v>955</v>
      </c>
      <c r="I170" s="5">
        <f t="shared" si="11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s="9" t="s">
        <v>60</v>
      </c>
      <c r="Q170" s="4" t="s">
        <v>2035</v>
      </c>
      <c r="R170" s="4" t="s">
        <v>2045</v>
      </c>
      <c r="S170" s="14">
        <f t="shared" si="9"/>
        <v>43518.25</v>
      </c>
      <c r="T170" s="14">
        <f t="shared" si="10"/>
        <v>43541.208333333328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6">
        <f t="shared" si="8"/>
        <v>424.08154506437768</v>
      </c>
      <c r="G171" t="s">
        <v>20</v>
      </c>
      <c r="H171">
        <v>1267</v>
      </c>
      <c r="I171" s="5">
        <f t="shared" si="11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s="9" t="s">
        <v>100</v>
      </c>
      <c r="Q171" s="4" t="s">
        <v>2041</v>
      </c>
      <c r="R171" s="4" t="s">
        <v>2052</v>
      </c>
      <c r="S171" s="14">
        <f t="shared" si="9"/>
        <v>41077.208333333336</v>
      </c>
      <c r="T171" s="14">
        <f t="shared" si="10"/>
        <v>41105.208333333336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6">
        <f t="shared" si="8"/>
        <v>2.93886230728336</v>
      </c>
      <c r="G172" t="s">
        <v>14</v>
      </c>
      <c r="H172">
        <v>67</v>
      </c>
      <c r="I172" s="5">
        <f t="shared" si="11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s="9" t="s">
        <v>60</v>
      </c>
      <c r="Q172" s="4" t="s">
        <v>2035</v>
      </c>
      <c r="R172" s="4" t="s">
        <v>2045</v>
      </c>
      <c r="S172" s="14">
        <f t="shared" si="9"/>
        <v>42950.208333333328</v>
      </c>
      <c r="T172" s="14">
        <f t="shared" si="10"/>
        <v>42957.208333333328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6">
        <f t="shared" si="8"/>
        <v>10.63265306122449</v>
      </c>
      <c r="G173" t="s">
        <v>14</v>
      </c>
      <c r="H173">
        <v>5</v>
      </c>
      <c r="I173" s="5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s="9" t="s">
        <v>206</v>
      </c>
      <c r="Q173" s="4" t="s">
        <v>2047</v>
      </c>
      <c r="R173" s="4" t="s">
        <v>2059</v>
      </c>
      <c r="S173" s="14">
        <f t="shared" si="9"/>
        <v>41718.208333333336</v>
      </c>
      <c r="T173" s="14">
        <f t="shared" si="10"/>
        <v>41740.208333333336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6">
        <f t="shared" si="8"/>
        <v>82.875</v>
      </c>
      <c r="G174" t="s">
        <v>14</v>
      </c>
      <c r="H174">
        <v>26</v>
      </c>
      <c r="I174" s="5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s="9" t="s">
        <v>42</v>
      </c>
      <c r="Q174" s="4" t="s">
        <v>2041</v>
      </c>
      <c r="R174" s="4" t="s">
        <v>2042</v>
      </c>
      <c r="S174" s="14">
        <f t="shared" si="9"/>
        <v>41839.208333333336</v>
      </c>
      <c r="T174" s="14">
        <f t="shared" si="10"/>
        <v>41854.208333333336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6">
        <f t="shared" si="8"/>
        <v>163.01447776628748</v>
      </c>
      <c r="G175" t="s">
        <v>20</v>
      </c>
      <c r="H175">
        <v>1561</v>
      </c>
      <c r="I175" s="5">
        <f t="shared" si="11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s="9" t="s">
        <v>33</v>
      </c>
      <c r="Q175" s="4" t="s">
        <v>2039</v>
      </c>
      <c r="R175" s="4" t="s">
        <v>2040</v>
      </c>
      <c r="S175" s="14">
        <f t="shared" si="9"/>
        <v>41412.208333333336</v>
      </c>
      <c r="T175" s="14">
        <f t="shared" si="10"/>
        <v>41418.208333333336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6">
        <f t="shared" si="8"/>
        <v>894.66666666666674</v>
      </c>
      <c r="G176" t="s">
        <v>20</v>
      </c>
      <c r="H176">
        <v>48</v>
      </c>
      <c r="I176" s="5">
        <f t="shared" si="11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s="9" t="s">
        <v>65</v>
      </c>
      <c r="Q176" s="4" t="s">
        <v>2037</v>
      </c>
      <c r="R176" s="4" t="s">
        <v>2046</v>
      </c>
      <c r="S176" s="14">
        <f t="shared" si="9"/>
        <v>42282.208333333328</v>
      </c>
      <c r="T176" s="14">
        <f t="shared" si="10"/>
        <v>42283.208333333328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6">
        <f t="shared" si="8"/>
        <v>26.191501103752756</v>
      </c>
      <c r="G177" t="s">
        <v>14</v>
      </c>
      <c r="H177">
        <v>1130</v>
      </c>
      <c r="I177" s="5">
        <f t="shared" si="11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s="9" t="s">
        <v>33</v>
      </c>
      <c r="Q177" s="4" t="s">
        <v>2039</v>
      </c>
      <c r="R177" s="4" t="s">
        <v>2040</v>
      </c>
      <c r="S177" s="14">
        <f t="shared" si="9"/>
        <v>42613.208333333328</v>
      </c>
      <c r="T177" s="14">
        <f t="shared" si="10"/>
        <v>42632.208333333328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6">
        <f t="shared" si="8"/>
        <v>74.834782608695647</v>
      </c>
      <c r="G178" t="s">
        <v>14</v>
      </c>
      <c r="H178">
        <v>782</v>
      </c>
      <c r="I178" s="5">
        <f t="shared" si="11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s="9" t="s">
        <v>33</v>
      </c>
      <c r="Q178" s="4" t="s">
        <v>2039</v>
      </c>
      <c r="R178" s="4" t="s">
        <v>2040</v>
      </c>
      <c r="S178" s="14">
        <f t="shared" si="9"/>
        <v>42616.208333333328</v>
      </c>
      <c r="T178" s="14">
        <f t="shared" si="10"/>
        <v>42625.208333333328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6">
        <f t="shared" si="8"/>
        <v>416.47680412371136</v>
      </c>
      <c r="G179" t="s">
        <v>20</v>
      </c>
      <c r="H179">
        <v>2739</v>
      </c>
      <c r="I179" s="5">
        <f t="shared" si="11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s="9" t="s">
        <v>33</v>
      </c>
      <c r="Q179" s="4" t="s">
        <v>2039</v>
      </c>
      <c r="R179" s="4" t="s">
        <v>2040</v>
      </c>
      <c r="S179" s="14">
        <f t="shared" si="9"/>
        <v>40497.25</v>
      </c>
      <c r="T179" s="14">
        <f t="shared" si="10"/>
        <v>40522.25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6">
        <f t="shared" si="8"/>
        <v>96.208333333333329</v>
      </c>
      <c r="G180" t="s">
        <v>14</v>
      </c>
      <c r="H180">
        <v>210</v>
      </c>
      <c r="I180" s="5">
        <f t="shared" si="11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s="9" t="s">
        <v>17</v>
      </c>
      <c r="Q180" s="4" t="s">
        <v>2033</v>
      </c>
      <c r="R180" s="4" t="s">
        <v>2034</v>
      </c>
      <c r="S180" s="14">
        <f t="shared" si="9"/>
        <v>42999.208333333328</v>
      </c>
      <c r="T180" s="14">
        <f t="shared" si="10"/>
        <v>43008.208333333328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6">
        <f t="shared" si="8"/>
        <v>357.71910112359546</v>
      </c>
      <c r="G181" t="s">
        <v>20</v>
      </c>
      <c r="H181">
        <v>3537</v>
      </c>
      <c r="I181" s="5">
        <f t="shared" si="11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s="9" t="s">
        <v>33</v>
      </c>
      <c r="Q181" s="4" t="s">
        <v>2039</v>
      </c>
      <c r="R181" s="4" t="s">
        <v>2040</v>
      </c>
      <c r="S181" s="14">
        <f t="shared" si="9"/>
        <v>41350.208333333336</v>
      </c>
      <c r="T181" s="14">
        <f t="shared" si="10"/>
        <v>41351.208333333336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6">
        <f t="shared" si="8"/>
        <v>308.45714285714286</v>
      </c>
      <c r="G182" t="s">
        <v>20</v>
      </c>
      <c r="H182">
        <v>2107</v>
      </c>
      <c r="I182" s="5">
        <f t="shared" si="11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s="9" t="s">
        <v>65</v>
      </c>
      <c r="Q182" s="4" t="s">
        <v>2037</v>
      </c>
      <c r="R182" s="4" t="s">
        <v>2046</v>
      </c>
      <c r="S182" s="14">
        <f t="shared" si="9"/>
        <v>40259.208333333336</v>
      </c>
      <c r="T182" s="14">
        <f t="shared" si="10"/>
        <v>40264.208333333336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6">
        <f t="shared" si="8"/>
        <v>61.802325581395344</v>
      </c>
      <c r="G183" t="s">
        <v>14</v>
      </c>
      <c r="H183">
        <v>136</v>
      </c>
      <c r="I183" s="5">
        <f t="shared" si="11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s="9" t="s">
        <v>28</v>
      </c>
      <c r="Q183" s="4" t="s">
        <v>2037</v>
      </c>
      <c r="R183" s="4" t="s">
        <v>2038</v>
      </c>
      <c r="S183" s="14">
        <f t="shared" si="9"/>
        <v>43012.208333333328</v>
      </c>
      <c r="T183" s="14">
        <f t="shared" si="10"/>
        <v>43030.208333333328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6">
        <f t="shared" si="8"/>
        <v>722.32472324723244</v>
      </c>
      <c r="G184" t="s">
        <v>20</v>
      </c>
      <c r="H184">
        <v>3318</v>
      </c>
      <c r="I184" s="5">
        <f t="shared" si="11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s="9" t="s">
        <v>33</v>
      </c>
      <c r="Q184" s="4" t="s">
        <v>2039</v>
      </c>
      <c r="R184" s="4" t="s">
        <v>2040</v>
      </c>
      <c r="S184" s="14">
        <f t="shared" si="9"/>
        <v>43631.208333333328</v>
      </c>
      <c r="T184" s="14">
        <f t="shared" si="10"/>
        <v>43647.208333333328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6">
        <f t="shared" si="8"/>
        <v>69.117647058823522</v>
      </c>
      <c r="G185" t="s">
        <v>14</v>
      </c>
      <c r="H185">
        <v>86</v>
      </c>
      <c r="I185" s="5">
        <f t="shared" si="11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s="9" t="s">
        <v>23</v>
      </c>
      <c r="Q185" s="4" t="s">
        <v>2035</v>
      </c>
      <c r="R185" s="4" t="s">
        <v>2036</v>
      </c>
      <c r="S185" s="14">
        <f t="shared" si="9"/>
        <v>40430.208333333336</v>
      </c>
      <c r="T185" s="14">
        <f t="shared" si="10"/>
        <v>40443.208333333336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6">
        <f t="shared" si="8"/>
        <v>293.05555555555554</v>
      </c>
      <c r="G186" t="s">
        <v>20</v>
      </c>
      <c r="H186">
        <v>340</v>
      </c>
      <c r="I186" s="5">
        <f t="shared" si="11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s="9" t="s">
        <v>33</v>
      </c>
      <c r="Q186" s="4" t="s">
        <v>2039</v>
      </c>
      <c r="R186" s="4" t="s">
        <v>2040</v>
      </c>
      <c r="S186" s="14">
        <f t="shared" si="9"/>
        <v>43588.208333333328</v>
      </c>
      <c r="T186" s="14">
        <f t="shared" si="10"/>
        <v>43589.208333333328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6">
        <f t="shared" si="8"/>
        <v>71.8</v>
      </c>
      <c r="G187" t="s">
        <v>14</v>
      </c>
      <c r="H187">
        <v>19</v>
      </c>
      <c r="I187" s="5">
        <f t="shared" si="11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s="9" t="s">
        <v>269</v>
      </c>
      <c r="Q187" s="4" t="s">
        <v>2041</v>
      </c>
      <c r="R187" s="4" t="s">
        <v>2060</v>
      </c>
      <c r="S187" s="14">
        <f t="shared" si="9"/>
        <v>43233.208333333328</v>
      </c>
      <c r="T187" s="14">
        <f t="shared" si="10"/>
        <v>43244.208333333328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6">
        <f t="shared" si="8"/>
        <v>31.934684684684683</v>
      </c>
      <c r="G188" t="s">
        <v>14</v>
      </c>
      <c r="H188">
        <v>886</v>
      </c>
      <c r="I188" s="5">
        <f t="shared" si="11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s="9" t="s">
        <v>33</v>
      </c>
      <c r="Q188" s="4" t="s">
        <v>2039</v>
      </c>
      <c r="R188" s="4" t="s">
        <v>2040</v>
      </c>
      <c r="S188" s="14">
        <f t="shared" si="9"/>
        <v>41782.208333333336</v>
      </c>
      <c r="T188" s="14">
        <f t="shared" si="10"/>
        <v>41797.208333333336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6">
        <f t="shared" si="8"/>
        <v>229.87375415282392</v>
      </c>
      <c r="G189" t="s">
        <v>20</v>
      </c>
      <c r="H189">
        <v>1442</v>
      </c>
      <c r="I189" s="5">
        <f t="shared" si="11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s="9" t="s">
        <v>100</v>
      </c>
      <c r="Q189" s="4" t="s">
        <v>2041</v>
      </c>
      <c r="R189" s="4" t="s">
        <v>2052</v>
      </c>
      <c r="S189" s="14">
        <f t="shared" si="9"/>
        <v>41328.25</v>
      </c>
      <c r="T189" s="14">
        <f t="shared" si="10"/>
        <v>41356.208333333336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6">
        <f t="shared" si="8"/>
        <v>32.012195121951223</v>
      </c>
      <c r="G190" t="s">
        <v>14</v>
      </c>
      <c r="H190">
        <v>35</v>
      </c>
      <c r="I190" s="5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s="9" t="s">
        <v>33</v>
      </c>
      <c r="Q190" s="4" t="s">
        <v>2039</v>
      </c>
      <c r="R190" s="4" t="s">
        <v>2040</v>
      </c>
      <c r="S190" s="14">
        <f t="shared" si="9"/>
        <v>41975.25</v>
      </c>
      <c r="T190" s="14">
        <f t="shared" si="10"/>
        <v>41976.25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6">
        <f t="shared" si="8"/>
        <v>23.525352848928385</v>
      </c>
      <c r="G191" t="s">
        <v>74</v>
      </c>
      <c r="H191">
        <v>441</v>
      </c>
      <c r="I191" s="5">
        <f t="shared" si="11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s="9" t="s">
        <v>33</v>
      </c>
      <c r="Q191" s="4" t="s">
        <v>2039</v>
      </c>
      <c r="R191" s="4" t="s">
        <v>2040</v>
      </c>
      <c r="S191" s="14">
        <f t="shared" si="9"/>
        <v>42433.25</v>
      </c>
      <c r="T191" s="14">
        <f t="shared" si="10"/>
        <v>42433.25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6">
        <f t="shared" si="8"/>
        <v>68.594594594594597</v>
      </c>
      <c r="G192" t="s">
        <v>14</v>
      </c>
      <c r="H192">
        <v>24</v>
      </c>
      <c r="I192" s="5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s="9" t="s">
        <v>33</v>
      </c>
      <c r="Q192" s="4" t="s">
        <v>2039</v>
      </c>
      <c r="R192" s="4" t="s">
        <v>2040</v>
      </c>
      <c r="S192" s="14">
        <f t="shared" si="9"/>
        <v>41429.208333333336</v>
      </c>
      <c r="T192" s="14">
        <f t="shared" si="10"/>
        <v>41430.208333333336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6">
        <f t="shared" si="8"/>
        <v>37.952380952380956</v>
      </c>
      <c r="G193" t="s">
        <v>14</v>
      </c>
      <c r="H193">
        <v>86</v>
      </c>
      <c r="I193" s="5">
        <f t="shared" si="11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s="9" t="s">
        <v>33</v>
      </c>
      <c r="Q193" s="4" t="s">
        <v>2039</v>
      </c>
      <c r="R193" s="4" t="s">
        <v>2040</v>
      </c>
      <c r="S193" s="14">
        <f t="shared" si="9"/>
        <v>43536.208333333328</v>
      </c>
      <c r="T193" s="14">
        <f t="shared" si="10"/>
        <v>43539.208333333328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6">
        <f t="shared" si="8"/>
        <v>19.992957746478872</v>
      </c>
      <c r="G194" t="s">
        <v>14</v>
      </c>
      <c r="H194">
        <v>243</v>
      </c>
      <c r="I194" s="5">
        <f t="shared" si="11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s="9" t="s">
        <v>23</v>
      </c>
      <c r="Q194" s="4" t="s">
        <v>2035</v>
      </c>
      <c r="R194" s="4" t="s">
        <v>2036</v>
      </c>
      <c r="S194" s="14">
        <f t="shared" si="9"/>
        <v>41817.208333333336</v>
      </c>
      <c r="T194" s="14">
        <f t="shared" si="10"/>
        <v>41821.208333333336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6">
        <f t="shared" ref="F195:F258" si="12">SUM(E195/D195)*100</f>
        <v>45.636363636363633</v>
      </c>
      <c r="G195" t="s">
        <v>14</v>
      </c>
      <c r="H195">
        <v>65</v>
      </c>
      <c r="I195" s="5">
        <f t="shared" si="11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s="9" t="s">
        <v>60</v>
      </c>
      <c r="Q195" s="4" t="s">
        <v>2035</v>
      </c>
      <c r="R195" s="4" t="s">
        <v>2045</v>
      </c>
      <c r="S195" s="14">
        <f t="shared" ref="S195:S258" si="13">(((L195/60/60)/24)+DATE(1970,1,1))</f>
        <v>43198.208333333328</v>
      </c>
      <c r="T195" s="14">
        <f t="shared" ref="T195:T258" si="14">(((M195/60/60)/24)+DATE(1970,1,1))</f>
        <v>43202.208333333328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6">
        <f t="shared" si="12"/>
        <v>122.7605633802817</v>
      </c>
      <c r="G196" t="s">
        <v>20</v>
      </c>
      <c r="H196">
        <v>126</v>
      </c>
      <c r="I196" s="5">
        <f t="shared" ref="I196:I259" si="15">AVERAGE(E196/H196)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s="9" t="s">
        <v>148</v>
      </c>
      <c r="Q196" s="4" t="s">
        <v>2035</v>
      </c>
      <c r="R196" s="4" t="s">
        <v>2057</v>
      </c>
      <c r="S196" s="14">
        <f t="shared" si="13"/>
        <v>42261.208333333328</v>
      </c>
      <c r="T196" s="14">
        <f t="shared" si="14"/>
        <v>42277.208333333328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6">
        <f t="shared" si="12"/>
        <v>361.75316455696202</v>
      </c>
      <c r="G197" t="s">
        <v>20</v>
      </c>
      <c r="H197">
        <v>524</v>
      </c>
      <c r="I197" s="5">
        <f t="shared" si="15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s="9" t="s">
        <v>50</v>
      </c>
      <c r="Q197" s="4" t="s">
        <v>2035</v>
      </c>
      <c r="R197" s="4" t="s">
        <v>2043</v>
      </c>
      <c r="S197" s="14">
        <f t="shared" si="13"/>
        <v>43310.208333333328</v>
      </c>
      <c r="T197" s="14">
        <f t="shared" si="14"/>
        <v>43317.208333333328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6">
        <f t="shared" si="12"/>
        <v>63.146341463414636</v>
      </c>
      <c r="G198" t="s">
        <v>14</v>
      </c>
      <c r="H198">
        <v>100</v>
      </c>
      <c r="I198" s="5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s="9" t="s">
        <v>65</v>
      </c>
      <c r="Q198" s="4" t="s">
        <v>2037</v>
      </c>
      <c r="R198" s="4" t="s">
        <v>2046</v>
      </c>
      <c r="S198" s="14">
        <f t="shared" si="13"/>
        <v>42616.208333333328</v>
      </c>
      <c r="T198" s="14">
        <f t="shared" si="14"/>
        <v>42635.208333333328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6">
        <f t="shared" si="12"/>
        <v>298.20475319926874</v>
      </c>
      <c r="G199" t="s">
        <v>20</v>
      </c>
      <c r="H199">
        <v>1989</v>
      </c>
      <c r="I199" s="5">
        <f t="shared" si="15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s="9" t="s">
        <v>53</v>
      </c>
      <c r="Q199" s="4" t="s">
        <v>2041</v>
      </c>
      <c r="R199" s="4" t="s">
        <v>2044</v>
      </c>
      <c r="S199" s="14">
        <f t="shared" si="13"/>
        <v>42909.208333333328</v>
      </c>
      <c r="T199" s="14">
        <f t="shared" si="14"/>
        <v>42923.208333333328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6">
        <f t="shared" si="12"/>
        <v>9.5585443037974684</v>
      </c>
      <c r="G200" t="s">
        <v>14</v>
      </c>
      <c r="H200">
        <v>168</v>
      </c>
      <c r="I200" s="5">
        <f t="shared" si="15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s="9" t="s">
        <v>50</v>
      </c>
      <c r="Q200" s="4" t="s">
        <v>2035</v>
      </c>
      <c r="R200" s="4" t="s">
        <v>2043</v>
      </c>
      <c r="S200" s="14">
        <f t="shared" si="13"/>
        <v>40396.208333333336</v>
      </c>
      <c r="T200" s="14">
        <f t="shared" si="14"/>
        <v>40425.208333333336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6">
        <f t="shared" si="12"/>
        <v>53.777777777777779</v>
      </c>
      <c r="G201" t="s">
        <v>14</v>
      </c>
      <c r="H201">
        <v>13</v>
      </c>
      <c r="I201" s="5">
        <f t="shared" si="15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s="9" t="s">
        <v>23</v>
      </c>
      <c r="Q201" s="4" t="s">
        <v>2035</v>
      </c>
      <c r="R201" s="4" t="s">
        <v>2036</v>
      </c>
      <c r="S201" s="14">
        <f t="shared" si="13"/>
        <v>42192.208333333328</v>
      </c>
      <c r="T201" s="14">
        <f t="shared" si="14"/>
        <v>42196.208333333328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6">
        <f t="shared" si="12"/>
        <v>2</v>
      </c>
      <c r="G202" t="s">
        <v>14</v>
      </c>
      <c r="H202">
        <v>1</v>
      </c>
      <c r="I202" s="5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s="9" t="s">
        <v>33</v>
      </c>
      <c r="Q202" s="4" t="s">
        <v>2039</v>
      </c>
      <c r="R202" s="4" t="s">
        <v>2040</v>
      </c>
      <c r="S202" s="14">
        <f t="shared" si="13"/>
        <v>40262.208333333336</v>
      </c>
      <c r="T202" s="14">
        <f t="shared" si="14"/>
        <v>40273.208333333336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6">
        <f t="shared" si="12"/>
        <v>681.19047619047615</v>
      </c>
      <c r="G203" t="s">
        <v>20</v>
      </c>
      <c r="H203">
        <v>157</v>
      </c>
      <c r="I203" s="5">
        <f t="shared" si="15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s="9" t="s">
        <v>28</v>
      </c>
      <c r="Q203" s="4" t="s">
        <v>2037</v>
      </c>
      <c r="R203" s="4" t="s">
        <v>2038</v>
      </c>
      <c r="S203" s="14">
        <f t="shared" si="13"/>
        <v>41845.208333333336</v>
      </c>
      <c r="T203" s="14">
        <f t="shared" si="14"/>
        <v>41863.208333333336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6">
        <f t="shared" si="12"/>
        <v>78.831325301204828</v>
      </c>
      <c r="G204" t="s">
        <v>74</v>
      </c>
      <c r="H204">
        <v>82</v>
      </c>
      <c r="I204" s="5">
        <f t="shared" si="15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s="9" t="s">
        <v>17</v>
      </c>
      <c r="Q204" s="4" t="s">
        <v>2033</v>
      </c>
      <c r="R204" s="4" t="s">
        <v>2034</v>
      </c>
      <c r="S204" s="14">
        <f t="shared" si="13"/>
        <v>40818.208333333336</v>
      </c>
      <c r="T204" s="14">
        <f t="shared" si="14"/>
        <v>40822.208333333336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6">
        <f t="shared" si="12"/>
        <v>134.40792216817235</v>
      </c>
      <c r="G205" t="s">
        <v>20</v>
      </c>
      <c r="H205">
        <v>4498</v>
      </c>
      <c r="I205" s="5">
        <f t="shared" si="15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s="9" t="s">
        <v>33</v>
      </c>
      <c r="Q205" s="4" t="s">
        <v>2039</v>
      </c>
      <c r="R205" s="4" t="s">
        <v>2040</v>
      </c>
      <c r="S205" s="14">
        <f t="shared" si="13"/>
        <v>42752.25</v>
      </c>
      <c r="T205" s="14">
        <f t="shared" si="14"/>
        <v>42754.25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6">
        <f t="shared" si="12"/>
        <v>3.3719999999999999</v>
      </c>
      <c r="G206" t="s">
        <v>14</v>
      </c>
      <c r="H206">
        <v>40</v>
      </c>
      <c r="I206" s="5">
        <f t="shared" si="15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s="9" t="s">
        <v>159</v>
      </c>
      <c r="Q206" s="4" t="s">
        <v>2035</v>
      </c>
      <c r="R206" s="4" t="s">
        <v>2058</v>
      </c>
      <c r="S206" s="14">
        <f t="shared" si="13"/>
        <v>40636.208333333336</v>
      </c>
      <c r="T206" s="14">
        <f t="shared" si="14"/>
        <v>40646.208333333336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6">
        <f t="shared" si="12"/>
        <v>431.84615384615387</v>
      </c>
      <c r="G207" t="s">
        <v>20</v>
      </c>
      <c r="H207">
        <v>80</v>
      </c>
      <c r="I207" s="5">
        <f t="shared" si="15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s="9" t="s">
        <v>33</v>
      </c>
      <c r="Q207" s="4" t="s">
        <v>2039</v>
      </c>
      <c r="R207" s="4" t="s">
        <v>2040</v>
      </c>
      <c r="S207" s="14">
        <f t="shared" si="13"/>
        <v>43390.208333333328</v>
      </c>
      <c r="T207" s="14">
        <f t="shared" si="14"/>
        <v>43402.208333333328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6">
        <f t="shared" si="12"/>
        <v>38.844444444444441</v>
      </c>
      <c r="G208" t="s">
        <v>74</v>
      </c>
      <c r="H208">
        <v>57</v>
      </c>
      <c r="I208" s="5">
        <f t="shared" si="15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s="9" t="s">
        <v>119</v>
      </c>
      <c r="Q208" s="4" t="s">
        <v>2047</v>
      </c>
      <c r="R208" s="4" t="s">
        <v>2053</v>
      </c>
      <c r="S208" s="14">
        <f t="shared" si="13"/>
        <v>40236.25</v>
      </c>
      <c r="T208" s="14">
        <f t="shared" si="14"/>
        <v>40245.25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6">
        <f t="shared" si="12"/>
        <v>425.7</v>
      </c>
      <c r="G209" t="s">
        <v>20</v>
      </c>
      <c r="H209">
        <v>43</v>
      </c>
      <c r="I209" s="5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s="9" t="s">
        <v>23</v>
      </c>
      <c r="Q209" s="4" t="s">
        <v>2035</v>
      </c>
      <c r="R209" s="4" t="s">
        <v>2036</v>
      </c>
      <c r="S209" s="14">
        <f t="shared" si="13"/>
        <v>43340.208333333328</v>
      </c>
      <c r="T209" s="14">
        <f t="shared" si="14"/>
        <v>43360.208333333328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6">
        <f t="shared" si="12"/>
        <v>101.12239715591672</v>
      </c>
      <c r="G210" t="s">
        <v>20</v>
      </c>
      <c r="H210">
        <v>2053</v>
      </c>
      <c r="I210" s="5">
        <f t="shared" si="15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s="9" t="s">
        <v>42</v>
      </c>
      <c r="Q210" s="4" t="s">
        <v>2041</v>
      </c>
      <c r="R210" s="4" t="s">
        <v>2042</v>
      </c>
      <c r="S210" s="14">
        <f t="shared" si="13"/>
        <v>43048.25</v>
      </c>
      <c r="T210" s="14">
        <f t="shared" si="14"/>
        <v>43072.25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6">
        <f t="shared" si="12"/>
        <v>21.188688946015425</v>
      </c>
      <c r="G211" t="s">
        <v>47</v>
      </c>
      <c r="H211">
        <v>808</v>
      </c>
      <c r="I211" s="5">
        <f t="shared" si="15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s="9" t="s">
        <v>42</v>
      </c>
      <c r="Q211" s="4" t="s">
        <v>2041</v>
      </c>
      <c r="R211" s="4" t="s">
        <v>2042</v>
      </c>
      <c r="S211" s="14">
        <f t="shared" si="13"/>
        <v>42496.208333333328</v>
      </c>
      <c r="T211" s="14">
        <f t="shared" si="14"/>
        <v>42503.208333333328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6">
        <f t="shared" si="12"/>
        <v>67.425531914893625</v>
      </c>
      <c r="G212" t="s">
        <v>14</v>
      </c>
      <c r="H212">
        <v>226</v>
      </c>
      <c r="I212" s="5">
        <f t="shared" si="15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s="9" t="s">
        <v>474</v>
      </c>
      <c r="Q212" s="4" t="s">
        <v>2041</v>
      </c>
      <c r="R212" s="4" t="s">
        <v>2063</v>
      </c>
      <c r="S212" s="14">
        <f t="shared" si="13"/>
        <v>42797.25</v>
      </c>
      <c r="T212" s="14">
        <f t="shared" si="14"/>
        <v>42824.208333333328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6">
        <f t="shared" si="12"/>
        <v>94.923371647509583</v>
      </c>
      <c r="G213" t="s">
        <v>14</v>
      </c>
      <c r="H213">
        <v>1625</v>
      </c>
      <c r="I213" s="5">
        <f t="shared" si="15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s="9" t="s">
        <v>33</v>
      </c>
      <c r="Q213" s="4" t="s">
        <v>2039</v>
      </c>
      <c r="R213" s="4" t="s">
        <v>2040</v>
      </c>
      <c r="S213" s="14">
        <f t="shared" si="13"/>
        <v>41513.208333333336</v>
      </c>
      <c r="T213" s="14">
        <f t="shared" si="14"/>
        <v>41537.208333333336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6">
        <f t="shared" si="12"/>
        <v>151.85185185185185</v>
      </c>
      <c r="G214" t="s">
        <v>20</v>
      </c>
      <c r="H214">
        <v>168</v>
      </c>
      <c r="I214" s="5">
        <f t="shared" si="15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s="9" t="s">
        <v>33</v>
      </c>
      <c r="Q214" s="4" t="s">
        <v>2039</v>
      </c>
      <c r="R214" s="4" t="s">
        <v>2040</v>
      </c>
      <c r="S214" s="14">
        <f t="shared" si="13"/>
        <v>43814.25</v>
      </c>
      <c r="T214" s="14">
        <f t="shared" si="14"/>
        <v>43860.25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6">
        <f t="shared" si="12"/>
        <v>195.16382252559728</v>
      </c>
      <c r="G215" t="s">
        <v>20</v>
      </c>
      <c r="H215">
        <v>4289</v>
      </c>
      <c r="I215" s="5">
        <f t="shared" si="15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s="9" t="s">
        <v>60</v>
      </c>
      <c r="Q215" s="4" t="s">
        <v>2035</v>
      </c>
      <c r="R215" s="4" t="s">
        <v>2045</v>
      </c>
      <c r="S215" s="14">
        <f t="shared" si="13"/>
        <v>40488.208333333336</v>
      </c>
      <c r="T215" s="14">
        <f t="shared" si="14"/>
        <v>40496.25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6">
        <f t="shared" si="12"/>
        <v>1023.1428571428571</v>
      </c>
      <c r="G216" t="s">
        <v>20</v>
      </c>
      <c r="H216">
        <v>165</v>
      </c>
      <c r="I216" s="5">
        <f t="shared" si="15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s="9" t="s">
        <v>23</v>
      </c>
      <c r="Q216" s="4" t="s">
        <v>2035</v>
      </c>
      <c r="R216" s="4" t="s">
        <v>2036</v>
      </c>
      <c r="S216" s="14">
        <f t="shared" si="13"/>
        <v>40409.208333333336</v>
      </c>
      <c r="T216" s="14">
        <f t="shared" si="14"/>
        <v>40415.208333333336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6">
        <f t="shared" si="12"/>
        <v>3.841836734693878</v>
      </c>
      <c r="G217" t="s">
        <v>14</v>
      </c>
      <c r="H217">
        <v>143</v>
      </c>
      <c r="I217" s="5">
        <f t="shared" si="15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s="9" t="s">
        <v>33</v>
      </c>
      <c r="Q217" s="4" t="s">
        <v>2039</v>
      </c>
      <c r="R217" s="4" t="s">
        <v>2040</v>
      </c>
      <c r="S217" s="14">
        <f t="shared" si="13"/>
        <v>43509.25</v>
      </c>
      <c r="T217" s="14">
        <f t="shared" si="14"/>
        <v>43511.25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6">
        <f t="shared" si="12"/>
        <v>155.07066557107643</v>
      </c>
      <c r="G218" t="s">
        <v>20</v>
      </c>
      <c r="H218">
        <v>1815</v>
      </c>
      <c r="I218" s="5">
        <f t="shared" si="15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s="9" t="s">
        <v>33</v>
      </c>
      <c r="Q218" s="4" t="s">
        <v>2039</v>
      </c>
      <c r="R218" s="4" t="s">
        <v>2040</v>
      </c>
      <c r="S218" s="14">
        <f t="shared" si="13"/>
        <v>40869.25</v>
      </c>
      <c r="T218" s="14">
        <f t="shared" si="14"/>
        <v>40871.25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6">
        <f t="shared" si="12"/>
        <v>44.753477588871718</v>
      </c>
      <c r="G219" t="s">
        <v>14</v>
      </c>
      <c r="H219">
        <v>934</v>
      </c>
      <c r="I219" s="5">
        <f t="shared" si="15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s="9" t="s">
        <v>474</v>
      </c>
      <c r="Q219" s="4" t="s">
        <v>2041</v>
      </c>
      <c r="R219" s="4" t="s">
        <v>2063</v>
      </c>
      <c r="S219" s="14">
        <f t="shared" si="13"/>
        <v>43583.208333333328</v>
      </c>
      <c r="T219" s="14">
        <f t="shared" si="14"/>
        <v>43592.208333333328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6">
        <f t="shared" si="12"/>
        <v>215.94736842105263</v>
      </c>
      <c r="G220" t="s">
        <v>20</v>
      </c>
      <c r="H220">
        <v>397</v>
      </c>
      <c r="I220" s="5">
        <f t="shared" si="15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s="9" t="s">
        <v>100</v>
      </c>
      <c r="Q220" s="4" t="s">
        <v>2041</v>
      </c>
      <c r="R220" s="4" t="s">
        <v>2052</v>
      </c>
      <c r="S220" s="14">
        <f t="shared" si="13"/>
        <v>40858.25</v>
      </c>
      <c r="T220" s="14">
        <f t="shared" si="14"/>
        <v>40892.25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6">
        <f t="shared" si="12"/>
        <v>332.12709832134288</v>
      </c>
      <c r="G221" t="s">
        <v>20</v>
      </c>
      <c r="H221">
        <v>1539</v>
      </c>
      <c r="I221" s="5">
        <f t="shared" si="15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s="9" t="s">
        <v>71</v>
      </c>
      <c r="Q221" s="4" t="s">
        <v>2041</v>
      </c>
      <c r="R221" s="4" t="s">
        <v>2049</v>
      </c>
      <c r="S221" s="14">
        <f t="shared" si="13"/>
        <v>41137.208333333336</v>
      </c>
      <c r="T221" s="14">
        <f t="shared" si="14"/>
        <v>41149.208333333336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6">
        <f t="shared" si="12"/>
        <v>8.4430379746835449</v>
      </c>
      <c r="G222" t="s">
        <v>14</v>
      </c>
      <c r="H222">
        <v>17</v>
      </c>
      <c r="I222" s="5">
        <f t="shared" si="15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s="9" t="s">
        <v>33</v>
      </c>
      <c r="Q222" s="4" t="s">
        <v>2039</v>
      </c>
      <c r="R222" s="4" t="s">
        <v>2040</v>
      </c>
      <c r="S222" s="14">
        <f t="shared" si="13"/>
        <v>40725.208333333336</v>
      </c>
      <c r="T222" s="14">
        <f t="shared" si="14"/>
        <v>40743.208333333336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6">
        <f t="shared" si="12"/>
        <v>98.625514403292186</v>
      </c>
      <c r="G223" t="s">
        <v>14</v>
      </c>
      <c r="H223">
        <v>2179</v>
      </c>
      <c r="I223" s="5">
        <f t="shared" si="15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s="9" t="s">
        <v>17</v>
      </c>
      <c r="Q223" s="4" t="s">
        <v>2033</v>
      </c>
      <c r="R223" s="4" t="s">
        <v>2034</v>
      </c>
      <c r="S223" s="14">
        <f t="shared" si="13"/>
        <v>41081.208333333336</v>
      </c>
      <c r="T223" s="14">
        <f t="shared" si="14"/>
        <v>41083.208333333336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6">
        <f t="shared" si="12"/>
        <v>137.97916666666669</v>
      </c>
      <c r="G224" t="s">
        <v>20</v>
      </c>
      <c r="H224">
        <v>138</v>
      </c>
      <c r="I224" s="5">
        <f t="shared" si="15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s="9" t="s">
        <v>122</v>
      </c>
      <c r="Q224" s="4" t="s">
        <v>2054</v>
      </c>
      <c r="R224" s="4" t="s">
        <v>2055</v>
      </c>
      <c r="S224" s="14">
        <f t="shared" si="13"/>
        <v>41914.208333333336</v>
      </c>
      <c r="T224" s="14">
        <f t="shared" si="14"/>
        <v>41915.208333333336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6">
        <f t="shared" si="12"/>
        <v>93.81099656357388</v>
      </c>
      <c r="G225" t="s">
        <v>14</v>
      </c>
      <c r="H225">
        <v>931</v>
      </c>
      <c r="I225" s="5">
        <f t="shared" si="15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s="9" t="s">
        <v>33</v>
      </c>
      <c r="Q225" s="4" t="s">
        <v>2039</v>
      </c>
      <c r="R225" s="4" t="s">
        <v>2040</v>
      </c>
      <c r="S225" s="14">
        <f t="shared" si="13"/>
        <v>42445.208333333328</v>
      </c>
      <c r="T225" s="14">
        <f t="shared" si="14"/>
        <v>42459.208333333328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6">
        <f t="shared" si="12"/>
        <v>403.63930885529157</v>
      </c>
      <c r="G226" t="s">
        <v>20</v>
      </c>
      <c r="H226">
        <v>3594</v>
      </c>
      <c r="I226" s="5">
        <f t="shared" si="15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s="9" t="s">
        <v>474</v>
      </c>
      <c r="Q226" s="4" t="s">
        <v>2041</v>
      </c>
      <c r="R226" s="4" t="s">
        <v>2063</v>
      </c>
      <c r="S226" s="14">
        <f t="shared" si="13"/>
        <v>41906.208333333336</v>
      </c>
      <c r="T226" s="14">
        <f t="shared" si="14"/>
        <v>41951.25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6">
        <f t="shared" si="12"/>
        <v>260.1740412979351</v>
      </c>
      <c r="G227" t="s">
        <v>20</v>
      </c>
      <c r="H227">
        <v>5880</v>
      </c>
      <c r="I227" s="5">
        <f t="shared" si="15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s="9" t="s">
        <v>23</v>
      </c>
      <c r="Q227" s="4" t="s">
        <v>2035</v>
      </c>
      <c r="R227" s="4" t="s">
        <v>2036</v>
      </c>
      <c r="S227" s="14">
        <f t="shared" si="13"/>
        <v>41762.208333333336</v>
      </c>
      <c r="T227" s="14">
        <f t="shared" si="14"/>
        <v>41762.208333333336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6">
        <f t="shared" si="12"/>
        <v>366.63333333333333</v>
      </c>
      <c r="G228" t="s">
        <v>20</v>
      </c>
      <c r="H228">
        <v>112</v>
      </c>
      <c r="I228" s="5">
        <f t="shared" si="15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s="9" t="s">
        <v>122</v>
      </c>
      <c r="Q228" s="4" t="s">
        <v>2054</v>
      </c>
      <c r="R228" s="4" t="s">
        <v>2055</v>
      </c>
      <c r="S228" s="14">
        <f t="shared" si="13"/>
        <v>40276.208333333336</v>
      </c>
      <c r="T228" s="14">
        <f t="shared" si="14"/>
        <v>40313.208333333336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6">
        <f t="shared" si="12"/>
        <v>168.72085385878489</v>
      </c>
      <c r="G229" t="s">
        <v>20</v>
      </c>
      <c r="H229">
        <v>943</v>
      </c>
      <c r="I229" s="5">
        <f t="shared" si="15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s="9" t="s">
        <v>292</v>
      </c>
      <c r="Q229" s="4" t="s">
        <v>2050</v>
      </c>
      <c r="R229" s="4" t="s">
        <v>2061</v>
      </c>
      <c r="S229" s="14">
        <f t="shared" si="13"/>
        <v>42139.208333333328</v>
      </c>
      <c r="T229" s="14">
        <f t="shared" si="14"/>
        <v>42145.208333333328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6">
        <f t="shared" si="12"/>
        <v>119.90717911530093</v>
      </c>
      <c r="G230" t="s">
        <v>20</v>
      </c>
      <c r="H230">
        <v>2468</v>
      </c>
      <c r="I230" s="5">
        <f t="shared" si="15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s="9" t="s">
        <v>71</v>
      </c>
      <c r="Q230" s="4" t="s">
        <v>2041</v>
      </c>
      <c r="R230" s="4" t="s">
        <v>2049</v>
      </c>
      <c r="S230" s="14">
        <f t="shared" si="13"/>
        <v>42613.208333333328</v>
      </c>
      <c r="T230" s="14">
        <f t="shared" si="14"/>
        <v>42638.208333333328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6">
        <f t="shared" si="12"/>
        <v>193.68925233644859</v>
      </c>
      <c r="G231" t="s">
        <v>20</v>
      </c>
      <c r="H231">
        <v>2551</v>
      </c>
      <c r="I231" s="5">
        <f t="shared" si="15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s="9" t="s">
        <v>292</v>
      </c>
      <c r="Q231" s="4" t="s">
        <v>2050</v>
      </c>
      <c r="R231" s="4" t="s">
        <v>2061</v>
      </c>
      <c r="S231" s="14">
        <f t="shared" si="13"/>
        <v>42887.208333333328</v>
      </c>
      <c r="T231" s="14">
        <f t="shared" si="14"/>
        <v>42935.208333333328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6">
        <f t="shared" si="12"/>
        <v>420.16666666666669</v>
      </c>
      <c r="G232" t="s">
        <v>20</v>
      </c>
      <c r="H232">
        <v>101</v>
      </c>
      <c r="I232" s="5">
        <f t="shared" si="15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s="9" t="s">
        <v>89</v>
      </c>
      <c r="Q232" s="4" t="s">
        <v>2050</v>
      </c>
      <c r="R232" s="4" t="s">
        <v>2051</v>
      </c>
      <c r="S232" s="14">
        <f t="shared" si="13"/>
        <v>43805.25</v>
      </c>
      <c r="T232" s="14">
        <f t="shared" si="14"/>
        <v>43805.25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6">
        <f t="shared" si="12"/>
        <v>76.708333333333329</v>
      </c>
      <c r="G233" t="s">
        <v>74</v>
      </c>
      <c r="H233">
        <v>67</v>
      </c>
      <c r="I233" s="5">
        <f t="shared" si="15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s="9" t="s">
        <v>33</v>
      </c>
      <c r="Q233" s="4" t="s">
        <v>2039</v>
      </c>
      <c r="R233" s="4" t="s">
        <v>2040</v>
      </c>
      <c r="S233" s="14">
        <f t="shared" si="13"/>
        <v>41415.208333333336</v>
      </c>
      <c r="T233" s="14">
        <f t="shared" si="14"/>
        <v>41473.208333333336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6">
        <f t="shared" si="12"/>
        <v>171.26470588235293</v>
      </c>
      <c r="G234" t="s">
        <v>20</v>
      </c>
      <c r="H234">
        <v>92</v>
      </c>
      <c r="I234" s="5">
        <f t="shared" si="15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s="9" t="s">
        <v>33</v>
      </c>
      <c r="Q234" s="4" t="s">
        <v>2039</v>
      </c>
      <c r="R234" s="4" t="s">
        <v>2040</v>
      </c>
      <c r="S234" s="14">
        <f t="shared" si="13"/>
        <v>42576.208333333328</v>
      </c>
      <c r="T234" s="14">
        <f t="shared" si="14"/>
        <v>42577.208333333328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6">
        <f t="shared" si="12"/>
        <v>157.89473684210526</v>
      </c>
      <c r="G235" t="s">
        <v>20</v>
      </c>
      <c r="H235">
        <v>62</v>
      </c>
      <c r="I235" s="5">
        <f t="shared" si="15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s="9" t="s">
        <v>71</v>
      </c>
      <c r="Q235" s="4" t="s">
        <v>2041</v>
      </c>
      <c r="R235" s="4" t="s">
        <v>2049</v>
      </c>
      <c r="S235" s="14">
        <f t="shared" si="13"/>
        <v>40706.208333333336</v>
      </c>
      <c r="T235" s="14">
        <f t="shared" si="14"/>
        <v>40722.208333333336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6">
        <f t="shared" si="12"/>
        <v>109.08</v>
      </c>
      <c r="G236" t="s">
        <v>20</v>
      </c>
      <c r="H236">
        <v>149</v>
      </c>
      <c r="I236" s="5">
        <f t="shared" si="15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s="9" t="s">
        <v>89</v>
      </c>
      <c r="Q236" s="4" t="s">
        <v>2050</v>
      </c>
      <c r="R236" s="4" t="s">
        <v>2051</v>
      </c>
      <c r="S236" s="14">
        <f t="shared" si="13"/>
        <v>42969.208333333328</v>
      </c>
      <c r="T236" s="14">
        <f t="shared" si="14"/>
        <v>42976.208333333328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6">
        <f t="shared" si="12"/>
        <v>41.732558139534881</v>
      </c>
      <c r="G237" t="s">
        <v>14</v>
      </c>
      <c r="H237">
        <v>92</v>
      </c>
      <c r="I237" s="5">
        <f t="shared" si="15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s="9" t="s">
        <v>71</v>
      </c>
      <c r="Q237" s="4" t="s">
        <v>2041</v>
      </c>
      <c r="R237" s="4" t="s">
        <v>2049</v>
      </c>
      <c r="S237" s="14">
        <f t="shared" si="13"/>
        <v>42779.25</v>
      </c>
      <c r="T237" s="14">
        <f t="shared" si="14"/>
        <v>42784.25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6">
        <f t="shared" si="12"/>
        <v>10.944303797468354</v>
      </c>
      <c r="G238" t="s">
        <v>14</v>
      </c>
      <c r="H238">
        <v>57</v>
      </c>
      <c r="I238" s="5">
        <f t="shared" si="15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s="9" t="s">
        <v>23</v>
      </c>
      <c r="Q238" s="4" t="s">
        <v>2035</v>
      </c>
      <c r="R238" s="4" t="s">
        <v>2036</v>
      </c>
      <c r="S238" s="14">
        <f t="shared" si="13"/>
        <v>43641.208333333328</v>
      </c>
      <c r="T238" s="14">
        <f t="shared" si="14"/>
        <v>43648.208333333328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6">
        <f t="shared" si="12"/>
        <v>159.3763440860215</v>
      </c>
      <c r="G239" t="s">
        <v>20</v>
      </c>
      <c r="H239">
        <v>329</v>
      </c>
      <c r="I239" s="5">
        <f t="shared" si="15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s="9" t="s">
        <v>71</v>
      </c>
      <c r="Q239" s="4" t="s">
        <v>2041</v>
      </c>
      <c r="R239" s="4" t="s">
        <v>2049</v>
      </c>
      <c r="S239" s="14">
        <f t="shared" si="13"/>
        <v>41754.208333333336</v>
      </c>
      <c r="T239" s="14">
        <f t="shared" si="14"/>
        <v>41756.208333333336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6">
        <f t="shared" si="12"/>
        <v>422.41666666666669</v>
      </c>
      <c r="G240" t="s">
        <v>20</v>
      </c>
      <c r="H240">
        <v>97</v>
      </c>
      <c r="I240" s="5">
        <f t="shared" si="15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s="9" t="s">
        <v>33</v>
      </c>
      <c r="Q240" s="4" t="s">
        <v>2039</v>
      </c>
      <c r="R240" s="4" t="s">
        <v>2040</v>
      </c>
      <c r="S240" s="14">
        <f t="shared" si="13"/>
        <v>43083.25</v>
      </c>
      <c r="T240" s="14">
        <f t="shared" si="14"/>
        <v>43108.25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6">
        <f t="shared" si="12"/>
        <v>97.71875</v>
      </c>
      <c r="G241" t="s">
        <v>14</v>
      </c>
      <c r="H241">
        <v>41</v>
      </c>
      <c r="I241" s="5">
        <f t="shared" si="15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s="9" t="s">
        <v>65</v>
      </c>
      <c r="Q241" s="4" t="s">
        <v>2037</v>
      </c>
      <c r="R241" s="4" t="s">
        <v>2046</v>
      </c>
      <c r="S241" s="14">
        <f t="shared" si="13"/>
        <v>42245.208333333328</v>
      </c>
      <c r="T241" s="14">
        <f t="shared" si="14"/>
        <v>42249.208333333328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6">
        <f t="shared" si="12"/>
        <v>418.78911564625849</v>
      </c>
      <c r="G242" t="s">
        <v>20</v>
      </c>
      <c r="H242">
        <v>1784</v>
      </c>
      <c r="I242" s="5">
        <f t="shared" si="15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s="9" t="s">
        <v>33</v>
      </c>
      <c r="Q242" s="4" t="s">
        <v>2039</v>
      </c>
      <c r="R242" s="4" t="s">
        <v>2040</v>
      </c>
      <c r="S242" s="14">
        <f t="shared" si="13"/>
        <v>40396.208333333336</v>
      </c>
      <c r="T242" s="14">
        <f t="shared" si="14"/>
        <v>40397.208333333336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6">
        <f t="shared" si="12"/>
        <v>101.91632047477745</v>
      </c>
      <c r="G243" t="s">
        <v>20</v>
      </c>
      <c r="H243">
        <v>1684</v>
      </c>
      <c r="I243" s="5">
        <f t="shared" si="15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s="9" t="s">
        <v>68</v>
      </c>
      <c r="Q243" s="4" t="s">
        <v>2047</v>
      </c>
      <c r="R243" s="4" t="s">
        <v>2048</v>
      </c>
      <c r="S243" s="14">
        <f t="shared" si="13"/>
        <v>41742.208333333336</v>
      </c>
      <c r="T243" s="14">
        <f t="shared" si="14"/>
        <v>41752.208333333336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6">
        <f t="shared" si="12"/>
        <v>127.72619047619047</v>
      </c>
      <c r="G244" t="s">
        <v>20</v>
      </c>
      <c r="H244">
        <v>250</v>
      </c>
      <c r="I244" s="5">
        <f t="shared" si="15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s="9" t="s">
        <v>23</v>
      </c>
      <c r="Q244" s="4" t="s">
        <v>2035</v>
      </c>
      <c r="R244" s="4" t="s">
        <v>2036</v>
      </c>
      <c r="S244" s="14">
        <f t="shared" si="13"/>
        <v>42865.208333333328</v>
      </c>
      <c r="T244" s="14">
        <f t="shared" si="14"/>
        <v>42875.208333333328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6">
        <f t="shared" si="12"/>
        <v>445.21739130434781</v>
      </c>
      <c r="G245" t="s">
        <v>20</v>
      </c>
      <c r="H245">
        <v>238</v>
      </c>
      <c r="I245" s="5">
        <f t="shared" si="15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s="9" t="s">
        <v>33</v>
      </c>
      <c r="Q245" s="4" t="s">
        <v>2039</v>
      </c>
      <c r="R245" s="4" t="s">
        <v>2040</v>
      </c>
      <c r="S245" s="14">
        <f t="shared" si="13"/>
        <v>43163.25</v>
      </c>
      <c r="T245" s="14">
        <f t="shared" si="14"/>
        <v>43166.25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6">
        <f t="shared" si="12"/>
        <v>569.71428571428578</v>
      </c>
      <c r="G246" t="s">
        <v>20</v>
      </c>
      <c r="H246">
        <v>53</v>
      </c>
      <c r="I246" s="5">
        <f t="shared" si="15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s="9" t="s">
        <v>33</v>
      </c>
      <c r="Q246" s="4" t="s">
        <v>2039</v>
      </c>
      <c r="R246" s="4" t="s">
        <v>2040</v>
      </c>
      <c r="S246" s="14">
        <f t="shared" si="13"/>
        <v>41834.208333333336</v>
      </c>
      <c r="T246" s="14">
        <f t="shared" si="14"/>
        <v>41886.208333333336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6">
        <f t="shared" si="12"/>
        <v>509.34482758620686</v>
      </c>
      <c r="G247" t="s">
        <v>20</v>
      </c>
      <c r="H247">
        <v>214</v>
      </c>
      <c r="I247" s="5">
        <f t="shared" si="15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s="9" t="s">
        <v>33</v>
      </c>
      <c r="Q247" s="4" t="s">
        <v>2039</v>
      </c>
      <c r="R247" s="4" t="s">
        <v>2040</v>
      </c>
      <c r="S247" s="14">
        <f t="shared" si="13"/>
        <v>41736.208333333336</v>
      </c>
      <c r="T247" s="14">
        <f t="shared" si="14"/>
        <v>41737.208333333336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6">
        <f t="shared" si="12"/>
        <v>325.5333333333333</v>
      </c>
      <c r="G248" t="s">
        <v>20</v>
      </c>
      <c r="H248">
        <v>222</v>
      </c>
      <c r="I248" s="5">
        <f t="shared" si="15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s="9" t="s">
        <v>28</v>
      </c>
      <c r="Q248" s="4" t="s">
        <v>2037</v>
      </c>
      <c r="R248" s="4" t="s">
        <v>2038</v>
      </c>
      <c r="S248" s="14">
        <f t="shared" si="13"/>
        <v>41491.208333333336</v>
      </c>
      <c r="T248" s="14">
        <f t="shared" si="14"/>
        <v>41495.208333333336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6">
        <f t="shared" si="12"/>
        <v>932.61616161616166</v>
      </c>
      <c r="G249" t="s">
        <v>20</v>
      </c>
      <c r="H249">
        <v>1884</v>
      </c>
      <c r="I249" s="5">
        <f t="shared" si="15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s="9" t="s">
        <v>119</v>
      </c>
      <c r="Q249" s="4" t="s">
        <v>2047</v>
      </c>
      <c r="R249" s="4" t="s">
        <v>2053</v>
      </c>
      <c r="S249" s="14">
        <f t="shared" si="13"/>
        <v>42726.25</v>
      </c>
      <c r="T249" s="14">
        <f t="shared" si="14"/>
        <v>42741.25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6">
        <f t="shared" si="12"/>
        <v>211.33870967741933</v>
      </c>
      <c r="G250" t="s">
        <v>20</v>
      </c>
      <c r="H250">
        <v>218</v>
      </c>
      <c r="I250" s="5">
        <f t="shared" si="15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s="9" t="s">
        <v>292</v>
      </c>
      <c r="Q250" s="4" t="s">
        <v>2050</v>
      </c>
      <c r="R250" s="4" t="s">
        <v>2061</v>
      </c>
      <c r="S250" s="14">
        <f t="shared" si="13"/>
        <v>42004.25</v>
      </c>
      <c r="T250" s="14">
        <f t="shared" si="14"/>
        <v>42009.25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6">
        <f t="shared" si="12"/>
        <v>273.32520325203251</v>
      </c>
      <c r="G251" t="s">
        <v>20</v>
      </c>
      <c r="H251">
        <v>6465</v>
      </c>
      <c r="I251" s="5">
        <f t="shared" si="15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s="9" t="s">
        <v>206</v>
      </c>
      <c r="Q251" s="4" t="s">
        <v>2047</v>
      </c>
      <c r="R251" s="4" t="s">
        <v>2059</v>
      </c>
      <c r="S251" s="14">
        <f t="shared" si="13"/>
        <v>42006.25</v>
      </c>
      <c r="T251" s="14">
        <f t="shared" si="14"/>
        <v>42013.25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6">
        <f t="shared" si="12"/>
        <v>3</v>
      </c>
      <c r="G252" t="s">
        <v>14</v>
      </c>
      <c r="H252">
        <v>1</v>
      </c>
      <c r="I252" s="5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s="9" t="s">
        <v>23</v>
      </c>
      <c r="Q252" s="4" t="s">
        <v>2035</v>
      </c>
      <c r="R252" s="4" t="s">
        <v>2036</v>
      </c>
      <c r="S252" s="14">
        <f t="shared" si="13"/>
        <v>40203.25</v>
      </c>
      <c r="T252" s="14">
        <f t="shared" si="14"/>
        <v>40238.25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6">
        <f t="shared" si="12"/>
        <v>54.084507042253513</v>
      </c>
      <c r="G253" t="s">
        <v>14</v>
      </c>
      <c r="H253">
        <v>101</v>
      </c>
      <c r="I253" s="5">
        <f t="shared" si="15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s="9" t="s">
        <v>33</v>
      </c>
      <c r="Q253" s="4" t="s">
        <v>2039</v>
      </c>
      <c r="R253" s="4" t="s">
        <v>2040</v>
      </c>
      <c r="S253" s="14">
        <f t="shared" si="13"/>
        <v>41252.25</v>
      </c>
      <c r="T253" s="14">
        <f t="shared" si="14"/>
        <v>41254.25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6">
        <f t="shared" si="12"/>
        <v>626.29999999999995</v>
      </c>
      <c r="G254" t="s">
        <v>20</v>
      </c>
      <c r="H254">
        <v>59</v>
      </c>
      <c r="I254" s="5">
        <f t="shared" si="15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s="9" t="s">
        <v>33</v>
      </c>
      <c r="Q254" s="4" t="s">
        <v>2039</v>
      </c>
      <c r="R254" s="4" t="s">
        <v>2040</v>
      </c>
      <c r="S254" s="14">
        <f t="shared" si="13"/>
        <v>41572.208333333336</v>
      </c>
      <c r="T254" s="14">
        <f t="shared" si="14"/>
        <v>41577.208333333336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6">
        <f t="shared" si="12"/>
        <v>89.021399176954731</v>
      </c>
      <c r="G255" t="s">
        <v>14</v>
      </c>
      <c r="H255">
        <v>1335</v>
      </c>
      <c r="I255" s="5">
        <f t="shared" si="15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s="9" t="s">
        <v>53</v>
      </c>
      <c r="Q255" s="4" t="s">
        <v>2041</v>
      </c>
      <c r="R255" s="4" t="s">
        <v>2044</v>
      </c>
      <c r="S255" s="14">
        <f t="shared" si="13"/>
        <v>40641.208333333336</v>
      </c>
      <c r="T255" s="14">
        <f t="shared" si="14"/>
        <v>40653.208333333336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6">
        <f t="shared" si="12"/>
        <v>184.89130434782609</v>
      </c>
      <c r="G256" t="s">
        <v>20</v>
      </c>
      <c r="H256">
        <v>88</v>
      </c>
      <c r="I256" s="5">
        <f t="shared" si="15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s="9" t="s">
        <v>68</v>
      </c>
      <c r="Q256" s="4" t="s">
        <v>2047</v>
      </c>
      <c r="R256" s="4" t="s">
        <v>2048</v>
      </c>
      <c r="S256" s="14">
        <f t="shared" si="13"/>
        <v>42787.25</v>
      </c>
      <c r="T256" s="14">
        <f t="shared" si="14"/>
        <v>42789.25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6">
        <f t="shared" si="12"/>
        <v>120.16770186335404</v>
      </c>
      <c r="G257" t="s">
        <v>20</v>
      </c>
      <c r="H257">
        <v>1697</v>
      </c>
      <c r="I257" s="5">
        <f t="shared" si="15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s="9" t="s">
        <v>23</v>
      </c>
      <c r="Q257" s="4" t="s">
        <v>2035</v>
      </c>
      <c r="R257" s="4" t="s">
        <v>2036</v>
      </c>
      <c r="S257" s="14">
        <f t="shared" si="13"/>
        <v>40590.25</v>
      </c>
      <c r="T257" s="14">
        <f t="shared" si="14"/>
        <v>40595.25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6">
        <f t="shared" si="12"/>
        <v>23.390243902439025</v>
      </c>
      <c r="G258" t="s">
        <v>14</v>
      </c>
      <c r="H258">
        <v>15</v>
      </c>
      <c r="I258" s="5">
        <f t="shared" si="15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s="9" t="s">
        <v>23</v>
      </c>
      <c r="Q258" s="4" t="s">
        <v>2035</v>
      </c>
      <c r="R258" s="4" t="s">
        <v>2036</v>
      </c>
      <c r="S258" s="14">
        <f t="shared" si="13"/>
        <v>42393.25</v>
      </c>
      <c r="T258" s="14">
        <f t="shared" si="14"/>
        <v>42430.25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6">
        <f t="shared" ref="F259:F322" si="16">SUM(E259/D259)*100</f>
        <v>146</v>
      </c>
      <c r="G259" t="s">
        <v>20</v>
      </c>
      <c r="H259">
        <v>92</v>
      </c>
      <c r="I259" s="5">
        <f t="shared" si="15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s="9" t="s">
        <v>33</v>
      </c>
      <c r="Q259" s="4" t="s">
        <v>2039</v>
      </c>
      <c r="R259" s="4" t="s">
        <v>2040</v>
      </c>
      <c r="S259" s="14">
        <f t="shared" ref="S259:S322" si="17">(((L259/60/60)/24)+DATE(1970,1,1))</f>
        <v>41338.25</v>
      </c>
      <c r="T259" s="14">
        <f t="shared" ref="T259:T322" si="18">(((M259/60/60)/24)+DATE(1970,1,1))</f>
        <v>41352.208333333336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6">
        <f t="shared" si="16"/>
        <v>268.48</v>
      </c>
      <c r="G260" t="s">
        <v>20</v>
      </c>
      <c r="H260">
        <v>186</v>
      </c>
      <c r="I260" s="5">
        <f t="shared" ref="I260:I323" si="19">AVERAGE(E260/H260)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s="9" t="s">
        <v>33</v>
      </c>
      <c r="Q260" s="4" t="s">
        <v>2039</v>
      </c>
      <c r="R260" s="4" t="s">
        <v>2040</v>
      </c>
      <c r="S260" s="14">
        <f t="shared" si="17"/>
        <v>42712.25</v>
      </c>
      <c r="T260" s="14">
        <f t="shared" si="18"/>
        <v>42732.25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6">
        <f t="shared" si="16"/>
        <v>597.5</v>
      </c>
      <c r="G261" t="s">
        <v>20</v>
      </c>
      <c r="H261">
        <v>138</v>
      </c>
      <c r="I261" s="5">
        <f t="shared" si="1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s="9" t="s">
        <v>122</v>
      </c>
      <c r="Q261" s="4" t="s">
        <v>2054</v>
      </c>
      <c r="R261" s="4" t="s">
        <v>2055</v>
      </c>
      <c r="S261" s="14">
        <f t="shared" si="17"/>
        <v>41251.25</v>
      </c>
      <c r="T261" s="14">
        <f t="shared" si="18"/>
        <v>41270.25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6">
        <f t="shared" si="16"/>
        <v>157.69841269841268</v>
      </c>
      <c r="G262" t="s">
        <v>20</v>
      </c>
      <c r="H262">
        <v>261</v>
      </c>
      <c r="I262" s="5">
        <f t="shared" si="1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s="9" t="s">
        <v>23</v>
      </c>
      <c r="Q262" s="4" t="s">
        <v>2035</v>
      </c>
      <c r="R262" s="4" t="s">
        <v>2036</v>
      </c>
      <c r="S262" s="14">
        <f t="shared" si="17"/>
        <v>41180.208333333336</v>
      </c>
      <c r="T262" s="14">
        <f t="shared" si="18"/>
        <v>41192.208333333336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6">
        <f t="shared" si="16"/>
        <v>31.201660735468568</v>
      </c>
      <c r="G263" t="s">
        <v>14</v>
      </c>
      <c r="H263">
        <v>454</v>
      </c>
      <c r="I263" s="5">
        <f t="shared" si="1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s="9" t="s">
        <v>23</v>
      </c>
      <c r="Q263" s="4" t="s">
        <v>2035</v>
      </c>
      <c r="R263" s="4" t="s">
        <v>2036</v>
      </c>
      <c r="S263" s="14">
        <f t="shared" si="17"/>
        <v>40415.208333333336</v>
      </c>
      <c r="T263" s="14">
        <f t="shared" si="18"/>
        <v>40419.208333333336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6">
        <f t="shared" si="16"/>
        <v>313.41176470588238</v>
      </c>
      <c r="G264" t="s">
        <v>20</v>
      </c>
      <c r="H264">
        <v>107</v>
      </c>
      <c r="I264" s="5">
        <f t="shared" si="1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s="9" t="s">
        <v>60</v>
      </c>
      <c r="Q264" s="4" t="s">
        <v>2035</v>
      </c>
      <c r="R264" s="4" t="s">
        <v>2045</v>
      </c>
      <c r="S264" s="14">
        <f t="shared" si="17"/>
        <v>40638.208333333336</v>
      </c>
      <c r="T264" s="14">
        <f t="shared" si="18"/>
        <v>40664.208333333336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6">
        <f t="shared" si="16"/>
        <v>370.89655172413791</v>
      </c>
      <c r="G265" t="s">
        <v>20</v>
      </c>
      <c r="H265">
        <v>199</v>
      </c>
      <c r="I265" s="5">
        <f t="shared" si="1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s="9" t="s">
        <v>122</v>
      </c>
      <c r="Q265" s="4" t="s">
        <v>2054</v>
      </c>
      <c r="R265" s="4" t="s">
        <v>2055</v>
      </c>
      <c r="S265" s="14">
        <f t="shared" si="17"/>
        <v>40187.25</v>
      </c>
      <c r="T265" s="14">
        <f t="shared" si="18"/>
        <v>40187.25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6">
        <f t="shared" si="16"/>
        <v>362.66447368421052</v>
      </c>
      <c r="G266" t="s">
        <v>20</v>
      </c>
      <c r="H266">
        <v>5512</v>
      </c>
      <c r="I266" s="5">
        <f t="shared" si="1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s="9" t="s">
        <v>33</v>
      </c>
      <c r="Q266" s="4" t="s">
        <v>2039</v>
      </c>
      <c r="R266" s="4" t="s">
        <v>2040</v>
      </c>
      <c r="S266" s="14">
        <f t="shared" si="17"/>
        <v>41317.25</v>
      </c>
      <c r="T266" s="14">
        <f t="shared" si="18"/>
        <v>41333.25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6">
        <f t="shared" si="16"/>
        <v>123.08163265306122</v>
      </c>
      <c r="G267" t="s">
        <v>20</v>
      </c>
      <c r="H267">
        <v>86</v>
      </c>
      <c r="I267" s="5">
        <f t="shared" si="1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s="9" t="s">
        <v>33</v>
      </c>
      <c r="Q267" s="4" t="s">
        <v>2039</v>
      </c>
      <c r="R267" s="4" t="s">
        <v>2040</v>
      </c>
      <c r="S267" s="14">
        <f t="shared" si="17"/>
        <v>42372.25</v>
      </c>
      <c r="T267" s="14">
        <f t="shared" si="18"/>
        <v>42416.25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6">
        <f t="shared" si="16"/>
        <v>76.766756032171585</v>
      </c>
      <c r="G268" t="s">
        <v>14</v>
      </c>
      <c r="H268">
        <v>3182</v>
      </c>
      <c r="I268" s="5">
        <f t="shared" si="1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s="9" t="s">
        <v>159</v>
      </c>
      <c r="Q268" s="4" t="s">
        <v>2035</v>
      </c>
      <c r="R268" s="4" t="s">
        <v>2058</v>
      </c>
      <c r="S268" s="14">
        <f t="shared" si="17"/>
        <v>41950.25</v>
      </c>
      <c r="T268" s="14">
        <f t="shared" si="18"/>
        <v>41983.25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6">
        <f t="shared" si="16"/>
        <v>233.62012987012989</v>
      </c>
      <c r="G269" t="s">
        <v>20</v>
      </c>
      <c r="H269">
        <v>2768</v>
      </c>
      <c r="I269" s="5">
        <f t="shared" si="1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s="9" t="s">
        <v>33</v>
      </c>
      <c r="Q269" s="4" t="s">
        <v>2039</v>
      </c>
      <c r="R269" s="4" t="s">
        <v>2040</v>
      </c>
      <c r="S269" s="14">
        <f t="shared" si="17"/>
        <v>41206.208333333336</v>
      </c>
      <c r="T269" s="14">
        <f t="shared" si="18"/>
        <v>41222.25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6">
        <f t="shared" si="16"/>
        <v>180.53333333333333</v>
      </c>
      <c r="G270" t="s">
        <v>20</v>
      </c>
      <c r="H270">
        <v>48</v>
      </c>
      <c r="I270" s="5">
        <f t="shared" si="1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s="9" t="s">
        <v>42</v>
      </c>
      <c r="Q270" s="4" t="s">
        <v>2041</v>
      </c>
      <c r="R270" s="4" t="s">
        <v>2042</v>
      </c>
      <c r="S270" s="14">
        <f t="shared" si="17"/>
        <v>41186.208333333336</v>
      </c>
      <c r="T270" s="14">
        <f t="shared" si="18"/>
        <v>41232.25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6">
        <f t="shared" si="16"/>
        <v>252.62857142857143</v>
      </c>
      <c r="G271" t="s">
        <v>20</v>
      </c>
      <c r="H271">
        <v>87</v>
      </c>
      <c r="I271" s="5">
        <f t="shared" si="1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s="9" t="s">
        <v>269</v>
      </c>
      <c r="Q271" s="4" t="s">
        <v>2041</v>
      </c>
      <c r="R271" s="4" t="s">
        <v>2060</v>
      </c>
      <c r="S271" s="14">
        <f t="shared" si="17"/>
        <v>43496.25</v>
      </c>
      <c r="T271" s="14">
        <f t="shared" si="18"/>
        <v>43517.25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6">
        <f t="shared" si="16"/>
        <v>27.176538240368025</v>
      </c>
      <c r="G272" t="s">
        <v>74</v>
      </c>
      <c r="H272">
        <v>1890</v>
      </c>
      <c r="I272" s="5">
        <f t="shared" si="1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s="9" t="s">
        <v>89</v>
      </c>
      <c r="Q272" s="4" t="s">
        <v>2050</v>
      </c>
      <c r="R272" s="4" t="s">
        <v>2051</v>
      </c>
      <c r="S272" s="14">
        <f t="shared" si="17"/>
        <v>40514.25</v>
      </c>
      <c r="T272" s="14">
        <f t="shared" si="18"/>
        <v>40516.25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6">
        <f t="shared" si="16"/>
        <v>1.2706571242680547</v>
      </c>
      <c r="G273" t="s">
        <v>47</v>
      </c>
      <c r="H273">
        <v>61</v>
      </c>
      <c r="I273" s="5">
        <f t="shared" si="1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s="9" t="s">
        <v>122</v>
      </c>
      <c r="Q273" s="4" t="s">
        <v>2054</v>
      </c>
      <c r="R273" s="4" t="s">
        <v>2055</v>
      </c>
      <c r="S273" s="14">
        <f t="shared" si="17"/>
        <v>42345.25</v>
      </c>
      <c r="T273" s="14">
        <f t="shared" si="18"/>
        <v>42376.25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6">
        <f t="shared" si="16"/>
        <v>304.0097847358121</v>
      </c>
      <c r="G274" t="s">
        <v>20</v>
      </c>
      <c r="H274">
        <v>1894</v>
      </c>
      <c r="I274" s="5">
        <f t="shared" si="1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s="9" t="s">
        <v>33</v>
      </c>
      <c r="Q274" s="4" t="s">
        <v>2039</v>
      </c>
      <c r="R274" s="4" t="s">
        <v>2040</v>
      </c>
      <c r="S274" s="14">
        <f t="shared" si="17"/>
        <v>43656.208333333328</v>
      </c>
      <c r="T274" s="14">
        <f t="shared" si="18"/>
        <v>43681.208333333328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6">
        <f t="shared" si="16"/>
        <v>137.23076923076923</v>
      </c>
      <c r="G275" t="s">
        <v>20</v>
      </c>
      <c r="H275">
        <v>282</v>
      </c>
      <c r="I275" s="5">
        <f t="shared" si="1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s="9" t="s">
        <v>33</v>
      </c>
      <c r="Q275" s="4" t="s">
        <v>2039</v>
      </c>
      <c r="R275" s="4" t="s">
        <v>2040</v>
      </c>
      <c r="S275" s="14">
        <f t="shared" si="17"/>
        <v>42995.208333333328</v>
      </c>
      <c r="T275" s="14">
        <f t="shared" si="18"/>
        <v>42998.208333333328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6">
        <f t="shared" si="16"/>
        <v>32.208333333333336</v>
      </c>
      <c r="G276" t="s">
        <v>14</v>
      </c>
      <c r="H276">
        <v>15</v>
      </c>
      <c r="I276" s="5">
        <f t="shared" si="1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s="9" t="s">
        <v>33</v>
      </c>
      <c r="Q276" s="4" t="s">
        <v>2039</v>
      </c>
      <c r="R276" s="4" t="s">
        <v>2040</v>
      </c>
      <c r="S276" s="14">
        <f t="shared" si="17"/>
        <v>43045.25</v>
      </c>
      <c r="T276" s="14">
        <f t="shared" si="18"/>
        <v>43050.25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6">
        <f t="shared" si="16"/>
        <v>241.51282051282053</v>
      </c>
      <c r="G277" t="s">
        <v>20</v>
      </c>
      <c r="H277">
        <v>116</v>
      </c>
      <c r="I277" s="5">
        <f t="shared" si="1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s="9" t="s">
        <v>206</v>
      </c>
      <c r="Q277" s="4" t="s">
        <v>2047</v>
      </c>
      <c r="R277" s="4" t="s">
        <v>2059</v>
      </c>
      <c r="S277" s="14">
        <f t="shared" si="17"/>
        <v>43561.208333333328</v>
      </c>
      <c r="T277" s="14">
        <f t="shared" si="18"/>
        <v>43569.208333333328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6">
        <f t="shared" si="16"/>
        <v>96.8</v>
      </c>
      <c r="G278" t="s">
        <v>14</v>
      </c>
      <c r="H278">
        <v>133</v>
      </c>
      <c r="I278" s="5">
        <f t="shared" si="1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s="9" t="s">
        <v>89</v>
      </c>
      <c r="Q278" s="4" t="s">
        <v>2050</v>
      </c>
      <c r="R278" s="4" t="s">
        <v>2051</v>
      </c>
      <c r="S278" s="14">
        <f t="shared" si="17"/>
        <v>41018.208333333336</v>
      </c>
      <c r="T278" s="14">
        <f t="shared" si="18"/>
        <v>41023.208333333336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6">
        <f t="shared" si="16"/>
        <v>1066.4285714285716</v>
      </c>
      <c r="G279" t="s">
        <v>20</v>
      </c>
      <c r="H279">
        <v>83</v>
      </c>
      <c r="I279" s="5">
        <f t="shared" si="1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s="9" t="s">
        <v>33</v>
      </c>
      <c r="Q279" s="4" t="s">
        <v>2039</v>
      </c>
      <c r="R279" s="4" t="s">
        <v>2040</v>
      </c>
      <c r="S279" s="14">
        <f t="shared" si="17"/>
        <v>40378.208333333336</v>
      </c>
      <c r="T279" s="14">
        <f t="shared" si="18"/>
        <v>40380.208333333336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6">
        <f t="shared" si="16"/>
        <v>325.88888888888891</v>
      </c>
      <c r="G280" t="s">
        <v>20</v>
      </c>
      <c r="H280">
        <v>91</v>
      </c>
      <c r="I280" s="5">
        <f t="shared" si="1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s="9" t="s">
        <v>28</v>
      </c>
      <c r="Q280" s="4" t="s">
        <v>2037</v>
      </c>
      <c r="R280" s="4" t="s">
        <v>2038</v>
      </c>
      <c r="S280" s="14">
        <f t="shared" si="17"/>
        <v>41239.25</v>
      </c>
      <c r="T280" s="14">
        <f t="shared" si="18"/>
        <v>41264.25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6">
        <f t="shared" si="16"/>
        <v>170.70000000000002</v>
      </c>
      <c r="G281" t="s">
        <v>20</v>
      </c>
      <c r="H281">
        <v>546</v>
      </c>
      <c r="I281" s="5">
        <f t="shared" si="1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s="9" t="s">
        <v>33</v>
      </c>
      <c r="Q281" s="4" t="s">
        <v>2039</v>
      </c>
      <c r="R281" s="4" t="s">
        <v>2040</v>
      </c>
      <c r="S281" s="14">
        <f t="shared" si="17"/>
        <v>43346.208333333328</v>
      </c>
      <c r="T281" s="14">
        <f t="shared" si="18"/>
        <v>43349.208333333328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6">
        <f t="shared" si="16"/>
        <v>581.44000000000005</v>
      </c>
      <c r="G282" t="s">
        <v>20</v>
      </c>
      <c r="H282">
        <v>393</v>
      </c>
      <c r="I282" s="5">
        <f t="shared" si="1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s="9" t="s">
        <v>71</v>
      </c>
      <c r="Q282" s="4" t="s">
        <v>2041</v>
      </c>
      <c r="R282" s="4" t="s">
        <v>2049</v>
      </c>
      <c r="S282" s="14">
        <f t="shared" si="17"/>
        <v>43060.25</v>
      </c>
      <c r="T282" s="14">
        <f t="shared" si="18"/>
        <v>43066.25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6">
        <f t="shared" si="16"/>
        <v>91.520972644376897</v>
      </c>
      <c r="G283" t="s">
        <v>14</v>
      </c>
      <c r="H283">
        <v>2062</v>
      </c>
      <c r="I283" s="5">
        <f t="shared" si="1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s="9" t="s">
        <v>33</v>
      </c>
      <c r="Q283" s="4" t="s">
        <v>2039</v>
      </c>
      <c r="R283" s="4" t="s">
        <v>2040</v>
      </c>
      <c r="S283" s="14">
        <f t="shared" si="17"/>
        <v>40979.25</v>
      </c>
      <c r="T283" s="14">
        <f t="shared" si="18"/>
        <v>41000.208333333336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6">
        <f t="shared" si="16"/>
        <v>108.04761904761904</v>
      </c>
      <c r="G284" t="s">
        <v>20</v>
      </c>
      <c r="H284">
        <v>133</v>
      </c>
      <c r="I284" s="5">
        <f t="shared" si="1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s="9" t="s">
        <v>269</v>
      </c>
      <c r="Q284" s="4" t="s">
        <v>2041</v>
      </c>
      <c r="R284" s="4" t="s">
        <v>2060</v>
      </c>
      <c r="S284" s="14">
        <f t="shared" si="17"/>
        <v>42701.25</v>
      </c>
      <c r="T284" s="14">
        <f t="shared" si="18"/>
        <v>42707.25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6">
        <f t="shared" si="16"/>
        <v>18.728395061728396</v>
      </c>
      <c r="G285" t="s">
        <v>14</v>
      </c>
      <c r="H285">
        <v>29</v>
      </c>
      <c r="I285" s="5">
        <f t="shared" si="1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s="9" t="s">
        <v>23</v>
      </c>
      <c r="Q285" s="4" t="s">
        <v>2035</v>
      </c>
      <c r="R285" s="4" t="s">
        <v>2036</v>
      </c>
      <c r="S285" s="14">
        <f t="shared" si="17"/>
        <v>42520.208333333328</v>
      </c>
      <c r="T285" s="14">
        <f t="shared" si="18"/>
        <v>42525.208333333328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6">
        <f t="shared" si="16"/>
        <v>83.193877551020407</v>
      </c>
      <c r="G286" t="s">
        <v>14</v>
      </c>
      <c r="H286">
        <v>132</v>
      </c>
      <c r="I286" s="5">
        <f t="shared" si="1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s="9" t="s">
        <v>28</v>
      </c>
      <c r="Q286" s="4" t="s">
        <v>2037</v>
      </c>
      <c r="R286" s="4" t="s">
        <v>2038</v>
      </c>
      <c r="S286" s="14">
        <f t="shared" si="17"/>
        <v>41030.208333333336</v>
      </c>
      <c r="T286" s="14">
        <f t="shared" si="18"/>
        <v>41035.208333333336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6">
        <f t="shared" si="16"/>
        <v>706.33333333333337</v>
      </c>
      <c r="G287" t="s">
        <v>20</v>
      </c>
      <c r="H287">
        <v>254</v>
      </c>
      <c r="I287" s="5">
        <f t="shared" si="1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s="9" t="s">
        <v>33</v>
      </c>
      <c r="Q287" s="4" t="s">
        <v>2039</v>
      </c>
      <c r="R287" s="4" t="s">
        <v>2040</v>
      </c>
      <c r="S287" s="14">
        <f t="shared" si="17"/>
        <v>42623.208333333328</v>
      </c>
      <c r="T287" s="14">
        <f t="shared" si="18"/>
        <v>42661.208333333328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6">
        <f t="shared" si="16"/>
        <v>17.446030330062445</v>
      </c>
      <c r="G288" t="s">
        <v>74</v>
      </c>
      <c r="H288">
        <v>184</v>
      </c>
      <c r="I288" s="5">
        <f t="shared" si="1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s="9" t="s">
        <v>33</v>
      </c>
      <c r="Q288" s="4" t="s">
        <v>2039</v>
      </c>
      <c r="R288" s="4" t="s">
        <v>2040</v>
      </c>
      <c r="S288" s="14">
        <f t="shared" si="17"/>
        <v>42697.25</v>
      </c>
      <c r="T288" s="14">
        <f t="shared" si="18"/>
        <v>42704.25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6">
        <f t="shared" si="16"/>
        <v>209.73015873015873</v>
      </c>
      <c r="G289" t="s">
        <v>20</v>
      </c>
      <c r="H289">
        <v>176</v>
      </c>
      <c r="I289" s="5">
        <f t="shared" si="1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s="9" t="s">
        <v>50</v>
      </c>
      <c r="Q289" s="4" t="s">
        <v>2035</v>
      </c>
      <c r="R289" s="4" t="s">
        <v>2043</v>
      </c>
      <c r="S289" s="14">
        <f t="shared" si="17"/>
        <v>42122.208333333328</v>
      </c>
      <c r="T289" s="14">
        <f t="shared" si="18"/>
        <v>42122.208333333328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6">
        <f t="shared" si="16"/>
        <v>97.785714285714292</v>
      </c>
      <c r="G290" t="s">
        <v>14</v>
      </c>
      <c r="H290">
        <v>137</v>
      </c>
      <c r="I290" s="5">
        <f t="shared" si="1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s="9" t="s">
        <v>148</v>
      </c>
      <c r="Q290" s="4" t="s">
        <v>2035</v>
      </c>
      <c r="R290" s="4" t="s">
        <v>2057</v>
      </c>
      <c r="S290" s="14">
        <f t="shared" si="17"/>
        <v>40982.208333333336</v>
      </c>
      <c r="T290" s="14">
        <f t="shared" si="18"/>
        <v>40983.208333333336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6">
        <f t="shared" si="16"/>
        <v>1684.25</v>
      </c>
      <c r="G291" t="s">
        <v>20</v>
      </c>
      <c r="H291">
        <v>337</v>
      </c>
      <c r="I291" s="5">
        <f t="shared" si="1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s="9" t="s">
        <v>33</v>
      </c>
      <c r="Q291" s="4" t="s">
        <v>2039</v>
      </c>
      <c r="R291" s="4" t="s">
        <v>2040</v>
      </c>
      <c r="S291" s="14">
        <f t="shared" si="17"/>
        <v>42219.208333333328</v>
      </c>
      <c r="T291" s="14">
        <f t="shared" si="18"/>
        <v>42222.208333333328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6">
        <f t="shared" si="16"/>
        <v>54.402135231316727</v>
      </c>
      <c r="G292" t="s">
        <v>14</v>
      </c>
      <c r="H292">
        <v>908</v>
      </c>
      <c r="I292" s="5">
        <f t="shared" si="1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s="9" t="s">
        <v>42</v>
      </c>
      <c r="Q292" s="4" t="s">
        <v>2041</v>
      </c>
      <c r="R292" s="4" t="s">
        <v>2042</v>
      </c>
      <c r="S292" s="14">
        <f t="shared" si="17"/>
        <v>41404.208333333336</v>
      </c>
      <c r="T292" s="14">
        <f t="shared" si="18"/>
        <v>41436.208333333336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6">
        <f t="shared" si="16"/>
        <v>456.61111111111109</v>
      </c>
      <c r="G293" t="s">
        <v>20</v>
      </c>
      <c r="H293">
        <v>107</v>
      </c>
      <c r="I293" s="5">
        <f t="shared" si="1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s="9" t="s">
        <v>28</v>
      </c>
      <c r="Q293" s="4" t="s">
        <v>2037</v>
      </c>
      <c r="R293" s="4" t="s">
        <v>2038</v>
      </c>
      <c r="S293" s="14">
        <f t="shared" si="17"/>
        <v>40831.208333333336</v>
      </c>
      <c r="T293" s="14">
        <f t="shared" si="18"/>
        <v>40835.208333333336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6">
        <f t="shared" si="16"/>
        <v>9.8219178082191778</v>
      </c>
      <c r="G294" t="s">
        <v>14</v>
      </c>
      <c r="H294">
        <v>10</v>
      </c>
      <c r="I294" s="5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s="9" t="s">
        <v>17</v>
      </c>
      <c r="Q294" s="4" t="s">
        <v>2033</v>
      </c>
      <c r="R294" s="4" t="s">
        <v>2034</v>
      </c>
      <c r="S294" s="14">
        <f t="shared" si="17"/>
        <v>40984.208333333336</v>
      </c>
      <c r="T294" s="14">
        <f t="shared" si="18"/>
        <v>41002.208333333336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6">
        <f t="shared" si="16"/>
        <v>16.384615384615383</v>
      </c>
      <c r="G295" t="s">
        <v>74</v>
      </c>
      <c r="H295">
        <v>32</v>
      </c>
      <c r="I295" s="5">
        <f t="shared" si="1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s="9" t="s">
        <v>33</v>
      </c>
      <c r="Q295" s="4" t="s">
        <v>2039</v>
      </c>
      <c r="R295" s="4" t="s">
        <v>2040</v>
      </c>
      <c r="S295" s="14">
        <f t="shared" si="17"/>
        <v>40456.208333333336</v>
      </c>
      <c r="T295" s="14">
        <f t="shared" si="18"/>
        <v>40465.208333333336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6">
        <f t="shared" si="16"/>
        <v>1339.6666666666667</v>
      </c>
      <c r="G296" t="s">
        <v>20</v>
      </c>
      <c r="H296">
        <v>183</v>
      </c>
      <c r="I296" s="5">
        <f t="shared" si="1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s="9" t="s">
        <v>33</v>
      </c>
      <c r="Q296" s="4" t="s">
        <v>2039</v>
      </c>
      <c r="R296" s="4" t="s">
        <v>2040</v>
      </c>
      <c r="S296" s="14">
        <f t="shared" si="17"/>
        <v>43399.208333333328</v>
      </c>
      <c r="T296" s="14">
        <f t="shared" si="18"/>
        <v>43411.25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6">
        <f t="shared" si="16"/>
        <v>35.650077760497666</v>
      </c>
      <c r="G297" t="s">
        <v>14</v>
      </c>
      <c r="H297">
        <v>1910</v>
      </c>
      <c r="I297" s="5">
        <f t="shared" si="1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s="9" t="s">
        <v>33</v>
      </c>
      <c r="Q297" s="4" t="s">
        <v>2039</v>
      </c>
      <c r="R297" s="4" t="s">
        <v>2040</v>
      </c>
      <c r="S297" s="14">
        <f t="shared" si="17"/>
        <v>41562.208333333336</v>
      </c>
      <c r="T297" s="14">
        <f t="shared" si="18"/>
        <v>41587.25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6">
        <f t="shared" si="16"/>
        <v>54.950819672131146</v>
      </c>
      <c r="G298" t="s">
        <v>14</v>
      </c>
      <c r="H298">
        <v>38</v>
      </c>
      <c r="I298" s="5">
        <f t="shared" si="1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s="9" t="s">
        <v>33</v>
      </c>
      <c r="Q298" s="4" t="s">
        <v>2039</v>
      </c>
      <c r="R298" s="4" t="s">
        <v>2040</v>
      </c>
      <c r="S298" s="14">
        <f t="shared" si="17"/>
        <v>43493.25</v>
      </c>
      <c r="T298" s="14">
        <f t="shared" si="18"/>
        <v>43515.25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6">
        <f t="shared" si="16"/>
        <v>94.236111111111114</v>
      </c>
      <c r="G299" t="s">
        <v>14</v>
      </c>
      <c r="H299">
        <v>104</v>
      </c>
      <c r="I299" s="5">
        <f t="shared" si="1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s="9" t="s">
        <v>33</v>
      </c>
      <c r="Q299" s="4" t="s">
        <v>2039</v>
      </c>
      <c r="R299" s="4" t="s">
        <v>2040</v>
      </c>
      <c r="S299" s="14">
        <f t="shared" si="17"/>
        <v>41653.25</v>
      </c>
      <c r="T299" s="14">
        <f t="shared" si="18"/>
        <v>41662.25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6">
        <f t="shared" si="16"/>
        <v>143.91428571428571</v>
      </c>
      <c r="G300" t="s">
        <v>20</v>
      </c>
      <c r="H300">
        <v>72</v>
      </c>
      <c r="I300" s="5">
        <f t="shared" si="1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s="9" t="s">
        <v>23</v>
      </c>
      <c r="Q300" s="4" t="s">
        <v>2035</v>
      </c>
      <c r="R300" s="4" t="s">
        <v>2036</v>
      </c>
      <c r="S300" s="14">
        <f t="shared" si="17"/>
        <v>42426.25</v>
      </c>
      <c r="T300" s="14">
        <f t="shared" si="18"/>
        <v>42444.208333333328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6">
        <f t="shared" si="16"/>
        <v>51.421052631578945</v>
      </c>
      <c r="G301" t="s">
        <v>14</v>
      </c>
      <c r="H301">
        <v>49</v>
      </c>
      <c r="I301" s="5">
        <f t="shared" si="1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s="9" t="s">
        <v>17</v>
      </c>
      <c r="Q301" s="4" t="s">
        <v>2033</v>
      </c>
      <c r="R301" s="4" t="s">
        <v>2034</v>
      </c>
      <c r="S301" s="14">
        <f t="shared" si="17"/>
        <v>42432.25</v>
      </c>
      <c r="T301" s="14">
        <f t="shared" si="18"/>
        <v>42488.208333333328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6">
        <f t="shared" si="16"/>
        <v>5</v>
      </c>
      <c r="G302" t="s">
        <v>14</v>
      </c>
      <c r="H302">
        <v>1</v>
      </c>
      <c r="I302" s="5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s="9" t="s">
        <v>68</v>
      </c>
      <c r="Q302" s="4" t="s">
        <v>2047</v>
      </c>
      <c r="R302" s="4" t="s">
        <v>2048</v>
      </c>
      <c r="S302" s="14">
        <f t="shared" si="17"/>
        <v>42977.208333333328</v>
      </c>
      <c r="T302" s="14">
        <f t="shared" si="18"/>
        <v>42978.208333333328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6">
        <f t="shared" si="16"/>
        <v>1344.6666666666667</v>
      </c>
      <c r="G303" t="s">
        <v>20</v>
      </c>
      <c r="H303">
        <v>295</v>
      </c>
      <c r="I303" s="5">
        <f t="shared" si="1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s="9" t="s">
        <v>42</v>
      </c>
      <c r="Q303" s="4" t="s">
        <v>2041</v>
      </c>
      <c r="R303" s="4" t="s">
        <v>2042</v>
      </c>
      <c r="S303" s="14">
        <f t="shared" si="17"/>
        <v>42061.25</v>
      </c>
      <c r="T303" s="14">
        <f t="shared" si="18"/>
        <v>42078.208333333328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6">
        <f t="shared" si="16"/>
        <v>31.844940867279899</v>
      </c>
      <c r="G304" t="s">
        <v>14</v>
      </c>
      <c r="H304">
        <v>245</v>
      </c>
      <c r="I304" s="5">
        <f t="shared" si="1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s="9" t="s">
        <v>33</v>
      </c>
      <c r="Q304" s="4" t="s">
        <v>2039</v>
      </c>
      <c r="R304" s="4" t="s">
        <v>2040</v>
      </c>
      <c r="S304" s="14">
        <f t="shared" si="17"/>
        <v>43345.208333333328</v>
      </c>
      <c r="T304" s="14">
        <f t="shared" si="18"/>
        <v>43359.208333333328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6">
        <f t="shared" si="16"/>
        <v>82.617647058823536</v>
      </c>
      <c r="G305" t="s">
        <v>14</v>
      </c>
      <c r="H305">
        <v>32</v>
      </c>
      <c r="I305" s="5">
        <f t="shared" si="19"/>
        <v>87.78125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s="9" t="s">
        <v>60</v>
      </c>
      <c r="Q305" s="4" t="s">
        <v>2035</v>
      </c>
      <c r="R305" s="4" t="s">
        <v>2045</v>
      </c>
      <c r="S305" s="14">
        <f t="shared" si="17"/>
        <v>42376.25</v>
      </c>
      <c r="T305" s="14">
        <f t="shared" si="18"/>
        <v>42381.25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6">
        <f t="shared" si="16"/>
        <v>546.14285714285722</v>
      </c>
      <c r="G306" t="s">
        <v>20</v>
      </c>
      <c r="H306">
        <v>142</v>
      </c>
      <c r="I306" s="5">
        <f t="shared" si="1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s="9" t="s">
        <v>42</v>
      </c>
      <c r="Q306" s="4" t="s">
        <v>2041</v>
      </c>
      <c r="R306" s="4" t="s">
        <v>2042</v>
      </c>
      <c r="S306" s="14">
        <f t="shared" si="17"/>
        <v>42589.208333333328</v>
      </c>
      <c r="T306" s="14">
        <f t="shared" si="18"/>
        <v>42630.208333333328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6">
        <f t="shared" si="16"/>
        <v>286.21428571428572</v>
      </c>
      <c r="G307" t="s">
        <v>20</v>
      </c>
      <c r="H307">
        <v>85</v>
      </c>
      <c r="I307" s="5">
        <f t="shared" si="1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s="9" t="s">
        <v>33</v>
      </c>
      <c r="Q307" s="4" t="s">
        <v>2039</v>
      </c>
      <c r="R307" s="4" t="s">
        <v>2040</v>
      </c>
      <c r="S307" s="14">
        <f t="shared" si="17"/>
        <v>42448.208333333328</v>
      </c>
      <c r="T307" s="14">
        <f t="shared" si="18"/>
        <v>42489.208333333328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6">
        <f t="shared" si="16"/>
        <v>7.9076923076923071</v>
      </c>
      <c r="G308" t="s">
        <v>14</v>
      </c>
      <c r="H308">
        <v>7</v>
      </c>
      <c r="I308" s="5">
        <f t="shared" si="1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s="9" t="s">
        <v>33</v>
      </c>
      <c r="Q308" s="4" t="s">
        <v>2039</v>
      </c>
      <c r="R308" s="4" t="s">
        <v>2040</v>
      </c>
      <c r="S308" s="14">
        <f t="shared" si="17"/>
        <v>42930.208333333328</v>
      </c>
      <c r="T308" s="14">
        <f t="shared" si="18"/>
        <v>42933.208333333328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6">
        <f t="shared" si="16"/>
        <v>132.13677811550153</v>
      </c>
      <c r="G309" t="s">
        <v>20</v>
      </c>
      <c r="H309">
        <v>659</v>
      </c>
      <c r="I309" s="5">
        <f t="shared" si="1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s="9" t="s">
        <v>119</v>
      </c>
      <c r="Q309" s="4" t="s">
        <v>2047</v>
      </c>
      <c r="R309" s="4" t="s">
        <v>2053</v>
      </c>
      <c r="S309" s="14">
        <f t="shared" si="17"/>
        <v>41066.208333333336</v>
      </c>
      <c r="T309" s="14">
        <f t="shared" si="18"/>
        <v>41086.208333333336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6">
        <f t="shared" si="16"/>
        <v>74.077834179357026</v>
      </c>
      <c r="G310" t="s">
        <v>14</v>
      </c>
      <c r="H310">
        <v>803</v>
      </c>
      <c r="I310" s="5">
        <f t="shared" si="1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s="9" t="s">
        <v>33</v>
      </c>
      <c r="Q310" s="4" t="s">
        <v>2039</v>
      </c>
      <c r="R310" s="4" t="s">
        <v>2040</v>
      </c>
      <c r="S310" s="14">
        <f t="shared" si="17"/>
        <v>40651.208333333336</v>
      </c>
      <c r="T310" s="14">
        <f t="shared" si="18"/>
        <v>40652.208333333336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6">
        <f t="shared" si="16"/>
        <v>75.292682926829272</v>
      </c>
      <c r="G311" t="s">
        <v>74</v>
      </c>
      <c r="H311">
        <v>75</v>
      </c>
      <c r="I311" s="5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s="9" t="s">
        <v>60</v>
      </c>
      <c r="Q311" s="4" t="s">
        <v>2035</v>
      </c>
      <c r="R311" s="4" t="s">
        <v>2045</v>
      </c>
      <c r="S311" s="14">
        <f t="shared" si="17"/>
        <v>40807.208333333336</v>
      </c>
      <c r="T311" s="14">
        <f t="shared" si="18"/>
        <v>40827.208333333336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6">
        <f t="shared" si="16"/>
        <v>20.333333333333332</v>
      </c>
      <c r="G312" t="s">
        <v>14</v>
      </c>
      <c r="H312">
        <v>16</v>
      </c>
      <c r="I312" s="5">
        <f t="shared" si="19"/>
        <v>99.125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s="9" t="s">
        <v>89</v>
      </c>
      <c r="Q312" s="4" t="s">
        <v>2050</v>
      </c>
      <c r="R312" s="4" t="s">
        <v>2051</v>
      </c>
      <c r="S312" s="14">
        <f t="shared" si="17"/>
        <v>40277.208333333336</v>
      </c>
      <c r="T312" s="14">
        <f t="shared" si="18"/>
        <v>40293.208333333336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6">
        <f t="shared" si="16"/>
        <v>203.36507936507937</v>
      </c>
      <c r="G313" t="s">
        <v>20</v>
      </c>
      <c r="H313">
        <v>121</v>
      </c>
      <c r="I313" s="5">
        <f t="shared" si="1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s="9" t="s">
        <v>33</v>
      </c>
      <c r="Q313" s="4" t="s">
        <v>2039</v>
      </c>
      <c r="R313" s="4" t="s">
        <v>2040</v>
      </c>
      <c r="S313" s="14">
        <f t="shared" si="17"/>
        <v>40590.25</v>
      </c>
      <c r="T313" s="14">
        <f t="shared" si="18"/>
        <v>40602.25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6">
        <f t="shared" si="16"/>
        <v>310.2284263959391</v>
      </c>
      <c r="G314" t="s">
        <v>20</v>
      </c>
      <c r="H314">
        <v>3742</v>
      </c>
      <c r="I314" s="5">
        <f t="shared" si="1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s="9" t="s">
        <v>33</v>
      </c>
      <c r="Q314" s="4" t="s">
        <v>2039</v>
      </c>
      <c r="R314" s="4" t="s">
        <v>2040</v>
      </c>
      <c r="S314" s="14">
        <f t="shared" si="17"/>
        <v>41572.208333333336</v>
      </c>
      <c r="T314" s="14">
        <f t="shared" si="18"/>
        <v>41579.208333333336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6">
        <f t="shared" si="16"/>
        <v>395.31818181818181</v>
      </c>
      <c r="G315" t="s">
        <v>20</v>
      </c>
      <c r="H315">
        <v>223</v>
      </c>
      <c r="I315" s="5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s="9" t="s">
        <v>23</v>
      </c>
      <c r="Q315" s="4" t="s">
        <v>2035</v>
      </c>
      <c r="R315" s="4" t="s">
        <v>2036</v>
      </c>
      <c r="S315" s="14">
        <f t="shared" si="17"/>
        <v>40966.25</v>
      </c>
      <c r="T315" s="14">
        <f t="shared" si="18"/>
        <v>40968.25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6">
        <f t="shared" si="16"/>
        <v>294.71428571428572</v>
      </c>
      <c r="G316" t="s">
        <v>20</v>
      </c>
      <c r="H316">
        <v>133</v>
      </c>
      <c r="I316" s="5">
        <f t="shared" si="1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s="9" t="s">
        <v>42</v>
      </c>
      <c r="Q316" s="4" t="s">
        <v>2041</v>
      </c>
      <c r="R316" s="4" t="s">
        <v>2042</v>
      </c>
      <c r="S316" s="14">
        <f t="shared" si="17"/>
        <v>43536.208333333328</v>
      </c>
      <c r="T316" s="14">
        <f t="shared" si="18"/>
        <v>43541.208333333328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6">
        <f t="shared" si="16"/>
        <v>33.89473684210526</v>
      </c>
      <c r="G317" t="s">
        <v>14</v>
      </c>
      <c r="H317">
        <v>31</v>
      </c>
      <c r="I317" s="5">
        <f t="shared" si="1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s="9" t="s">
        <v>33</v>
      </c>
      <c r="Q317" s="4" t="s">
        <v>2039</v>
      </c>
      <c r="R317" s="4" t="s">
        <v>2040</v>
      </c>
      <c r="S317" s="14">
        <f t="shared" si="17"/>
        <v>41783.208333333336</v>
      </c>
      <c r="T317" s="14">
        <f t="shared" si="18"/>
        <v>41812.208333333336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6">
        <f t="shared" si="16"/>
        <v>66.677083333333329</v>
      </c>
      <c r="G318" t="s">
        <v>14</v>
      </c>
      <c r="H318">
        <v>108</v>
      </c>
      <c r="I318" s="5">
        <f t="shared" si="1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s="9" t="s">
        <v>17</v>
      </c>
      <c r="Q318" s="4" t="s">
        <v>2033</v>
      </c>
      <c r="R318" s="4" t="s">
        <v>2034</v>
      </c>
      <c r="S318" s="14">
        <f t="shared" si="17"/>
        <v>43788.25</v>
      </c>
      <c r="T318" s="14">
        <f t="shared" si="18"/>
        <v>43789.25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6">
        <f t="shared" si="16"/>
        <v>19.227272727272727</v>
      </c>
      <c r="G319" t="s">
        <v>14</v>
      </c>
      <c r="H319">
        <v>30</v>
      </c>
      <c r="I319" s="5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s="9" t="s">
        <v>33</v>
      </c>
      <c r="Q319" s="4" t="s">
        <v>2039</v>
      </c>
      <c r="R319" s="4" t="s">
        <v>2040</v>
      </c>
      <c r="S319" s="14">
        <f t="shared" si="17"/>
        <v>42869.208333333328</v>
      </c>
      <c r="T319" s="14">
        <f t="shared" si="18"/>
        <v>42882.208333333328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6">
        <f t="shared" si="16"/>
        <v>15.842105263157894</v>
      </c>
      <c r="G320" t="s">
        <v>14</v>
      </c>
      <c r="H320">
        <v>17</v>
      </c>
      <c r="I320" s="5">
        <f t="shared" si="1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s="9" t="s">
        <v>23</v>
      </c>
      <c r="Q320" s="4" t="s">
        <v>2035</v>
      </c>
      <c r="R320" s="4" t="s">
        <v>2036</v>
      </c>
      <c r="S320" s="14">
        <f t="shared" si="17"/>
        <v>41684.25</v>
      </c>
      <c r="T320" s="14">
        <f t="shared" si="18"/>
        <v>41686.25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6">
        <f t="shared" si="16"/>
        <v>38.702380952380956</v>
      </c>
      <c r="G321" t="s">
        <v>74</v>
      </c>
      <c r="H321">
        <v>64</v>
      </c>
      <c r="I321" s="5">
        <f t="shared" si="19"/>
        <v>50.796875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s="9" t="s">
        <v>28</v>
      </c>
      <c r="Q321" s="4" t="s">
        <v>2037</v>
      </c>
      <c r="R321" s="4" t="s">
        <v>2038</v>
      </c>
      <c r="S321" s="14">
        <f t="shared" si="17"/>
        <v>40402.208333333336</v>
      </c>
      <c r="T321" s="14">
        <f t="shared" si="18"/>
        <v>40426.208333333336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6">
        <f t="shared" si="16"/>
        <v>9.5876777251184837</v>
      </c>
      <c r="G322" t="s">
        <v>14</v>
      </c>
      <c r="H322">
        <v>80</v>
      </c>
      <c r="I322" s="5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s="9" t="s">
        <v>119</v>
      </c>
      <c r="Q322" s="4" t="s">
        <v>2047</v>
      </c>
      <c r="R322" s="4" t="s">
        <v>2053</v>
      </c>
      <c r="S322" s="14">
        <f t="shared" si="17"/>
        <v>40673.208333333336</v>
      </c>
      <c r="T322" s="14">
        <f t="shared" si="18"/>
        <v>40682.208333333336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6">
        <f t="shared" ref="F323:F386" si="20">SUM(E323/D323)*100</f>
        <v>94.144366197183089</v>
      </c>
      <c r="G323" t="s">
        <v>14</v>
      </c>
      <c r="H323">
        <v>2468</v>
      </c>
      <c r="I323" s="5">
        <f t="shared" si="1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s="9" t="s">
        <v>100</v>
      </c>
      <c r="Q323" s="4" t="s">
        <v>2041</v>
      </c>
      <c r="R323" s="4" t="s">
        <v>2052</v>
      </c>
      <c r="S323" s="14">
        <f t="shared" ref="S323:S386" si="21">(((L323/60/60)/24)+DATE(1970,1,1))</f>
        <v>40634.208333333336</v>
      </c>
      <c r="T323" s="14">
        <f t="shared" ref="T323:T386" si="22">(((M323/60/60)/24)+DATE(1970,1,1))</f>
        <v>40642.208333333336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6">
        <f t="shared" si="20"/>
        <v>166.56234096692114</v>
      </c>
      <c r="G324" t="s">
        <v>20</v>
      </c>
      <c r="H324">
        <v>5168</v>
      </c>
      <c r="I324" s="5">
        <f t="shared" ref="I324:I387" si="23">AVERAGE(E324/H324)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s="9" t="s">
        <v>33</v>
      </c>
      <c r="Q324" s="4" t="s">
        <v>2039</v>
      </c>
      <c r="R324" s="4" t="s">
        <v>2040</v>
      </c>
      <c r="S324" s="14">
        <f t="shared" si="21"/>
        <v>40507.25</v>
      </c>
      <c r="T324" s="14">
        <f t="shared" si="22"/>
        <v>40520.25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6">
        <f t="shared" si="20"/>
        <v>24.134831460674157</v>
      </c>
      <c r="G325" t="s">
        <v>14</v>
      </c>
      <c r="H325">
        <v>26</v>
      </c>
      <c r="I325" s="5">
        <f t="shared" si="23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s="9" t="s">
        <v>42</v>
      </c>
      <c r="Q325" s="4" t="s">
        <v>2041</v>
      </c>
      <c r="R325" s="4" t="s">
        <v>2042</v>
      </c>
      <c r="S325" s="14">
        <f t="shared" si="21"/>
        <v>41725.208333333336</v>
      </c>
      <c r="T325" s="14">
        <f t="shared" si="22"/>
        <v>41727.208333333336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6">
        <f t="shared" si="20"/>
        <v>164.05633802816902</v>
      </c>
      <c r="G326" t="s">
        <v>20</v>
      </c>
      <c r="H326">
        <v>307</v>
      </c>
      <c r="I326" s="5">
        <f t="shared" si="23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s="9" t="s">
        <v>33</v>
      </c>
      <c r="Q326" s="4" t="s">
        <v>2039</v>
      </c>
      <c r="R326" s="4" t="s">
        <v>2040</v>
      </c>
      <c r="S326" s="14">
        <f t="shared" si="21"/>
        <v>42176.208333333328</v>
      </c>
      <c r="T326" s="14">
        <f t="shared" si="22"/>
        <v>42188.208333333328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6">
        <f t="shared" si="20"/>
        <v>90.723076923076931</v>
      </c>
      <c r="G327" t="s">
        <v>14</v>
      </c>
      <c r="H327">
        <v>73</v>
      </c>
      <c r="I327" s="5">
        <f t="shared" si="23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s="9" t="s">
        <v>33</v>
      </c>
      <c r="Q327" s="4" t="s">
        <v>2039</v>
      </c>
      <c r="R327" s="4" t="s">
        <v>2040</v>
      </c>
      <c r="S327" s="14">
        <f t="shared" si="21"/>
        <v>43267.208333333328</v>
      </c>
      <c r="T327" s="14">
        <f t="shared" si="22"/>
        <v>43290.208333333328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6">
        <f t="shared" si="20"/>
        <v>46.194444444444443</v>
      </c>
      <c r="G328" t="s">
        <v>14</v>
      </c>
      <c r="H328">
        <v>128</v>
      </c>
      <c r="I328" s="5">
        <f t="shared" si="23"/>
        <v>25.984375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s="9" t="s">
        <v>71</v>
      </c>
      <c r="Q328" s="4" t="s">
        <v>2041</v>
      </c>
      <c r="R328" s="4" t="s">
        <v>2049</v>
      </c>
      <c r="S328" s="14">
        <f t="shared" si="21"/>
        <v>42364.25</v>
      </c>
      <c r="T328" s="14">
        <f t="shared" si="22"/>
        <v>42370.25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6">
        <f t="shared" si="20"/>
        <v>38.53846153846154</v>
      </c>
      <c r="G329" t="s">
        <v>14</v>
      </c>
      <c r="H329">
        <v>33</v>
      </c>
      <c r="I329" s="5">
        <f t="shared" si="23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s="9" t="s">
        <v>33</v>
      </c>
      <c r="Q329" s="4" t="s">
        <v>2039</v>
      </c>
      <c r="R329" s="4" t="s">
        <v>2040</v>
      </c>
      <c r="S329" s="14">
        <f t="shared" si="21"/>
        <v>43705.208333333328</v>
      </c>
      <c r="T329" s="14">
        <f t="shared" si="22"/>
        <v>43709.208333333328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6">
        <f t="shared" si="20"/>
        <v>133.56231003039514</v>
      </c>
      <c r="G330" t="s">
        <v>20</v>
      </c>
      <c r="H330">
        <v>2441</v>
      </c>
      <c r="I330" s="5">
        <f t="shared" si="23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s="9" t="s">
        <v>23</v>
      </c>
      <c r="Q330" s="4" t="s">
        <v>2035</v>
      </c>
      <c r="R330" s="4" t="s">
        <v>2036</v>
      </c>
      <c r="S330" s="14">
        <f t="shared" si="21"/>
        <v>43434.25</v>
      </c>
      <c r="T330" s="14">
        <f t="shared" si="22"/>
        <v>43445.25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6">
        <f t="shared" si="20"/>
        <v>22.896588486140725</v>
      </c>
      <c r="G331" t="s">
        <v>47</v>
      </c>
      <c r="H331">
        <v>211</v>
      </c>
      <c r="I331" s="5">
        <f t="shared" si="23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s="9" t="s">
        <v>89</v>
      </c>
      <c r="Q331" s="4" t="s">
        <v>2050</v>
      </c>
      <c r="R331" s="4" t="s">
        <v>2051</v>
      </c>
      <c r="S331" s="14">
        <f t="shared" si="21"/>
        <v>42716.25</v>
      </c>
      <c r="T331" s="14">
        <f t="shared" si="22"/>
        <v>42727.25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6">
        <f t="shared" si="20"/>
        <v>184.95548961424333</v>
      </c>
      <c r="G332" t="s">
        <v>20</v>
      </c>
      <c r="H332">
        <v>1385</v>
      </c>
      <c r="I332" s="5">
        <f t="shared" si="23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s="9" t="s">
        <v>42</v>
      </c>
      <c r="Q332" s="4" t="s">
        <v>2041</v>
      </c>
      <c r="R332" s="4" t="s">
        <v>2042</v>
      </c>
      <c r="S332" s="14">
        <f t="shared" si="21"/>
        <v>43077.25</v>
      </c>
      <c r="T332" s="14">
        <f t="shared" si="22"/>
        <v>43078.25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6">
        <f t="shared" si="20"/>
        <v>443.72727272727275</v>
      </c>
      <c r="G333" t="s">
        <v>20</v>
      </c>
      <c r="H333">
        <v>190</v>
      </c>
      <c r="I333" s="5">
        <f t="shared" si="23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s="9" t="s">
        <v>17</v>
      </c>
      <c r="Q333" s="4" t="s">
        <v>2033</v>
      </c>
      <c r="R333" s="4" t="s">
        <v>2034</v>
      </c>
      <c r="S333" s="14">
        <f t="shared" si="21"/>
        <v>40896.25</v>
      </c>
      <c r="T333" s="14">
        <f t="shared" si="22"/>
        <v>40897.25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6">
        <f t="shared" si="20"/>
        <v>199.9806763285024</v>
      </c>
      <c r="G334" t="s">
        <v>20</v>
      </c>
      <c r="H334">
        <v>470</v>
      </c>
      <c r="I334" s="5">
        <f t="shared" si="23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s="9" t="s">
        <v>65</v>
      </c>
      <c r="Q334" s="4" t="s">
        <v>2037</v>
      </c>
      <c r="R334" s="4" t="s">
        <v>2046</v>
      </c>
      <c r="S334" s="14">
        <f t="shared" si="21"/>
        <v>41361.208333333336</v>
      </c>
      <c r="T334" s="14">
        <f t="shared" si="22"/>
        <v>41362.208333333336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6">
        <f t="shared" si="20"/>
        <v>123.95833333333333</v>
      </c>
      <c r="G335" t="s">
        <v>20</v>
      </c>
      <c r="H335">
        <v>253</v>
      </c>
      <c r="I335" s="5">
        <f t="shared" si="23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s="9" t="s">
        <v>33</v>
      </c>
      <c r="Q335" s="4" t="s">
        <v>2039</v>
      </c>
      <c r="R335" s="4" t="s">
        <v>2040</v>
      </c>
      <c r="S335" s="14">
        <f t="shared" si="21"/>
        <v>43424.25</v>
      </c>
      <c r="T335" s="14">
        <f t="shared" si="22"/>
        <v>43452.25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6">
        <f t="shared" si="20"/>
        <v>186.61329305135951</v>
      </c>
      <c r="G336" t="s">
        <v>20</v>
      </c>
      <c r="H336">
        <v>1113</v>
      </c>
      <c r="I336" s="5">
        <f t="shared" si="23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s="9" t="s">
        <v>23</v>
      </c>
      <c r="Q336" s="4" t="s">
        <v>2035</v>
      </c>
      <c r="R336" s="4" t="s">
        <v>2036</v>
      </c>
      <c r="S336" s="14">
        <f t="shared" si="21"/>
        <v>43110.25</v>
      </c>
      <c r="T336" s="14">
        <f t="shared" si="22"/>
        <v>43117.25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6">
        <f t="shared" si="20"/>
        <v>114.28538550057536</v>
      </c>
      <c r="G337" t="s">
        <v>20</v>
      </c>
      <c r="H337">
        <v>2283</v>
      </c>
      <c r="I337" s="5">
        <f t="shared" si="23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s="9" t="s">
        <v>23</v>
      </c>
      <c r="Q337" s="4" t="s">
        <v>2035</v>
      </c>
      <c r="R337" s="4" t="s">
        <v>2036</v>
      </c>
      <c r="S337" s="14">
        <f t="shared" si="21"/>
        <v>43784.25</v>
      </c>
      <c r="T337" s="14">
        <f t="shared" si="22"/>
        <v>43797.25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6">
        <f t="shared" si="20"/>
        <v>97.032531824611041</v>
      </c>
      <c r="G338" t="s">
        <v>14</v>
      </c>
      <c r="H338">
        <v>1072</v>
      </c>
      <c r="I338" s="5">
        <f t="shared" si="23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s="9" t="s">
        <v>23</v>
      </c>
      <c r="Q338" s="4" t="s">
        <v>2035</v>
      </c>
      <c r="R338" s="4" t="s">
        <v>2036</v>
      </c>
      <c r="S338" s="14">
        <f t="shared" si="21"/>
        <v>40527.25</v>
      </c>
      <c r="T338" s="14">
        <f t="shared" si="22"/>
        <v>40528.25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6">
        <f t="shared" si="20"/>
        <v>122.81904761904762</v>
      </c>
      <c r="G339" t="s">
        <v>20</v>
      </c>
      <c r="H339">
        <v>1095</v>
      </c>
      <c r="I339" s="5">
        <f t="shared" si="23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s="9" t="s">
        <v>33</v>
      </c>
      <c r="Q339" s="4" t="s">
        <v>2039</v>
      </c>
      <c r="R339" s="4" t="s">
        <v>2040</v>
      </c>
      <c r="S339" s="14">
        <f t="shared" si="21"/>
        <v>43780.25</v>
      </c>
      <c r="T339" s="14">
        <f t="shared" si="22"/>
        <v>43781.25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6">
        <f t="shared" si="20"/>
        <v>179.14326647564468</v>
      </c>
      <c r="G340" t="s">
        <v>20</v>
      </c>
      <c r="H340">
        <v>1690</v>
      </c>
      <c r="I340" s="5">
        <f t="shared" si="23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s="9" t="s">
        <v>33</v>
      </c>
      <c r="Q340" s="4" t="s">
        <v>2039</v>
      </c>
      <c r="R340" s="4" t="s">
        <v>2040</v>
      </c>
      <c r="S340" s="14">
        <f t="shared" si="21"/>
        <v>40821.208333333336</v>
      </c>
      <c r="T340" s="14">
        <f t="shared" si="22"/>
        <v>40851.208333333336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6">
        <f t="shared" si="20"/>
        <v>79.951577402787962</v>
      </c>
      <c r="G341" t="s">
        <v>74</v>
      </c>
      <c r="H341">
        <v>1297</v>
      </c>
      <c r="I341" s="5">
        <f t="shared" si="23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s="9" t="s">
        <v>33</v>
      </c>
      <c r="Q341" s="4" t="s">
        <v>2039</v>
      </c>
      <c r="R341" s="4" t="s">
        <v>2040</v>
      </c>
      <c r="S341" s="14">
        <f t="shared" si="21"/>
        <v>42949.208333333328</v>
      </c>
      <c r="T341" s="14">
        <f t="shared" si="22"/>
        <v>42963.208333333328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6">
        <f t="shared" si="20"/>
        <v>94.242587601078171</v>
      </c>
      <c r="G342" t="s">
        <v>14</v>
      </c>
      <c r="H342">
        <v>393</v>
      </c>
      <c r="I342" s="5">
        <f t="shared" si="23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s="9" t="s">
        <v>122</v>
      </c>
      <c r="Q342" s="4" t="s">
        <v>2054</v>
      </c>
      <c r="R342" s="4" t="s">
        <v>2055</v>
      </c>
      <c r="S342" s="14">
        <f t="shared" si="21"/>
        <v>40889.25</v>
      </c>
      <c r="T342" s="14">
        <f t="shared" si="22"/>
        <v>40890.25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6">
        <f t="shared" si="20"/>
        <v>84.669291338582681</v>
      </c>
      <c r="G343" t="s">
        <v>14</v>
      </c>
      <c r="H343">
        <v>1257</v>
      </c>
      <c r="I343" s="5">
        <f t="shared" si="23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s="9" t="s">
        <v>60</v>
      </c>
      <c r="Q343" s="4" t="s">
        <v>2035</v>
      </c>
      <c r="R343" s="4" t="s">
        <v>2045</v>
      </c>
      <c r="S343" s="14">
        <f t="shared" si="21"/>
        <v>42244.208333333328</v>
      </c>
      <c r="T343" s="14">
        <f t="shared" si="22"/>
        <v>42251.208333333328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6">
        <f t="shared" si="20"/>
        <v>66.521920668058456</v>
      </c>
      <c r="G344" t="s">
        <v>14</v>
      </c>
      <c r="H344">
        <v>328</v>
      </c>
      <c r="I344" s="5">
        <f t="shared" si="23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s="9" t="s">
        <v>33</v>
      </c>
      <c r="Q344" s="4" t="s">
        <v>2039</v>
      </c>
      <c r="R344" s="4" t="s">
        <v>2040</v>
      </c>
      <c r="S344" s="14">
        <f t="shared" si="21"/>
        <v>41475.208333333336</v>
      </c>
      <c r="T344" s="14">
        <f t="shared" si="22"/>
        <v>41487.208333333336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6">
        <f t="shared" si="20"/>
        <v>53.922222222222224</v>
      </c>
      <c r="G345" t="s">
        <v>14</v>
      </c>
      <c r="H345">
        <v>147</v>
      </c>
      <c r="I345" s="5">
        <f t="shared" si="23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s="9" t="s">
        <v>33</v>
      </c>
      <c r="Q345" s="4" t="s">
        <v>2039</v>
      </c>
      <c r="R345" s="4" t="s">
        <v>2040</v>
      </c>
      <c r="S345" s="14">
        <f t="shared" si="21"/>
        <v>41597.25</v>
      </c>
      <c r="T345" s="14">
        <f t="shared" si="22"/>
        <v>41650.25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6">
        <f t="shared" si="20"/>
        <v>41.983299595141702</v>
      </c>
      <c r="G346" t="s">
        <v>14</v>
      </c>
      <c r="H346">
        <v>830</v>
      </c>
      <c r="I346" s="5">
        <f t="shared" si="23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s="9" t="s">
        <v>89</v>
      </c>
      <c r="Q346" s="4" t="s">
        <v>2050</v>
      </c>
      <c r="R346" s="4" t="s">
        <v>2051</v>
      </c>
      <c r="S346" s="14">
        <f t="shared" si="21"/>
        <v>43122.25</v>
      </c>
      <c r="T346" s="14">
        <f t="shared" si="22"/>
        <v>43162.25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6">
        <f t="shared" si="20"/>
        <v>14.69479695431472</v>
      </c>
      <c r="G347" t="s">
        <v>14</v>
      </c>
      <c r="H347">
        <v>331</v>
      </c>
      <c r="I347" s="5">
        <f t="shared" si="23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s="9" t="s">
        <v>53</v>
      </c>
      <c r="Q347" s="4" t="s">
        <v>2041</v>
      </c>
      <c r="R347" s="4" t="s">
        <v>2044</v>
      </c>
      <c r="S347" s="14">
        <f t="shared" si="21"/>
        <v>42194.208333333328</v>
      </c>
      <c r="T347" s="14">
        <f t="shared" si="22"/>
        <v>42195.208333333328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6">
        <f t="shared" si="20"/>
        <v>34.475000000000001</v>
      </c>
      <c r="G348" t="s">
        <v>14</v>
      </c>
      <c r="H348">
        <v>25</v>
      </c>
      <c r="I348" s="5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s="9" t="s">
        <v>60</v>
      </c>
      <c r="Q348" s="4" t="s">
        <v>2035</v>
      </c>
      <c r="R348" s="4" t="s">
        <v>2045</v>
      </c>
      <c r="S348" s="14">
        <f t="shared" si="21"/>
        <v>42971.208333333328</v>
      </c>
      <c r="T348" s="14">
        <f t="shared" si="22"/>
        <v>43026.208333333328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6">
        <f t="shared" si="20"/>
        <v>1400.7777777777778</v>
      </c>
      <c r="G349" t="s">
        <v>20</v>
      </c>
      <c r="H349">
        <v>191</v>
      </c>
      <c r="I349" s="5">
        <f t="shared" si="23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s="9" t="s">
        <v>28</v>
      </c>
      <c r="Q349" s="4" t="s">
        <v>2037</v>
      </c>
      <c r="R349" s="4" t="s">
        <v>2038</v>
      </c>
      <c r="S349" s="14">
        <f t="shared" si="21"/>
        <v>42046.25</v>
      </c>
      <c r="T349" s="14">
        <f t="shared" si="22"/>
        <v>42070.25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6">
        <f t="shared" si="20"/>
        <v>71.770351758793964</v>
      </c>
      <c r="G350" t="s">
        <v>14</v>
      </c>
      <c r="H350">
        <v>3483</v>
      </c>
      <c r="I350" s="5">
        <f t="shared" si="23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s="9" t="s">
        <v>17</v>
      </c>
      <c r="Q350" s="4" t="s">
        <v>2033</v>
      </c>
      <c r="R350" s="4" t="s">
        <v>2034</v>
      </c>
      <c r="S350" s="14">
        <f t="shared" si="21"/>
        <v>42782.25</v>
      </c>
      <c r="T350" s="14">
        <f t="shared" si="22"/>
        <v>42795.25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6">
        <f t="shared" si="20"/>
        <v>53.074115044247783</v>
      </c>
      <c r="G351" t="s">
        <v>14</v>
      </c>
      <c r="H351">
        <v>923</v>
      </c>
      <c r="I351" s="5">
        <f t="shared" si="23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s="9" t="s">
        <v>33</v>
      </c>
      <c r="Q351" s="4" t="s">
        <v>2039</v>
      </c>
      <c r="R351" s="4" t="s">
        <v>2040</v>
      </c>
      <c r="S351" s="14">
        <f t="shared" si="21"/>
        <v>42930.208333333328</v>
      </c>
      <c r="T351" s="14">
        <f t="shared" si="22"/>
        <v>42960.208333333328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6">
        <f t="shared" si="20"/>
        <v>5</v>
      </c>
      <c r="G352" t="s">
        <v>14</v>
      </c>
      <c r="H352">
        <v>1</v>
      </c>
      <c r="I352" s="5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s="9" t="s">
        <v>159</v>
      </c>
      <c r="Q352" s="4" t="s">
        <v>2035</v>
      </c>
      <c r="R352" s="4" t="s">
        <v>2058</v>
      </c>
      <c r="S352" s="14">
        <f t="shared" si="21"/>
        <v>42144.208333333328</v>
      </c>
      <c r="T352" s="14">
        <f t="shared" si="22"/>
        <v>42162.208333333328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6">
        <f t="shared" si="20"/>
        <v>127.70715249662618</v>
      </c>
      <c r="G353" t="s">
        <v>20</v>
      </c>
      <c r="H353">
        <v>2013</v>
      </c>
      <c r="I353" s="5">
        <f t="shared" si="23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s="9" t="s">
        <v>23</v>
      </c>
      <c r="Q353" s="4" t="s">
        <v>2035</v>
      </c>
      <c r="R353" s="4" t="s">
        <v>2036</v>
      </c>
      <c r="S353" s="14">
        <f t="shared" si="21"/>
        <v>42240.208333333328</v>
      </c>
      <c r="T353" s="14">
        <f t="shared" si="22"/>
        <v>42254.208333333328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6">
        <f t="shared" si="20"/>
        <v>34.892857142857139</v>
      </c>
      <c r="G354" t="s">
        <v>14</v>
      </c>
      <c r="H354">
        <v>33</v>
      </c>
      <c r="I354" s="5">
        <f t="shared" si="23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s="9" t="s">
        <v>33</v>
      </c>
      <c r="Q354" s="4" t="s">
        <v>2039</v>
      </c>
      <c r="R354" s="4" t="s">
        <v>2040</v>
      </c>
      <c r="S354" s="14">
        <f t="shared" si="21"/>
        <v>42315.25</v>
      </c>
      <c r="T354" s="14">
        <f t="shared" si="22"/>
        <v>42323.25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6">
        <f t="shared" si="20"/>
        <v>410.59821428571428</v>
      </c>
      <c r="G355" t="s">
        <v>20</v>
      </c>
      <c r="H355">
        <v>1703</v>
      </c>
      <c r="I355" s="5">
        <f t="shared" si="23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s="9" t="s">
        <v>33</v>
      </c>
      <c r="Q355" s="4" t="s">
        <v>2039</v>
      </c>
      <c r="R355" s="4" t="s">
        <v>2040</v>
      </c>
      <c r="S355" s="14">
        <f t="shared" si="21"/>
        <v>43651.208333333328</v>
      </c>
      <c r="T355" s="14">
        <f t="shared" si="22"/>
        <v>43652.208333333328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6">
        <f t="shared" si="20"/>
        <v>123.73770491803278</v>
      </c>
      <c r="G356" t="s">
        <v>20</v>
      </c>
      <c r="H356">
        <v>80</v>
      </c>
      <c r="I356" s="5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s="9" t="s">
        <v>42</v>
      </c>
      <c r="Q356" s="4" t="s">
        <v>2041</v>
      </c>
      <c r="R356" s="4" t="s">
        <v>2042</v>
      </c>
      <c r="S356" s="14">
        <f t="shared" si="21"/>
        <v>41520.208333333336</v>
      </c>
      <c r="T356" s="14">
        <f t="shared" si="22"/>
        <v>41527.208333333336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6">
        <f t="shared" si="20"/>
        <v>58.973684210526315</v>
      </c>
      <c r="G357" t="s">
        <v>47</v>
      </c>
      <c r="H357">
        <v>86</v>
      </c>
      <c r="I357" s="5">
        <f t="shared" si="23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s="9" t="s">
        <v>65</v>
      </c>
      <c r="Q357" s="4" t="s">
        <v>2037</v>
      </c>
      <c r="R357" s="4" t="s">
        <v>2046</v>
      </c>
      <c r="S357" s="14">
        <f t="shared" si="21"/>
        <v>42757.25</v>
      </c>
      <c r="T357" s="14">
        <f t="shared" si="22"/>
        <v>42797.25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6">
        <f t="shared" si="20"/>
        <v>36.892473118279568</v>
      </c>
      <c r="G358" t="s">
        <v>14</v>
      </c>
      <c r="H358">
        <v>40</v>
      </c>
      <c r="I358" s="5">
        <f t="shared" si="23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s="9" t="s">
        <v>33</v>
      </c>
      <c r="Q358" s="4" t="s">
        <v>2039</v>
      </c>
      <c r="R358" s="4" t="s">
        <v>2040</v>
      </c>
      <c r="S358" s="14">
        <f t="shared" si="21"/>
        <v>40922.25</v>
      </c>
      <c r="T358" s="14">
        <f t="shared" si="22"/>
        <v>40931.25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6">
        <f t="shared" si="20"/>
        <v>184.91304347826087</v>
      </c>
      <c r="G359" t="s">
        <v>20</v>
      </c>
      <c r="H359">
        <v>41</v>
      </c>
      <c r="I359" s="5">
        <f t="shared" si="23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s="9" t="s">
        <v>89</v>
      </c>
      <c r="Q359" s="4" t="s">
        <v>2050</v>
      </c>
      <c r="R359" s="4" t="s">
        <v>2051</v>
      </c>
      <c r="S359" s="14">
        <f t="shared" si="21"/>
        <v>42250.208333333328</v>
      </c>
      <c r="T359" s="14">
        <f t="shared" si="22"/>
        <v>42275.208333333328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6">
        <f t="shared" si="20"/>
        <v>11.814432989690722</v>
      </c>
      <c r="G360" t="s">
        <v>14</v>
      </c>
      <c r="H360">
        <v>23</v>
      </c>
      <c r="I360" s="5">
        <f t="shared" si="23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s="9" t="s">
        <v>122</v>
      </c>
      <c r="Q360" s="4" t="s">
        <v>2054</v>
      </c>
      <c r="R360" s="4" t="s">
        <v>2055</v>
      </c>
      <c r="S360" s="14">
        <f t="shared" si="21"/>
        <v>43322.208333333328</v>
      </c>
      <c r="T360" s="14">
        <f t="shared" si="22"/>
        <v>43325.208333333328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6">
        <f t="shared" si="20"/>
        <v>298.7</v>
      </c>
      <c r="G361" t="s">
        <v>20</v>
      </c>
      <c r="H361">
        <v>187</v>
      </c>
      <c r="I361" s="5">
        <f t="shared" si="23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s="9" t="s">
        <v>71</v>
      </c>
      <c r="Q361" s="4" t="s">
        <v>2041</v>
      </c>
      <c r="R361" s="4" t="s">
        <v>2049</v>
      </c>
      <c r="S361" s="14">
        <f t="shared" si="21"/>
        <v>40782.208333333336</v>
      </c>
      <c r="T361" s="14">
        <f t="shared" si="22"/>
        <v>40789.208333333336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6">
        <f t="shared" si="20"/>
        <v>226.35175879396985</v>
      </c>
      <c r="G362" t="s">
        <v>20</v>
      </c>
      <c r="H362">
        <v>2875</v>
      </c>
      <c r="I362" s="5">
        <f t="shared" si="23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s="9" t="s">
        <v>33</v>
      </c>
      <c r="Q362" s="4" t="s">
        <v>2039</v>
      </c>
      <c r="R362" s="4" t="s">
        <v>2040</v>
      </c>
      <c r="S362" s="14">
        <f t="shared" si="21"/>
        <v>40544.25</v>
      </c>
      <c r="T362" s="14">
        <f t="shared" si="22"/>
        <v>40558.25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6">
        <f t="shared" si="20"/>
        <v>173.56363636363636</v>
      </c>
      <c r="G363" t="s">
        <v>20</v>
      </c>
      <c r="H363">
        <v>88</v>
      </c>
      <c r="I363" s="5">
        <f t="shared" si="23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s="9" t="s">
        <v>33</v>
      </c>
      <c r="Q363" s="4" t="s">
        <v>2039</v>
      </c>
      <c r="R363" s="4" t="s">
        <v>2040</v>
      </c>
      <c r="S363" s="14">
        <f t="shared" si="21"/>
        <v>43015.208333333328</v>
      </c>
      <c r="T363" s="14">
        <f t="shared" si="22"/>
        <v>43039.208333333328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6">
        <f t="shared" si="20"/>
        <v>371.75675675675677</v>
      </c>
      <c r="G364" t="s">
        <v>20</v>
      </c>
      <c r="H364">
        <v>191</v>
      </c>
      <c r="I364" s="5">
        <f t="shared" si="23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s="9" t="s">
        <v>23</v>
      </c>
      <c r="Q364" s="4" t="s">
        <v>2035</v>
      </c>
      <c r="R364" s="4" t="s">
        <v>2036</v>
      </c>
      <c r="S364" s="14">
        <f t="shared" si="21"/>
        <v>40570.25</v>
      </c>
      <c r="T364" s="14">
        <f t="shared" si="22"/>
        <v>40608.25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6">
        <f t="shared" si="20"/>
        <v>160.19230769230771</v>
      </c>
      <c r="G365" t="s">
        <v>20</v>
      </c>
      <c r="H365">
        <v>139</v>
      </c>
      <c r="I365" s="5">
        <f t="shared" si="23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s="9" t="s">
        <v>23</v>
      </c>
      <c r="Q365" s="4" t="s">
        <v>2035</v>
      </c>
      <c r="R365" s="4" t="s">
        <v>2036</v>
      </c>
      <c r="S365" s="14">
        <f t="shared" si="21"/>
        <v>40904.25</v>
      </c>
      <c r="T365" s="14">
        <f t="shared" si="22"/>
        <v>40905.25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6">
        <f t="shared" si="20"/>
        <v>1616.3333333333335</v>
      </c>
      <c r="G366" t="s">
        <v>20</v>
      </c>
      <c r="H366">
        <v>186</v>
      </c>
      <c r="I366" s="5">
        <f t="shared" si="23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s="9" t="s">
        <v>60</v>
      </c>
      <c r="Q366" s="4" t="s">
        <v>2035</v>
      </c>
      <c r="R366" s="4" t="s">
        <v>2045</v>
      </c>
      <c r="S366" s="14">
        <f t="shared" si="21"/>
        <v>43164.25</v>
      </c>
      <c r="T366" s="14">
        <f t="shared" si="22"/>
        <v>43194.208333333328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6">
        <f t="shared" si="20"/>
        <v>733.4375</v>
      </c>
      <c r="G367" t="s">
        <v>20</v>
      </c>
      <c r="H367">
        <v>112</v>
      </c>
      <c r="I367" s="5">
        <f t="shared" si="23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s="9" t="s">
        <v>33</v>
      </c>
      <c r="Q367" s="4" t="s">
        <v>2039</v>
      </c>
      <c r="R367" s="4" t="s">
        <v>2040</v>
      </c>
      <c r="S367" s="14">
        <f t="shared" si="21"/>
        <v>42733.25</v>
      </c>
      <c r="T367" s="14">
        <f t="shared" si="22"/>
        <v>42760.25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6">
        <f t="shared" si="20"/>
        <v>592.11111111111109</v>
      </c>
      <c r="G368" t="s">
        <v>20</v>
      </c>
      <c r="H368">
        <v>101</v>
      </c>
      <c r="I368" s="5">
        <f t="shared" si="23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s="9" t="s">
        <v>33</v>
      </c>
      <c r="Q368" s="4" t="s">
        <v>2039</v>
      </c>
      <c r="R368" s="4" t="s">
        <v>2040</v>
      </c>
      <c r="S368" s="14">
        <f t="shared" si="21"/>
        <v>40546.25</v>
      </c>
      <c r="T368" s="14">
        <f t="shared" si="22"/>
        <v>40547.25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6">
        <f t="shared" si="20"/>
        <v>18.888888888888889</v>
      </c>
      <c r="G369" t="s">
        <v>14</v>
      </c>
      <c r="H369">
        <v>75</v>
      </c>
      <c r="I369" s="5">
        <f t="shared" si="23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s="9" t="s">
        <v>33</v>
      </c>
      <c r="Q369" s="4" t="s">
        <v>2039</v>
      </c>
      <c r="R369" s="4" t="s">
        <v>2040</v>
      </c>
      <c r="S369" s="14">
        <f t="shared" si="21"/>
        <v>41930.208333333336</v>
      </c>
      <c r="T369" s="14">
        <f t="shared" si="22"/>
        <v>41954.25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6">
        <f t="shared" si="20"/>
        <v>276.80769230769232</v>
      </c>
      <c r="G370" t="s">
        <v>20</v>
      </c>
      <c r="H370">
        <v>206</v>
      </c>
      <c r="I370" s="5">
        <f t="shared" si="23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s="9" t="s">
        <v>42</v>
      </c>
      <c r="Q370" s="4" t="s">
        <v>2041</v>
      </c>
      <c r="R370" s="4" t="s">
        <v>2042</v>
      </c>
      <c r="S370" s="14">
        <f t="shared" si="21"/>
        <v>40464.208333333336</v>
      </c>
      <c r="T370" s="14">
        <f t="shared" si="22"/>
        <v>40487.208333333336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6">
        <f t="shared" si="20"/>
        <v>273.01851851851848</v>
      </c>
      <c r="G371" t="s">
        <v>20</v>
      </c>
      <c r="H371">
        <v>154</v>
      </c>
      <c r="I371" s="5">
        <f t="shared" si="23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s="9" t="s">
        <v>269</v>
      </c>
      <c r="Q371" s="4" t="s">
        <v>2041</v>
      </c>
      <c r="R371" s="4" t="s">
        <v>2060</v>
      </c>
      <c r="S371" s="14">
        <f t="shared" si="21"/>
        <v>41308.25</v>
      </c>
      <c r="T371" s="14">
        <f t="shared" si="22"/>
        <v>41347.208333333336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6">
        <f t="shared" si="20"/>
        <v>159.36331255565449</v>
      </c>
      <c r="G372" t="s">
        <v>20</v>
      </c>
      <c r="H372">
        <v>5966</v>
      </c>
      <c r="I372" s="5">
        <f t="shared" si="23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s="9" t="s">
        <v>33</v>
      </c>
      <c r="Q372" s="4" t="s">
        <v>2039</v>
      </c>
      <c r="R372" s="4" t="s">
        <v>2040</v>
      </c>
      <c r="S372" s="14">
        <f t="shared" si="21"/>
        <v>43570.208333333328</v>
      </c>
      <c r="T372" s="14">
        <f t="shared" si="22"/>
        <v>43576.208333333328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6">
        <f t="shared" si="20"/>
        <v>67.869978858350947</v>
      </c>
      <c r="G373" t="s">
        <v>14</v>
      </c>
      <c r="H373">
        <v>2176</v>
      </c>
      <c r="I373" s="5">
        <f t="shared" si="23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s="9" t="s">
        <v>33</v>
      </c>
      <c r="Q373" s="4" t="s">
        <v>2039</v>
      </c>
      <c r="R373" s="4" t="s">
        <v>2040</v>
      </c>
      <c r="S373" s="14">
        <f t="shared" si="21"/>
        <v>42043.25</v>
      </c>
      <c r="T373" s="14">
        <f t="shared" si="22"/>
        <v>42094.208333333328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6">
        <f t="shared" si="20"/>
        <v>1591.5555555555554</v>
      </c>
      <c r="G374" t="s">
        <v>20</v>
      </c>
      <c r="H374">
        <v>169</v>
      </c>
      <c r="I374" s="5">
        <f t="shared" si="23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s="9" t="s">
        <v>42</v>
      </c>
      <c r="Q374" s="4" t="s">
        <v>2041</v>
      </c>
      <c r="R374" s="4" t="s">
        <v>2042</v>
      </c>
      <c r="S374" s="14">
        <f t="shared" si="21"/>
        <v>42012.25</v>
      </c>
      <c r="T374" s="14">
        <f t="shared" si="22"/>
        <v>42032.25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6">
        <f t="shared" si="20"/>
        <v>730.18222222222221</v>
      </c>
      <c r="G375" t="s">
        <v>20</v>
      </c>
      <c r="H375">
        <v>2106</v>
      </c>
      <c r="I375" s="5">
        <f t="shared" si="23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s="9" t="s">
        <v>33</v>
      </c>
      <c r="Q375" s="4" t="s">
        <v>2039</v>
      </c>
      <c r="R375" s="4" t="s">
        <v>2040</v>
      </c>
      <c r="S375" s="14">
        <f t="shared" si="21"/>
        <v>42964.208333333328</v>
      </c>
      <c r="T375" s="14">
        <f t="shared" si="22"/>
        <v>42972.208333333328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6">
        <f t="shared" si="20"/>
        <v>13.185782556750297</v>
      </c>
      <c r="G376" t="s">
        <v>14</v>
      </c>
      <c r="H376">
        <v>441</v>
      </c>
      <c r="I376" s="5">
        <f t="shared" si="23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s="9" t="s">
        <v>42</v>
      </c>
      <c r="Q376" s="4" t="s">
        <v>2041</v>
      </c>
      <c r="R376" s="4" t="s">
        <v>2042</v>
      </c>
      <c r="S376" s="14">
        <f t="shared" si="21"/>
        <v>43476.25</v>
      </c>
      <c r="T376" s="14">
        <f t="shared" si="22"/>
        <v>43481.25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6">
        <f t="shared" si="20"/>
        <v>54.777777777777779</v>
      </c>
      <c r="G377" t="s">
        <v>14</v>
      </c>
      <c r="H377">
        <v>25</v>
      </c>
      <c r="I377" s="5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s="9" t="s">
        <v>60</v>
      </c>
      <c r="Q377" s="4" t="s">
        <v>2035</v>
      </c>
      <c r="R377" s="4" t="s">
        <v>2045</v>
      </c>
      <c r="S377" s="14">
        <f t="shared" si="21"/>
        <v>42293.208333333328</v>
      </c>
      <c r="T377" s="14">
        <f t="shared" si="22"/>
        <v>42350.25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6">
        <f t="shared" si="20"/>
        <v>361.02941176470591</v>
      </c>
      <c r="G378" t="s">
        <v>20</v>
      </c>
      <c r="H378">
        <v>131</v>
      </c>
      <c r="I378" s="5">
        <f t="shared" si="23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s="9" t="s">
        <v>23</v>
      </c>
      <c r="Q378" s="4" t="s">
        <v>2035</v>
      </c>
      <c r="R378" s="4" t="s">
        <v>2036</v>
      </c>
      <c r="S378" s="14">
        <f t="shared" si="21"/>
        <v>41826.208333333336</v>
      </c>
      <c r="T378" s="14">
        <f t="shared" si="22"/>
        <v>41832.208333333336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6">
        <f t="shared" si="20"/>
        <v>10.257545271629779</v>
      </c>
      <c r="G379" t="s">
        <v>14</v>
      </c>
      <c r="H379">
        <v>127</v>
      </c>
      <c r="I379" s="5">
        <f t="shared" si="23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s="9" t="s">
        <v>33</v>
      </c>
      <c r="Q379" s="4" t="s">
        <v>2039</v>
      </c>
      <c r="R379" s="4" t="s">
        <v>2040</v>
      </c>
      <c r="S379" s="14">
        <f t="shared" si="21"/>
        <v>43760.208333333328</v>
      </c>
      <c r="T379" s="14">
        <f t="shared" si="22"/>
        <v>43774.25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6">
        <f t="shared" si="20"/>
        <v>13.962962962962964</v>
      </c>
      <c r="G380" t="s">
        <v>14</v>
      </c>
      <c r="H380">
        <v>355</v>
      </c>
      <c r="I380" s="5">
        <f t="shared" si="23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s="9" t="s">
        <v>42</v>
      </c>
      <c r="Q380" s="4" t="s">
        <v>2041</v>
      </c>
      <c r="R380" s="4" t="s">
        <v>2042</v>
      </c>
      <c r="S380" s="14">
        <f t="shared" si="21"/>
        <v>43241.208333333328</v>
      </c>
      <c r="T380" s="14">
        <f t="shared" si="22"/>
        <v>43279.208333333328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6">
        <f t="shared" si="20"/>
        <v>40.444444444444443</v>
      </c>
      <c r="G381" t="s">
        <v>14</v>
      </c>
      <c r="H381">
        <v>44</v>
      </c>
      <c r="I381" s="5">
        <f t="shared" si="23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s="9" t="s">
        <v>33</v>
      </c>
      <c r="Q381" s="4" t="s">
        <v>2039</v>
      </c>
      <c r="R381" s="4" t="s">
        <v>2040</v>
      </c>
      <c r="S381" s="14">
        <f t="shared" si="21"/>
        <v>40843.208333333336</v>
      </c>
      <c r="T381" s="14">
        <f t="shared" si="22"/>
        <v>40857.25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6">
        <f t="shared" si="20"/>
        <v>160.32</v>
      </c>
      <c r="G382" t="s">
        <v>20</v>
      </c>
      <c r="H382">
        <v>84</v>
      </c>
      <c r="I382" s="5">
        <f t="shared" si="23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s="9" t="s">
        <v>33</v>
      </c>
      <c r="Q382" s="4" t="s">
        <v>2039</v>
      </c>
      <c r="R382" s="4" t="s">
        <v>2040</v>
      </c>
      <c r="S382" s="14">
        <f t="shared" si="21"/>
        <v>41448.208333333336</v>
      </c>
      <c r="T382" s="14">
        <f t="shared" si="22"/>
        <v>41453.208333333336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6">
        <f t="shared" si="20"/>
        <v>183.9433962264151</v>
      </c>
      <c r="G383" t="s">
        <v>20</v>
      </c>
      <c r="H383">
        <v>155</v>
      </c>
      <c r="I383" s="5">
        <f t="shared" si="23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s="9" t="s">
        <v>33</v>
      </c>
      <c r="Q383" s="4" t="s">
        <v>2039</v>
      </c>
      <c r="R383" s="4" t="s">
        <v>2040</v>
      </c>
      <c r="S383" s="14">
        <f t="shared" si="21"/>
        <v>42163.208333333328</v>
      </c>
      <c r="T383" s="14">
        <f t="shared" si="22"/>
        <v>42209.208333333328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6">
        <f t="shared" si="20"/>
        <v>63.769230769230766</v>
      </c>
      <c r="G384" t="s">
        <v>14</v>
      </c>
      <c r="H384">
        <v>67</v>
      </c>
      <c r="I384" s="5">
        <f t="shared" si="23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s="9" t="s">
        <v>122</v>
      </c>
      <c r="Q384" s="4" t="s">
        <v>2054</v>
      </c>
      <c r="R384" s="4" t="s">
        <v>2055</v>
      </c>
      <c r="S384" s="14">
        <f t="shared" si="21"/>
        <v>43024.208333333328</v>
      </c>
      <c r="T384" s="14">
        <f t="shared" si="22"/>
        <v>43043.208333333328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6">
        <f t="shared" si="20"/>
        <v>225.38095238095238</v>
      </c>
      <c r="G385" t="s">
        <v>20</v>
      </c>
      <c r="H385">
        <v>189</v>
      </c>
      <c r="I385" s="5">
        <f t="shared" si="23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s="9" t="s">
        <v>17</v>
      </c>
      <c r="Q385" s="4" t="s">
        <v>2033</v>
      </c>
      <c r="R385" s="4" t="s">
        <v>2034</v>
      </c>
      <c r="S385" s="14">
        <f t="shared" si="21"/>
        <v>43509.25</v>
      </c>
      <c r="T385" s="14">
        <f t="shared" si="22"/>
        <v>43515.25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6">
        <f t="shared" si="20"/>
        <v>172.00961538461539</v>
      </c>
      <c r="G386" t="s">
        <v>20</v>
      </c>
      <c r="H386">
        <v>4799</v>
      </c>
      <c r="I386" s="5">
        <f t="shared" si="23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s="9" t="s">
        <v>42</v>
      </c>
      <c r="Q386" s="4" t="s">
        <v>2041</v>
      </c>
      <c r="R386" s="4" t="s">
        <v>2042</v>
      </c>
      <c r="S386" s="14">
        <f t="shared" si="21"/>
        <v>42776.25</v>
      </c>
      <c r="T386" s="14">
        <f t="shared" si="22"/>
        <v>42803.25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6">
        <f t="shared" ref="F387:F450" si="24">SUM(E387/D387)*100</f>
        <v>146.16709511568124</v>
      </c>
      <c r="G387" t="s">
        <v>20</v>
      </c>
      <c r="H387">
        <v>1137</v>
      </c>
      <c r="I387" s="5">
        <f t="shared" si="23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s="9" t="s">
        <v>68</v>
      </c>
      <c r="Q387" s="4" t="s">
        <v>2047</v>
      </c>
      <c r="R387" s="4" t="s">
        <v>2048</v>
      </c>
      <c r="S387" s="14">
        <f t="shared" ref="S387:S450" si="25">(((L387/60/60)/24)+DATE(1970,1,1))</f>
        <v>43553.208333333328</v>
      </c>
      <c r="T387" s="14">
        <f t="shared" ref="T387:T450" si="26">(((M387/60/60)/24)+DATE(1970,1,1))</f>
        <v>43585.208333333328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6">
        <f t="shared" si="24"/>
        <v>76.42361623616236</v>
      </c>
      <c r="G388" t="s">
        <v>14</v>
      </c>
      <c r="H388">
        <v>1068</v>
      </c>
      <c r="I388" s="5">
        <f t="shared" ref="I388:I451" si="27">AVERAGE(E388/H388)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s="9" t="s">
        <v>33</v>
      </c>
      <c r="Q388" s="4" t="s">
        <v>2039</v>
      </c>
      <c r="R388" s="4" t="s">
        <v>2040</v>
      </c>
      <c r="S388" s="14">
        <f t="shared" si="25"/>
        <v>40355.208333333336</v>
      </c>
      <c r="T388" s="14">
        <f t="shared" si="26"/>
        <v>40367.208333333336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6">
        <f t="shared" si="24"/>
        <v>39.261467889908261</v>
      </c>
      <c r="G389" t="s">
        <v>14</v>
      </c>
      <c r="H389">
        <v>424</v>
      </c>
      <c r="I389" s="5">
        <f t="shared" si="2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s="9" t="s">
        <v>65</v>
      </c>
      <c r="Q389" s="4" t="s">
        <v>2037</v>
      </c>
      <c r="R389" s="4" t="s">
        <v>2046</v>
      </c>
      <c r="S389" s="14">
        <f t="shared" si="25"/>
        <v>41072.208333333336</v>
      </c>
      <c r="T389" s="14">
        <f t="shared" si="26"/>
        <v>41077.208333333336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6">
        <f t="shared" si="24"/>
        <v>11.270034843205574</v>
      </c>
      <c r="G390" t="s">
        <v>74</v>
      </c>
      <c r="H390">
        <v>145</v>
      </c>
      <c r="I390" s="5">
        <f t="shared" si="2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s="9" t="s">
        <v>60</v>
      </c>
      <c r="Q390" s="4" t="s">
        <v>2035</v>
      </c>
      <c r="R390" s="4" t="s">
        <v>2045</v>
      </c>
      <c r="S390" s="14">
        <f t="shared" si="25"/>
        <v>40912.25</v>
      </c>
      <c r="T390" s="14">
        <f t="shared" si="26"/>
        <v>40914.25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6">
        <f t="shared" si="24"/>
        <v>122.11084337349398</v>
      </c>
      <c r="G391" t="s">
        <v>20</v>
      </c>
      <c r="H391">
        <v>1152</v>
      </c>
      <c r="I391" s="5">
        <f t="shared" si="2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s="9" t="s">
        <v>33</v>
      </c>
      <c r="Q391" s="4" t="s">
        <v>2039</v>
      </c>
      <c r="R391" s="4" t="s">
        <v>2040</v>
      </c>
      <c r="S391" s="14">
        <f t="shared" si="25"/>
        <v>40479.208333333336</v>
      </c>
      <c r="T391" s="14">
        <f t="shared" si="26"/>
        <v>40506.25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6">
        <f t="shared" si="24"/>
        <v>186.54166666666669</v>
      </c>
      <c r="G392" t="s">
        <v>20</v>
      </c>
      <c r="H392">
        <v>50</v>
      </c>
      <c r="I392" s="5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s="9" t="s">
        <v>122</v>
      </c>
      <c r="Q392" s="4" t="s">
        <v>2054</v>
      </c>
      <c r="R392" s="4" t="s">
        <v>2055</v>
      </c>
      <c r="S392" s="14">
        <f t="shared" si="25"/>
        <v>41530.208333333336</v>
      </c>
      <c r="T392" s="14">
        <f t="shared" si="26"/>
        <v>41545.208333333336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6">
        <f t="shared" si="24"/>
        <v>7.2731788079470201</v>
      </c>
      <c r="G393" t="s">
        <v>14</v>
      </c>
      <c r="H393">
        <v>151</v>
      </c>
      <c r="I393" s="5">
        <f t="shared" si="2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s="9" t="s">
        <v>68</v>
      </c>
      <c r="Q393" s="4" t="s">
        <v>2047</v>
      </c>
      <c r="R393" s="4" t="s">
        <v>2048</v>
      </c>
      <c r="S393" s="14">
        <f t="shared" si="25"/>
        <v>41653.25</v>
      </c>
      <c r="T393" s="14">
        <f t="shared" si="26"/>
        <v>41655.25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6">
        <f t="shared" si="24"/>
        <v>65.642371234207957</v>
      </c>
      <c r="G394" t="s">
        <v>14</v>
      </c>
      <c r="H394">
        <v>1608</v>
      </c>
      <c r="I394" s="5">
        <f t="shared" si="2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s="9" t="s">
        <v>65</v>
      </c>
      <c r="Q394" s="4" t="s">
        <v>2037</v>
      </c>
      <c r="R394" s="4" t="s">
        <v>2046</v>
      </c>
      <c r="S394" s="14">
        <f t="shared" si="25"/>
        <v>40549.25</v>
      </c>
      <c r="T394" s="14">
        <f t="shared" si="26"/>
        <v>40551.25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6">
        <f t="shared" si="24"/>
        <v>228.96178343949046</v>
      </c>
      <c r="G395" t="s">
        <v>20</v>
      </c>
      <c r="H395">
        <v>3059</v>
      </c>
      <c r="I395" s="5">
        <f t="shared" si="2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s="9" t="s">
        <v>159</v>
      </c>
      <c r="Q395" s="4" t="s">
        <v>2035</v>
      </c>
      <c r="R395" s="4" t="s">
        <v>2058</v>
      </c>
      <c r="S395" s="14">
        <f t="shared" si="25"/>
        <v>42933.208333333328</v>
      </c>
      <c r="T395" s="14">
        <f t="shared" si="26"/>
        <v>42934.208333333328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6">
        <f t="shared" si="24"/>
        <v>469.37499999999994</v>
      </c>
      <c r="G396" t="s">
        <v>20</v>
      </c>
      <c r="H396">
        <v>34</v>
      </c>
      <c r="I396" s="5">
        <f t="shared" si="2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s="9" t="s">
        <v>42</v>
      </c>
      <c r="Q396" s="4" t="s">
        <v>2041</v>
      </c>
      <c r="R396" s="4" t="s">
        <v>2042</v>
      </c>
      <c r="S396" s="14">
        <f t="shared" si="25"/>
        <v>41484.208333333336</v>
      </c>
      <c r="T396" s="14">
        <f t="shared" si="26"/>
        <v>41494.208333333336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6">
        <f t="shared" si="24"/>
        <v>130.11267605633802</v>
      </c>
      <c r="G397" t="s">
        <v>20</v>
      </c>
      <c r="H397">
        <v>220</v>
      </c>
      <c r="I397" s="5">
        <f t="shared" si="2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s="9" t="s">
        <v>33</v>
      </c>
      <c r="Q397" s="4" t="s">
        <v>2039</v>
      </c>
      <c r="R397" s="4" t="s">
        <v>2040</v>
      </c>
      <c r="S397" s="14">
        <f t="shared" si="25"/>
        <v>40885.25</v>
      </c>
      <c r="T397" s="14">
        <f t="shared" si="26"/>
        <v>40886.25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6">
        <f t="shared" si="24"/>
        <v>167.05422993492408</v>
      </c>
      <c r="G398" t="s">
        <v>20</v>
      </c>
      <c r="H398">
        <v>1604</v>
      </c>
      <c r="I398" s="5">
        <f t="shared" si="2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s="9" t="s">
        <v>53</v>
      </c>
      <c r="Q398" s="4" t="s">
        <v>2041</v>
      </c>
      <c r="R398" s="4" t="s">
        <v>2044</v>
      </c>
      <c r="S398" s="14">
        <f t="shared" si="25"/>
        <v>43378.208333333328</v>
      </c>
      <c r="T398" s="14">
        <f t="shared" si="26"/>
        <v>43386.208333333328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6">
        <f t="shared" si="24"/>
        <v>173.8641975308642</v>
      </c>
      <c r="G399" t="s">
        <v>20</v>
      </c>
      <c r="H399">
        <v>454</v>
      </c>
      <c r="I399" s="5">
        <f t="shared" si="2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s="9" t="s">
        <v>23</v>
      </c>
      <c r="Q399" s="4" t="s">
        <v>2035</v>
      </c>
      <c r="R399" s="4" t="s">
        <v>2036</v>
      </c>
      <c r="S399" s="14">
        <f t="shared" si="25"/>
        <v>41417.208333333336</v>
      </c>
      <c r="T399" s="14">
        <f t="shared" si="26"/>
        <v>41423.208333333336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6">
        <f t="shared" si="24"/>
        <v>717.76470588235293</v>
      </c>
      <c r="G400" t="s">
        <v>20</v>
      </c>
      <c r="H400">
        <v>123</v>
      </c>
      <c r="I400" s="5">
        <f t="shared" si="2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s="9" t="s">
        <v>71</v>
      </c>
      <c r="Q400" s="4" t="s">
        <v>2041</v>
      </c>
      <c r="R400" s="4" t="s">
        <v>2049</v>
      </c>
      <c r="S400" s="14">
        <f t="shared" si="25"/>
        <v>43228.208333333328</v>
      </c>
      <c r="T400" s="14">
        <f t="shared" si="26"/>
        <v>43230.208333333328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6">
        <f t="shared" si="24"/>
        <v>63.850976361767728</v>
      </c>
      <c r="G401" t="s">
        <v>14</v>
      </c>
      <c r="H401">
        <v>941</v>
      </c>
      <c r="I401" s="5">
        <f t="shared" si="2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s="9" t="s">
        <v>60</v>
      </c>
      <c r="Q401" s="4" t="s">
        <v>2035</v>
      </c>
      <c r="R401" s="4" t="s">
        <v>2045</v>
      </c>
      <c r="S401" s="14">
        <f t="shared" si="25"/>
        <v>40576.25</v>
      </c>
      <c r="T401" s="14">
        <f t="shared" si="26"/>
        <v>40583.25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6">
        <f t="shared" si="24"/>
        <v>2</v>
      </c>
      <c r="G402" t="s">
        <v>14</v>
      </c>
      <c r="H402">
        <v>1</v>
      </c>
      <c r="I402" s="5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s="9" t="s">
        <v>122</v>
      </c>
      <c r="Q402" s="4" t="s">
        <v>2054</v>
      </c>
      <c r="R402" s="4" t="s">
        <v>2055</v>
      </c>
      <c r="S402" s="14">
        <f t="shared" si="25"/>
        <v>41502.208333333336</v>
      </c>
      <c r="T402" s="14">
        <f t="shared" si="26"/>
        <v>41524.208333333336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6">
        <f t="shared" si="24"/>
        <v>1530.2222222222222</v>
      </c>
      <c r="G403" t="s">
        <v>20</v>
      </c>
      <c r="H403">
        <v>299</v>
      </c>
      <c r="I403" s="5">
        <f t="shared" si="2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s="9" t="s">
        <v>33</v>
      </c>
      <c r="Q403" s="4" t="s">
        <v>2039</v>
      </c>
      <c r="R403" s="4" t="s">
        <v>2040</v>
      </c>
      <c r="S403" s="14">
        <f t="shared" si="25"/>
        <v>43765.208333333328</v>
      </c>
      <c r="T403" s="14">
        <f t="shared" si="26"/>
        <v>43765.208333333328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6">
        <f t="shared" si="24"/>
        <v>40.356164383561641</v>
      </c>
      <c r="G404" t="s">
        <v>14</v>
      </c>
      <c r="H404">
        <v>40</v>
      </c>
      <c r="I404" s="5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s="9" t="s">
        <v>100</v>
      </c>
      <c r="Q404" s="4" t="s">
        <v>2041</v>
      </c>
      <c r="R404" s="4" t="s">
        <v>2052</v>
      </c>
      <c r="S404" s="14">
        <f t="shared" si="25"/>
        <v>40914.25</v>
      </c>
      <c r="T404" s="14">
        <f t="shared" si="26"/>
        <v>40961.25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6">
        <f t="shared" si="24"/>
        <v>86.220633299284984</v>
      </c>
      <c r="G405" t="s">
        <v>14</v>
      </c>
      <c r="H405">
        <v>3015</v>
      </c>
      <c r="I405" s="5">
        <f t="shared" si="2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s="9" t="s">
        <v>33</v>
      </c>
      <c r="Q405" s="4" t="s">
        <v>2039</v>
      </c>
      <c r="R405" s="4" t="s">
        <v>2040</v>
      </c>
      <c r="S405" s="14">
        <f t="shared" si="25"/>
        <v>40310.208333333336</v>
      </c>
      <c r="T405" s="14">
        <f t="shared" si="26"/>
        <v>40346.208333333336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6">
        <f t="shared" si="24"/>
        <v>315.58486707566465</v>
      </c>
      <c r="G406" t="s">
        <v>20</v>
      </c>
      <c r="H406">
        <v>2237</v>
      </c>
      <c r="I406" s="5">
        <f t="shared" si="2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s="9" t="s">
        <v>33</v>
      </c>
      <c r="Q406" s="4" t="s">
        <v>2039</v>
      </c>
      <c r="R406" s="4" t="s">
        <v>2040</v>
      </c>
      <c r="S406" s="14">
        <f t="shared" si="25"/>
        <v>43053.25</v>
      </c>
      <c r="T406" s="14">
        <f t="shared" si="26"/>
        <v>43056.25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6">
        <f t="shared" si="24"/>
        <v>89.618243243243242</v>
      </c>
      <c r="G407" t="s">
        <v>14</v>
      </c>
      <c r="H407">
        <v>435</v>
      </c>
      <c r="I407" s="5">
        <f t="shared" si="2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s="9" t="s">
        <v>33</v>
      </c>
      <c r="Q407" s="4" t="s">
        <v>2039</v>
      </c>
      <c r="R407" s="4" t="s">
        <v>2040</v>
      </c>
      <c r="S407" s="14">
        <f t="shared" si="25"/>
        <v>43255.208333333328</v>
      </c>
      <c r="T407" s="14">
        <f t="shared" si="26"/>
        <v>43305.208333333328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6">
        <f t="shared" si="24"/>
        <v>182.14503816793894</v>
      </c>
      <c r="G408" t="s">
        <v>20</v>
      </c>
      <c r="H408">
        <v>645</v>
      </c>
      <c r="I408" s="5">
        <f t="shared" si="2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s="9" t="s">
        <v>42</v>
      </c>
      <c r="Q408" s="4" t="s">
        <v>2041</v>
      </c>
      <c r="R408" s="4" t="s">
        <v>2042</v>
      </c>
      <c r="S408" s="14">
        <f t="shared" si="25"/>
        <v>41304.25</v>
      </c>
      <c r="T408" s="14">
        <f t="shared" si="26"/>
        <v>41316.25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6">
        <f t="shared" si="24"/>
        <v>355.88235294117646</v>
      </c>
      <c r="G409" t="s">
        <v>20</v>
      </c>
      <c r="H409">
        <v>484</v>
      </c>
      <c r="I409" s="5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s="9" t="s">
        <v>33</v>
      </c>
      <c r="Q409" s="4" t="s">
        <v>2039</v>
      </c>
      <c r="R409" s="4" t="s">
        <v>2040</v>
      </c>
      <c r="S409" s="14">
        <f t="shared" si="25"/>
        <v>43751.208333333328</v>
      </c>
      <c r="T409" s="14">
        <f t="shared" si="26"/>
        <v>43758.208333333328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6">
        <f t="shared" si="24"/>
        <v>131.83695652173913</v>
      </c>
      <c r="G410" t="s">
        <v>20</v>
      </c>
      <c r="H410">
        <v>154</v>
      </c>
      <c r="I410" s="5">
        <f t="shared" si="2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s="9" t="s">
        <v>42</v>
      </c>
      <c r="Q410" s="4" t="s">
        <v>2041</v>
      </c>
      <c r="R410" s="4" t="s">
        <v>2042</v>
      </c>
      <c r="S410" s="14">
        <f t="shared" si="25"/>
        <v>42541.208333333328</v>
      </c>
      <c r="T410" s="14">
        <f t="shared" si="26"/>
        <v>42561.208333333328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6">
        <f t="shared" si="24"/>
        <v>46.315634218289084</v>
      </c>
      <c r="G411" t="s">
        <v>14</v>
      </c>
      <c r="H411">
        <v>714</v>
      </c>
      <c r="I411" s="5">
        <f t="shared" si="2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s="9" t="s">
        <v>23</v>
      </c>
      <c r="Q411" s="4" t="s">
        <v>2035</v>
      </c>
      <c r="R411" s="4" t="s">
        <v>2036</v>
      </c>
      <c r="S411" s="14">
        <f t="shared" si="25"/>
        <v>42843.208333333328</v>
      </c>
      <c r="T411" s="14">
        <f t="shared" si="26"/>
        <v>42847.208333333328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6">
        <f t="shared" si="24"/>
        <v>36.132726089785294</v>
      </c>
      <c r="G412" t="s">
        <v>47</v>
      </c>
      <c r="H412">
        <v>1111</v>
      </c>
      <c r="I412" s="5">
        <f t="shared" si="2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s="9" t="s">
        <v>292</v>
      </c>
      <c r="Q412" s="4" t="s">
        <v>2050</v>
      </c>
      <c r="R412" s="4" t="s">
        <v>2061</v>
      </c>
      <c r="S412" s="14">
        <f t="shared" si="25"/>
        <v>42122.208333333328</v>
      </c>
      <c r="T412" s="14">
        <f t="shared" si="26"/>
        <v>42122.208333333328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6">
        <f t="shared" si="24"/>
        <v>104.62820512820512</v>
      </c>
      <c r="G413" t="s">
        <v>20</v>
      </c>
      <c r="H413">
        <v>82</v>
      </c>
      <c r="I413" s="5">
        <f t="shared" si="2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s="9" t="s">
        <v>33</v>
      </c>
      <c r="Q413" s="4" t="s">
        <v>2039</v>
      </c>
      <c r="R413" s="4" t="s">
        <v>2040</v>
      </c>
      <c r="S413" s="14">
        <f t="shared" si="25"/>
        <v>42884.208333333328</v>
      </c>
      <c r="T413" s="14">
        <f t="shared" si="26"/>
        <v>42886.208333333328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6">
        <f t="shared" si="24"/>
        <v>668.85714285714289</v>
      </c>
      <c r="G414" t="s">
        <v>20</v>
      </c>
      <c r="H414">
        <v>134</v>
      </c>
      <c r="I414" s="5">
        <f t="shared" si="2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s="9" t="s">
        <v>119</v>
      </c>
      <c r="Q414" s="4" t="s">
        <v>2047</v>
      </c>
      <c r="R414" s="4" t="s">
        <v>2053</v>
      </c>
      <c r="S414" s="14">
        <f t="shared" si="25"/>
        <v>41642.25</v>
      </c>
      <c r="T414" s="14">
        <f t="shared" si="26"/>
        <v>41652.25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6">
        <f t="shared" si="24"/>
        <v>62.072823218997364</v>
      </c>
      <c r="G415" t="s">
        <v>47</v>
      </c>
      <c r="H415">
        <v>1089</v>
      </c>
      <c r="I415" s="5">
        <f t="shared" si="2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s="9" t="s">
        <v>71</v>
      </c>
      <c r="Q415" s="4" t="s">
        <v>2041</v>
      </c>
      <c r="R415" s="4" t="s">
        <v>2049</v>
      </c>
      <c r="S415" s="14">
        <f t="shared" si="25"/>
        <v>43431.25</v>
      </c>
      <c r="T415" s="14">
        <f t="shared" si="26"/>
        <v>43458.25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6">
        <f t="shared" si="24"/>
        <v>84.699787460148784</v>
      </c>
      <c r="G416" t="s">
        <v>14</v>
      </c>
      <c r="H416">
        <v>5497</v>
      </c>
      <c r="I416" s="5">
        <f t="shared" si="2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s="9" t="s">
        <v>17</v>
      </c>
      <c r="Q416" s="4" t="s">
        <v>2033</v>
      </c>
      <c r="R416" s="4" t="s">
        <v>2034</v>
      </c>
      <c r="S416" s="14">
        <f t="shared" si="25"/>
        <v>40288.208333333336</v>
      </c>
      <c r="T416" s="14">
        <f t="shared" si="26"/>
        <v>40296.208333333336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6">
        <f t="shared" si="24"/>
        <v>11.059030837004405</v>
      </c>
      <c r="G417" t="s">
        <v>14</v>
      </c>
      <c r="H417">
        <v>418</v>
      </c>
      <c r="I417" s="5">
        <f t="shared" si="2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s="9" t="s">
        <v>33</v>
      </c>
      <c r="Q417" s="4" t="s">
        <v>2039</v>
      </c>
      <c r="R417" s="4" t="s">
        <v>2040</v>
      </c>
      <c r="S417" s="14">
        <f t="shared" si="25"/>
        <v>40921.25</v>
      </c>
      <c r="T417" s="14">
        <f t="shared" si="26"/>
        <v>40938.25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6">
        <f t="shared" si="24"/>
        <v>43.838781575037146</v>
      </c>
      <c r="G418" t="s">
        <v>14</v>
      </c>
      <c r="H418">
        <v>1439</v>
      </c>
      <c r="I418" s="5">
        <f t="shared" si="2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s="9" t="s">
        <v>42</v>
      </c>
      <c r="Q418" s="4" t="s">
        <v>2041</v>
      </c>
      <c r="R418" s="4" t="s">
        <v>2042</v>
      </c>
      <c r="S418" s="14">
        <f t="shared" si="25"/>
        <v>40560.25</v>
      </c>
      <c r="T418" s="14">
        <f t="shared" si="26"/>
        <v>40569.25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6">
        <f t="shared" si="24"/>
        <v>55.470588235294116</v>
      </c>
      <c r="G419" t="s">
        <v>14</v>
      </c>
      <c r="H419">
        <v>15</v>
      </c>
      <c r="I419" s="5">
        <f t="shared" si="2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s="9" t="s">
        <v>33</v>
      </c>
      <c r="Q419" s="4" t="s">
        <v>2039</v>
      </c>
      <c r="R419" s="4" t="s">
        <v>2040</v>
      </c>
      <c r="S419" s="14">
        <f t="shared" si="25"/>
        <v>43407.208333333328</v>
      </c>
      <c r="T419" s="14">
        <f t="shared" si="26"/>
        <v>43431.25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6">
        <f t="shared" si="24"/>
        <v>57.399511301160658</v>
      </c>
      <c r="G420" t="s">
        <v>14</v>
      </c>
      <c r="H420">
        <v>1999</v>
      </c>
      <c r="I420" s="5">
        <f t="shared" si="2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s="9" t="s">
        <v>42</v>
      </c>
      <c r="Q420" s="4" t="s">
        <v>2041</v>
      </c>
      <c r="R420" s="4" t="s">
        <v>2042</v>
      </c>
      <c r="S420" s="14">
        <f t="shared" si="25"/>
        <v>41035.208333333336</v>
      </c>
      <c r="T420" s="14">
        <f t="shared" si="26"/>
        <v>41036.208333333336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6">
        <f t="shared" si="24"/>
        <v>123.43497363796135</v>
      </c>
      <c r="G421" t="s">
        <v>20</v>
      </c>
      <c r="H421">
        <v>5203</v>
      </c>
      <c r="I421" s="5">
        <f t="shared" si="2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s="9" t="s">
        <v>28</v>
      </c>
      <c r="Q421" s="4" t="s">
        <v>2037</v>
      </c>
      <c r="R421" s="4" t="s">
        <v>2038</v>
      </c>
      <c r="S421" s="14">
        <f t="shared" si="25"/>
        <v>40899.25</v>
      </c>
      <c r="T421" s="14">
        <f t="shared" si="26"/>
        <v>40905.25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6">
        <f t="shared" si="24"/>
        <v>128.46</v>
      </c>
      <c r="G422" t="s">
        <v>20</v>
      </c>
      <c r="H422">
        <v>94</v>
      </c>
      <c r="I422" s="5">
        <f t="shared" si="2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s="9" t="s">
        <v>33</v>
      </c>
      <c r="Q422" s="4" t="s">
        <v>2039</v>
      </c>
      <c r="R422" s="4" t="s">
        <v>2040</v>
      </c>
      <c r="S422" s="14">
        <f t="shared" si="25"/>
        <v>42911.208333333328</v>
      </c>
      <c r="T422" s="14">
        <f t="shared" si="26"/>
        <v>42925.208333333328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6">
        <f t="shared" si="24"/>
        <v>63.989361702127653</v>
      </c>
      <c r="G423" t="s">
        <v>14</v>
      </c>
      <c r="H423">
        <v>118</v>
      </c>
      <c r="I423" s="5">
        <f t="shared" si="2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s="9" t="s">
        <v>65</v>
      </c>
      <c r="Q423" s="4" t="s">
        <v>2037</v>
      </c>
      <c r="R423" s="4" t="s">
        <v>2046</v>
      </c>
      <c r="S423" s="14">
        <f t="shared" si="25"/>
        <v>42915.208333333328</v>
      </c>
      <c r="T423" s="14">
        <f t="shared" si="26"/>
        <v>42945.208333333328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6">
        <f t="shared" si="24"/>
        <v>127.29885057471265</v>
      </c>
      <c r="G424" t="s">
        <v>20</v>
      </c>
      <c r="H424">
        <v>205</v>
      </c>
      <c r="I424" s="5">
        <f t="shared" si="2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s="9" t="s">
        <v>33</v>
      </c>
      <c r="Q424" s="4" t="s">
        <v>2039</v>
      </c>
      <c r="R424" s="4" t="s">
        <v>2040</v>
      </c>
      <c r="S424" s="14">
        <f t="shared" si="25"/>
        <v>40285.208333333336</v>
      </c>
      <c r="T424" s="14">
        <f t="shared" si="26"/>
        <v>40305.208333333336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6">
        <f t="shared" si="24"/>
        <v>10.638024357239512</v>
      </c>
      <c r="G425" t="s">
        <v>14</v>
      </c>
      <c r="H425">
        <v>162</v>
      </c>
      <c r="I425" s="5">
        <f t="shared" si="2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s="9" t="s">
        <v>17</v>
      </c>
      <c r="Q425" s="4" t="s">
        <v>2033</v>
      </c>
      <c r="R425" s="4" t="s">
        <v>2034</v>
      </c>
      <c r="S425" s="14">
        <f t="shared" si="25"/>
        <v>40808.208333333336</v>
      </c>
      <c r="T425" s="14">
        <f t="shared" si="26"/>
        <v>40810.208333333336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6">
        <f t="shared" si="24"/>
        <v>40.470588235294116</v>
      </c>
      <c r="G426" t="s">
        <v>14</v>
      </c>
      <c r="H426">
        <v>83</v>
      </c>
      <c r="I426" s="5">
        <f t="shared" si="2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s="9" t="s">
        <v>60</v>
      </c>
      <c r="Q426" s="4" t="s">
        <v>2035</v>
      </c>
      <c r="R426" s="4" t="s">
        <v>2045</v>
      </c>
      <c r="S426" s="14">
        <f t="shared" si="25"/>
        <v>43208.208333333328</v>
      </c>
      <c r="T426" s="14">
        <f t="shared" si="26"/>
        <v>43214.208333333328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6">
        <f t="shared" si="24"/>
        <v>287.66666666666663</v>
      </c>
      <c r="G427" t="s">
        <v>20</v>
      </c>
      <c r="H427">
        <v>92</v>
      </c>
      <c r="I427" s="5">
        <f t="shared" si="2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s="9" t="s">
        <v>122</v>
      </c>
      <c r="Q427" s="4" t="s">
        <v>2054</v>
      </c>
      <c r="R427" s="4" t="s">
        <v>2055</v>
      </c>
      <c r="S427" s="14">
        <f t="shared" si="25"/>
        <v>42213.208333333328</v>
      </c>
      <c r="T427" s="14">
        <f t="shared" si="26"/>
        <v>42219.208333333328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6">
        <f t="shared" si="24"/>
        <v>572.94444444444446</v>
      </c>
      <c r="G428" t="s">
        <v>20</v>
      </c>
      <c r="H428">
        <v>219</v>
      </c>
      <c r="I428" s="5">
        <f t="shared" si="2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s="9" t="s">
        <v>33</v>
      </c>
      <c r="Q428" s="4" t="s">
        <v>2039</v>
      </c>
      <c r="R428" s="4" t="s">
        <v>2040</v>
      </c>
      <c r="S428" s="14">
        <f t="shared" si="25"/>
        <v>41332.25</v>
      </c>
      <c r="T428" s="14">
        <f t="shared" si="26"/>
        <v>41339.25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6">
        <f t="shared" si="24"/>
        <v>112.90429799426933</v>
      </c>
      <c r="G429" t="s">
        <v>20</v>
      </c>
      <c r="H429">
        <v>2526</v>
      </c>
      <c r="I429" s="5">
        <f t="shared" si="2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s="9" t="s">
        <v>33</v>
      </c>
      <c r="Q429" s="4" t="s">
        <v>2039</v>
      </c>
      <c r="R429" s="4" t="s">
        <v>2040</v>
      </c>
      <c r="S429" s="14">
        <f t="shared" si="25"/>
        <v>41895.208333333336</v>
      </c>
      <c r="T429" s="14">
        <f t="shared" si="26"/>
        <v>41927.208333333336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6">
        <f t="shared" si="24"/>
        <v>46.387573964497044</v>
      </c>
      <c r="G430" t="s">
        <v>14</v>
      </c>
      <c r="H430">
        <v>747</v>
      </c>
      <c r="I430" s="5">
        <f t="shared" si="2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s="9" t="s">
        <v>71</v>
      </c>
      <c r="Q430" s="4" t="s">
        <v>2041</v>
      </c>
      <c r="R430" s="4" t="s">
        <v>2049</v>
      </c>
      <c r="S430" s="14">
        <f t="shared" si="25"/>
        <v>40585.25</v>
      </c>
      <c r="T430" s="14">
        <f t="shared" si="26"/>
        <v>40592.25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6">
        <f t="shared" si="24"/>
        <v>90.675916230366497</v>
      </c>
      <c r="G431" t="s">
        <v>74</v>
      </c>
      <c r="H431">
        <v>2138</v>
      </c>
      <c r="I431" s="5">
        <f t="shared" si="2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s="9" t="s">
        <v>122</v>
      </c>
      <c r="Q431" s="4" t="s">
        <v>2054</v>
      </c>
      <c r="R431" s="4" t="s">
        <v>2055</v>
      </c>
      <c r="S431" s="14">
        <f t="shared" si="25"/>
        <v>41680.25</v>
      </c>
      <c r="T431" s="14">
        <f t="shared" si="26"/>
        <v>41708.208333333336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6">
        <f t="shared" si="24"/>
        <v>67.740740740740748</v>
      </c>
      <c r="G432" t="s">
        <v>14</v>
      </c>
      <c r="H432">
        <v>84</v>
      </c>
      <c r="I432" s="5">
        <f t="shared" si="2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s="9" t="s">
        <v>33</v>
      </c>
      <c r="Q432" s="4" t="s">
        <v>2039</v>
      </c>
      <c r="R432" s="4" t="s">
        <v>2040</v>
      </c>
      <c r="S432" s="14">
        <f t="shared" si="25"/>
        <v>43737.208333333328</v>
      </c>
      <c r="T432" s="14">
        <f t="shared" si="26"/>
        <v>43771.208333333328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6">
        <f t="shared" si="24"/>
        <v>192.49019607843135</v>
      </c>
      <c r="G433" t="s">
        <v>20</v>
      </c>
      <c r="H433">
        <v>94</v>
      </c>
      <c r="I433" s="5">
        <f t="shared" si="2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s="9" t="s">
        <v>33</v>
      </c>
      <c r="Q433" s="4" t="s">
        <v>2039</v>
      </c>
      <c r="R433" s="4" t="s">
        <v>2040</v>
      </c>
      <c r="S433" s="14">
        <f t="shared" si="25"/>
        <v>43273.208333333328</v>
      </c>
      <c r="T433" s="14">
        <f t="shared" si="26"/>
        <v>43290.208333333328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6">
        <f t="shared" si="24"/>
        <v>82.714285714285722</v>
      </c>
      <c r="G434" t="s">
        <v>14</v>
      </c>
      <c r="H434">
        <v>91</v>
      </c>
      <c r="I434" s="5">
        <f t="shared" si="2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s="9" t="s">
        <v>33</v>
      </c>
      <c r="Q434" s="4" t="s">
        <v>2039</v>
      </c>
      <c r="R434" s="4" t="s">
        <v>2040</v>
      </c>
      <c r="S434" s="14">
        <f t="shared" si="25"/>
        <v>41761.208333333336</v>
      </c>
      <c r="T434" s="14">
        <f t="shared" si="26"/>
        <v>41781.208333333336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6">
        <f t="shared" si="24"/>
        <v>54.163920922570021</v>
      </c>
      <c r="G435" t="s">
        <v>14</v>
      </c>
      <c r="H435">
        <v>792</v>
      </c>
      <c r="I435" s="5">
        <f t="shared" si="2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s="9" t="s">
        <v>42</v>
      </c>
      <c r="Q435" s="4" t="s">
        <v>2041</v>
      </c>
      <c r="R435" s="4" t="s">
        <v>2042</v>
      </c>
      <c r="S435" s="14">
        <f t="shared" si="25"/>
        <v>41603.25</v>
      </c>
      <c r="T435" s="14">
        <f t="shared" si="26"/>
        <v>41619.25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6">
        <f t="shared" si="24"/>
        <v>16.722222222222221</v>
      </c>
      <c r="G436" t="s">
        <v>74</v>
      </c>
      <c r="H436">
        <v>10</v>
      </c>
      <c r="I436" s="5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s="9" t="s">
        <v>33</v>
      </c>
      <c r="Q436" s="4" t="s">
        <v>2039</v>
      </c>
      <c r="R436" s="4" t="s">
        <v>2040</v>
      </c>
      <c r="S436" s="14">
        <f t="shared" si="25"/>
        <v>42705.25</v>
      </c>
      <c r="T436" s="14">
        <f t="shared" si="26"/>
        <v>42719.25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6">
        <f t="shared" si="24"/>
        <v>116.87664041994749</v>
      </c>
      <c r="G437" t="s">
        <v>20</v>
      </c>
      <c r="H437">
        <v>1713</v>
      </c>
      <c r="I437" s="5">
        <f t="shared" si="2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s="9" t="s">
        <v>33</v>
      </c>
      <c r="Q437" s="4" t="s">
        <v>2039</v>
      </c>
      <c r="R437" s="4" t="s">
        <v>2040</v>
      </c>
      <c r="S437" s="14">
        <f t="shared" si="25"/>
        <v>41988.25</v>
      </c>
      <c r="T437" s="14">
        <f t="shared" si="26"/>
        <v>42000.25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6">
        <f t="shared" si="24"/>
        <v>1052.1538461538462</v>
      </c>
      <c r="G438" t="s">
        <v>20</v>
      </c>
      <c r="H438">
        <v>249</v>
      </c>
      <c r="I438" s="5">
        <f t="shared" si="2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s="9" t="s">
        <v>159</v>
      </c>
      <c r="Q438" s="4" t="s">
        <v>2035</v>
      </c>
      <c r="R438" s="4" t="s">
        <v>2058</v>
      </c>
      <c r="S438" s="14">
        <f t="shared" si="25"/>
        <v>43575.208333333328</v>
      </c>
      <c r="T438" s="14">
        <f t="shared" si="26"/>
        <v>43576.208333333328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6">
        <f t="shared" si="24"/>
        <v>123.07407407407408</v>
      </c>
      <c r="G439" t="s">
        <v>20</v>
      </c>
      <c r="H439">
        <v>192</v>
      </c>
      <c r="I439" s="5">
        <f t="shared" si="27"/>
        <v>51.921875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s="9" t="s">
        <v>71</v>
      </c>
      <c r="Q439" s="4" t="s">
        <v>2041</v>
      </c>
      <c r="R439" s="4" t="s">
        <v>2049</v>
      </c>
      <c r="S439" s="14">
        <f t="shared" si="25"/>
        <v>42260.208333333328</v>
      </c>
      <c r="T439" s="14">
        <f t="shared" si="26"/>
        <v>42263.208333333328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6">
        <f t="shared" si="24"/>
        <v>178.63855421686748</v>
      </c>
      <c r="G440" t="s">
        <v>20</v>
      </c>
      <c r="H440">
        <v>247</v>
      </c>
      <c r="I440" s="5">
        <f t="shared" si="2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s="9" t="s">
        <v>33</v>
      </c>
      <c r="Q440" s="4" t="s">
        <v>2039</v>
      </c>
      <c r="R440" s="4" t="s">
        <v>2040</v>
      </c>
      <c r="S440" s="14">
        <f t="shared" si="25"/>
        <v>41337.25</v>
      </c>
      <c r="T440" s="14">
        <f t="shared" si="26"/>
        <v>41367.208333333336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6">
        <f t="shared" si="24"/>
        <v>355.28169014084506</v>
      </c>
      <c r="G441" t="s">
        <v>20</v>
      </c>
      <c r="H441">
        <v>2293</v>
      </c>
      <c r="I441" s="5">
        <f t="shared" si="2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s="9" t="s">
        <v>474</v>
      </c>
      <c r="Q441" s="4" t="s">
        <v>2041</v>
      </c>
      <c r="R441" s="4" t="s">
        <v>2063</v>
      </c>
      <c r="S441" s="14">
        <f t="shared" si="25"/>
        <v>42680.208333333328</v>
      </c>
      <c r="T441" s="14">
        <f t="shared" si="26"/>
        <v>42687.25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6">
        <f t="shared" si="24"/>
        <v>161.90634146341463</v>
      </c>
      <c r="G442" t="s">
        <v>20</v>
      </c>
      <c r="H442">
        <v>3131</v>
      </c>
      <c r="I442" s="5">
        <f t="shared" si="2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s="9" t="s">
        <v>269</v>
      </c>
      <c r="Q442" s="4" t="s">
        <v>2041</v>
      </c>
      <c r="R442" s="4" t="s">
        <v>2060</v>
      </c>
      <c r="S442" s="14">
        <f t="shared" si="25"/>
        <v>42916.208333333328</v>
      </c>
      <c r="T442" s="14">
        <f t="shared" si="26"/>
        <v>42926.208333333328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6">
        <f t="shared" si="24"/>
        <v>24.914285714285715</v>
      </c>
      <c r="G443" t="s">
        <v>14</v>
      </c>
      <c r="H443">
        <v>32</v>
      </c>
      <c r="I443" s="5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s="9" t="s">
        <v>65</v>
      </c>
      <c r="Q443" s="4" t="s">
        <v>2037</v>
      </c>
      <c r="R443" s="4" t="s">
        <v>2046</v>
      </c>
      <c r="S443" s="14">
        <f t="shared" si="25"/>
        <v>41025.208333333336</v>
      </c>
      <c r="T443" s="14">
        <f t="shared" si="26"/>
        <v>41053.208333333336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6">
        <f t="shared" si="24"/>
        <v>198.72222222222223</v>
      </c>
      <c r="G444" t="s">
        <v>20</v>
      </c>
      <c r="H444">
        <v>143</v>
      </c>
      <c r="I444" s="5">
        <f t="shared" si="2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s="9" t="s">
        <v>33</v>
      </c>
      <c r="Q444" s="4" t="s">
        <v>2039</v>
      </c>
      <c r="R444" s="4" t="s">
        <v>2040</v>
      </c>
      <c r="S444" s="14">
        <f t="shared" si="25"/>
        <v>42980.208333333328</v>
      </c>
      <c r="T444" s="14">
        <f t="shared" si="26"/>
        <v>42996.208333333328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6">
        <f t="shared" si="24"/>
        <v>34.752688172043008</v>
      </c>
      <c r="G445" t="s">
        <v>74</v>
      </c>
      <c r="H445">
        <v>90</v>
      </c>
      <c r="I445" s="5">
        <f t="shared" si="2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s="9" t="s">
        <v>33</v>
      </c>
      <c r="Q445" s="4" t="s">
        <v>2039</v>
      </c>
      <c r="R445" s="4" t="s">
        <v>2040</v>
      </c>
      <c r="S445" s="14">
        <f t="shared" si="25"/>
        <v>40451.208333333336</v>
      </c>
      <c r="T445" s="14">
        <f t="shared" si="26"/>
        <v>40470.208333333336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6">
        <f t="shared" si="24"/>
        <v>176.41935483870967</v>
      </c>
      <c r="G446" t="s">
        <v>20</v>
      </c>
      <c r="H446">
        <v>296</v>
      </c>
      <c r="I446" s="5">
        <f t="shared" si="2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s="9" t="s">
        <v>60</v>
      </c>
      <c r="Q446" s="4" t="s">
        <v>2035</v>
      </c>
      <c r="R446" s="4" t="s">
        <v>2045</v>
      </c>
      <c r="S446" s="14">
        <f t="shared" si="25"/>
        <v>40748.208333333336</v>
      </c>
      <c r="T446" s="14">
        <f t="shared" si="26"/>
        <v>40750.208333333336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6">
        <f t="shared" si="24"/>
        <v>511.38095238095235</v>
      </c>
      <c r="G447" t="s">
        <v>20</v>
      </c>
      <c r="H447">
        <v>170</v>
      </c>
      <c r="I447" s="5">
        <f t="shared" si="2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s="9" t="s">
        <v>33</v>
      </c>
      <c r="Q447" s="4" t="s">
        <v>2039</v>
      </c>
      <c r="R447" s="4" t="s">
        <v>2040</v>
      </c>
      <c r="S447" s="14">
        <f t="shared" si="25"/>
        <v>40515.25</v>
      </c>
      <c r="T447" s="14">
        <f t="shared" si="26"/>
        <v>40536.25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6">
        <f t="shared" si="24"/>
        <v>82.044117647058826</v>
      </c>
      <c r="G448" t="s">
        <v>14</v>
      </c>
      <c r="H448">
        <v>186</v>
      </c>
      <c r="I448" s="5">
        <f t="shared" si="2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s="9" t="s">
        <v>65</v>
      </c>
      <c r="Q448" s="4" t="s">
        <v>2037</v>
      </c>
      <c r="R448" s="4" t="s">
        <v>2046</v>
      </c>
      <c r="S448" s="14">
        <f t="shared" si="25"/>
        <v>41261.25</v>
      </c>
      <c r="T448" s="14">
        <f t="shared" si="26"/>
        <v>41263.25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6">
        <f t="shared" si="24"/>
        <v>24.326030927835053</v>
      </c>
      <c r="G449" t="s">
        <v>74</v>
      </c>
      <c r="H449">
        <v>439</v>
      </c>
      <c r="I449" s="5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s="9" t="s">
        <v>269</v>
      </c>
      <c r="Q449" s="4" t="s">
        <v>2041</v>
      </c>
      <c r="R449" s="4" t="s">
        <v>2060</v>
      </c>
      <c r="S449" s="14">
        <f t="shared" si="25"/>
        <v>43088.25</v>
      </c>
      <c r="T449" s="14">
        <f t="shared" si="26"/>
        <v>43104.25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6">
        <f t="shared" si="24"/>
        <v>50.482758620689658</v>
      </c>
      <c r="G450" t="s">
        <v>14</v>
      </c>
      <c r="H450">
        <v>605</v>
      </c>
      <c r="I450" s="5">
        <f t="shared" si="2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s="9" t="s">
        <v>89</v>
      </c>
      <c r="Q450" s="4" t="s">
        <v>2050</v>
      </c>
      <c r="R450" s="4" t="s">
        <v>2051</v>
      </c>
      <c r="S450" s="14">
        <f t="shared" si="25"/>
        <v>41378.208333333336</v>
      </c>
      <c r="T450" s="14">
        <f t="shared" si="26"/>
        <v>41380.208333333336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6">
        <f t="shared" ref="F451:F514" si="28">SUM(E451/D451)*100</f>
        <v>967</v>
      </c>
      <c r="G451" t="s">
        <v>20</v>
      </c>
      <c r="H451">
        <v>86</v>
      </c>
      <c r="I451" s="5">
        <f t="shared" si="27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s="9" t="s">
        <v>89</v>
      </c>
      <c r="Q451" s="4" t="s">
        <v>2050</v>
      </c>
      <c r="R451" s="4" t="s">
        <v>2051</v>
      </c>
      <c r="S451" s="14">
        <f t="shared" ref="S451:S514" si="29">(((L451/60/60)/24)+DATE(1970,1,1))</f>
        <v>43530.25</v>
      </c>
      <c r="T451" s="14">
        <f t="shared" ref="T451:T514" si="30">(((M451/60/60)/24)+DATE(1970,1,1))</f>
        <v>43547.208333333328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6">
        <f t="shared" si="28"/>
        <v>4</v>
      </c>
      <c r="G452" t="s">
        <v>14</v>
      </c>
      <c r="H452">
        <v>1</v>
      </c>
      <c r="I452" s="5">
        <f t="shared" ref="I452:I515" si="31">AVERAGE(E452/H452)</f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s="9" t="s">
        <v>71</v>
      </c>
      <c r="Q452" s="4" t="s">
        <v>2041</v>
      </c>
      <c r="R452" s="4" t="s">
        <v>2049</v>
      </c>
      <c r="S452" s="14">
        <f t="shared" si="29"/>
        <v>43394.208333333328</v>
      </c>
      <c r="T452" s="14">
        <f t="shared" si="30"/>
        <v>43417.25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6">
        <f t="shared" si="28"/>
        <v>122.84501347708894</v>
      </c>
      <c r="G453" t="s">
        <v>20</v>
      </c>
      <c r="H453">
        <v>6286</v>
      </c>
      <c r="I453" s="5">
        <f t="shared" si="31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s="9" t="s">
        <v>23</v>
      </c>
      <c r="Q453" s="4" t="s">
        <v>2035</v>
      </c>
      <c r="R453" s="4" t="s">
        <v>2036</v>
      </c>
      <c r="S453" s="14">
        <f t="shared" si="29"/>
        <v>42935.208333333328</v>
      </c>
      <c r="T453" s="14">
        <f t="shared" si="30"/>
        <v>42966.208333333328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6">
        <f t="shared" si="28"/>
        <v>63.4375</v>
      </c>
      <c r="G454" t="s">
        <v>14</v>
      </c>
      <c r="H454">
        <v>31</v>
      </c>
      <c r="I454" s="5">
        <f t="shared" si="31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s="9" t="s">
        <v>53</v>
      </c>
      <c r="Q454" s="4" t="s">
        <v>2041</v>
      </c>
      <c r="R454" s="4" t="s">
        <v>2044</v>
      </c>
      <c r="S454" s="14">
        <f t="shared" si="29"/>
        <v>40365.208333333336</v>
      </c>
      <c r="T454" s="14">
        <f t="shared" si="30"/>
        <v>40366.208333333336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6">
        <f t="shared" si="28"/>
        <v>56.331688596491226</v>
      </c>
      <c r="G455" t="s">
        <v>14</v>
      </c>
      <c r="H455">
        <v>1181</v>
      </c>
      <c r="I455" s="5">
        <f t="shared" si="31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s="9" t="s">
        <v>474</v>
      </c>
      <c r="Q455" s="4" t="s">
        <v>2041</v>
      </c>
      <c r="R455" s="4" t="s">
        <v>2063</v>
      </c>
      <c r="S455" s="14">
        <f t="shared" si="29"/>
        <v>42705.25</v>
      </c>
      <c r="T455" s="14">
        <f t="shared" si="30"/>
        <v>42746.25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6">
        <f t="shared" si="28"/>
        <v>44.074999999999996</v>
      </c>
      <c r="G456" t="s">
        <v>14</v>
      </c>
      <c r="H456">
        <v>39</v>
      </c>
      <c r="I456" s="5">
        <f t="shared" si="31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s="9" t="s">
        <v>53</v>
      </c>
      <c r="Q456" s="4" t="s">
        <v>2041</v>
      </c>
      <c r="R456" s="4" t="s">
        <v>2044</v>
      </c>
      <c r="S456" s="14">
        <f t="shared" si="29"/>
        <v>41568.208333333336</v>
      </c>
      <c r="T456" s="14">
        <f t="shared" si="30"/>
        <v>41604.25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6">
        <f t="shared" si="28"/>
        <v>118.37253218884121</v>
      </c>
      <c r="G457" t="s">
        <v>20</v>
      </c>
      <c r="H457">
        <v>3727</v>
      </c>
      <c r="I457" s="5">
        <f t="shared" si="31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s="9" t="s">
        <v>33</v>
      </c>
      <c r="Q457" s="4" t="s">
        <v>2039</v>
      </c>
      <c r="R457" s="4" t="s">
        <v>2040</v>
      </c>
      <c r="S457" s="14">
        <f t="shared" si="29"/>
        <v>40809.208333333336</v>
      </c>
      <c r="T457" s="14">
        <f t="shared" si="30"/>
        <v>40832.208333333336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6">
        <f t="shared" si="28"/>
        <v>104.1243169398907</v>
      </c>
      <c r="G458" t="s">
        <v>20</v>
      </c>
      <c r="H458">
        <v>1605</v>
      </c>
      <c r="I458" s="5">
        <f t="shared" si="31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s="9" t="s">
        <v>60</v>
      </c>
      <c r="Q458" s="4" t="s">
        <v>2035</v>
      </c>
      <c r="R458" s="4" t="s">
        <v>2045</v>
      </c>
      <c r="S458" s="14">
        <f t="shared" si="29"/>
        <v>43141.25</v>
      </c>
      <c r="T458" s="14">
        <f t="shared" si="30"/>
        <v>43141.25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6">
        <f t="shared" si="28"/>
        <v>26.640000000000004</v>
      </c>
      <c r="G459" t="s">
        <v>14</v>
      </c>
      <c r="H459">
        <v>46</v>
      </c>
      <c r="I459" s="5">
        <f t="shared" si="31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s="9" t="s">
        <v>33</v>
      </c>
      <c r="Q459" s="4" t="s">
        <v>2039</v>
      </c>
      <c r="R459" s="4" t="s">
        <v>2040</v>
      </c>
      <c r="S459" s="14">
        <f t="shared" si="29"/>
        <v>42657.208333333328</v>
      </c>
      <c r="T459" s="14">
        <f t="shared" si="30"/>
        <v>42659.208333333328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6">
        <f t="shared" si="28"/>
        <v>351.20118343195264</v>
      </c>
      <c r="G460" t="s">
        <v>20</v>
      </c>
      <c r="H460">
        <v>2120</v>
      </c>
      <c r="I460" s="5">
        <f t="shared" si="31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s="9" t="s">
        <v>33</v>
      </c>
      <c r="Q460" s="4" t="s">
        <v>2039</v>
      </c>
      <c r="R460" s="4" t="s">
        <v>2040</v>
      </c>
      <c r="S460" s="14">
        <f t="shared" si="29"/>
        <v>40265.208333333336</v>
      </c>
      <c r="T460" s="14">
        <f t="shared" si="30"/>
        <v>40309.208333333336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6">
        <f t="shared" si="28"/>
        <v>90.063492063492063</v>
      </c>
      <c r="G461" t="s">
        <v>14</v>
      </c>
      <c r="H461">
        <v>105</v>
      </c>
      <c r="I461" s="5">
        <f t="shared" si="31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s="9" t="s">
        <v>42</v>
      </c>
      <c r="Q461" s="4" t="s">
        <v>2041</v>
      </c>
      <c r="R461" s="4" t="s">
        <v>2042</v>
      </c>
      <c r="S461" s="14">
        <f t="shared" si="29"/>
        <v>42001.25</v>
      </c>
      <c r="T461" s="14">
        <f t="shared" si="30"/>
        <v>42026.25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6">
        <f t="shared" si="28"/>
        <v>171.625</v>
      </c>
      <c r="G462" t="s">
        <v>20</v>
      </c>
      <c r="H462">
        <v>50</v>
      </c>
      <c r="I462" s="5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s="9" t="s">
        <v>33</v>
      </c>
      <c r="Q462" s="4" t="s">
        <v>2039</v>
      </c>
      <c r="R462" s="4" t="s">
        <v>2040</v>
      </c>
      <c r="S462" s="14">
        <f t="shared" si="29"/>
        <v>40399.208333333336</v>
      </c>
      <c r="T462" s="14">
        <f t="shared" si="30"/>
        <v>40402.208333333336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6">
        <f t="shared" si="28"/>
        <v>141.04655870445345</v>
      </c>
      <c r="G463" t="s">
        <v>20</v>
      </c>
      <c r="H463">
        <v>2080</v>
      </c>
      <c r="I463" s="5">
        <f t="shared" si="31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s="9" t="s">
        <v>53</v>
      </c>
      <c r="Q463" s="4" t="s">
        <v>2041</v>
      </c>
      <c r="R463" s="4" t="s">
        <v>2044</v>
      </c>
      <c r="S463" s="14">
        <f t="shared" si="29"/>
        <v>41757.208333333336</v>
      </c>
      <c r="T463" s="14">
        <f t="shared" si="30"/>
        <v>41777.208333333336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6">
        <f t="shared" si="28"/>
        <v>30.57944915254237</v>
      </c>
      <c r="G464" t="s">
        <v>14</v>
      </c>
      <c r="H464">
        <v>535</v>
      </c>
      <c r="I464" s="5">
        <f t="shared" si="31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s="9" t="s">
        <v>292</v>
      </c>
      <c r="Q464" s="4" t="s">
        <v>2050</v>
      </c>
      <c r="R464" s="4" t="s">
        <v>2061</v>
      </c>
      <c r="S464" s="14">
        <f t="shared" si="29"/>
        <v>41304.25</v>
      </c>
      <c r="T464" s="14">
        <f t="shared" si="30"/>
        <v>41342.25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6">
        <f t="shared" si="28"/>
        <v>108.16455696202532</v>
      </c>
      <c r="G465" t="s">
        <v>20</v>
      </c>
      <c r="H465">
        <v>2105</v>
      </c>
      <c r="I465" s="5">
        <f t="shared" si="31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s="9" t="s">
        <v>71</v>
      </c>
      <c r="Q465" s="4" t="s">
        <v>2041</v>
      </c>
      <c r="R465" s="4" t="s">
        <v>2049</v>
      </c>
      <c r="S465" s="14">
        <f t="shared" si="29"/>
        <v>41639.25</v>
      </c>
      <c r="T465" s="14">
        <f t="shared" si="30"/>
        <v>41643.25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6">
        <f t="shared" si="28"/>
        <v>133.45505617977528</v>
      </c>
      <c r="G466" t="s">
        <v>20</v>
      </c>
      <c r="H466">
        <v>2436</v>
      </c>
      <c r="I466" s="5">
        <f t="shared" si="31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s="9" t="s">
        <v>33</v>
      </c>
      <c r="Q466" s="4" t="s">
        <v>2039</v>
      </c>
      <c r="R466" s="4" t="s">
        <v>2040</v>
      </c>
      <c r="S466" s="14">
        <f t="shared" si="29"/>
        <v>43142.25</v>
      </c>
      <c r="T466" s="14">
        <f t="shared" si="30"/>
        <v>43156.25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6">
        <f t="shared" si="28"/>
        <v>187.85106382978722</v>
      </c>
      <c r="G467" t="s">
        <v>20</v>
      </c>
      <c r="H467">
        <v>80</v>
      </c>
      <c r="I467" s="5">
        <f t="shared" si="31"/>
        <v>110.3625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s="9" t="s">
        <v>206</v>
      </c>
      <c r="Q467" s="4" t="s">
        <v>2047</v>
      </c>
      <c r="R467" s="4" t="s">
        <v>2059</v>
      </c>
      <c r="S467" s="14">
        <f t="shared" si="29"/>
        <v>43127.25</v>
      </c>
      <c r="T467" s="14">
        <f t="shared" si="30"/>
        <v>43136.25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6">
        <f t="shared" si="28"/>
        <v>332</v>
      </c>
      <c r="G468" t="s">
        <v>20</v>
      </c>
      <c r="H468">
        <v>42</v>
      </c>
      <c r="I468" s="5">
        <f t="shared" si="31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s="9" t="s">
        <v>65</v>
      </c>
      <c r="Q468" s="4" t="s">
        <v>2037</v>
      </c>
      <c r="R468" s="4" t="s">
        <v>2046</v>
      </c>
      <c r="S468" s="14">
        <f t="shared" si="29"/>
        <v>41409.208333333336</v>
      </c>
      <c r="T468" s="14">
        <f t="shared" si="30"/>
        <v>41432.208333333336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6">
        <f t="shared" si="28"/>
        <v>575.21428571428578</v>
      </c>
      <c r="G469" t="s">
        <v>20</v>
      </c>
      <c r="H469">
        <v>139</v>
      </c>
      <c r="I469" s="5">
        <f t="shared" si="31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s="9" t="s">
        <v>28</v>
      </c>
      <c r="Q469" s="4" t="s">
        <v>2037</v>
      </c>
      <c r="R469" s="4" t="s">
        <v>2038</v>
      </c>
      <c r="S469" s="14">
        <f t="shared" si="29"/>
        <v>42331.25</v>
      </c>
      <c r="T469" s="14">
        <f t="shared" si="30"/>
        <v>42338.25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6">
        <f t="shared" si="28"/>
        <v>40.5</v>
      </c>
      <c r="G470" t="s">
        <v>14</v>
      </c>
      <c r="H470">
        <v>16</v>
      </c>
      <c r="I470" s="5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s="9" t="s">
        <v>33</v>
      </c>
      <c r="Q470" s="4" t="s">
        <v>2039</v>
      </c>
      <c r="R470" s="4" t="s">
        <v>2040</v>
      </c>
      <c r="S470" s="14">
        <f t="shared" si="29"/>
        <v>43569.208333333328</v>
      </c>
      <c r="T470" s="14">
        <f t="shared" si="30"/>
        <v>43585.208333333328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6">
        <f t="shared" si="28"/>
        <v>184.42857142857144</v>
      </c>
      <c r="G471" t="s">
        <v>20</v>
      </c>
      <c r="H471">
        <v>159</v>
      </c>
      <c r="I471" s="5">
        <f t="shared" si="31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s="9" t="s">
        <v>53</v>
      </c>
      <c r="Q471" s="4" t="s">
        <v>2041</v>
      </c>
      <c r="R471" s="4" t="s">
        <v>2044</v>
      </c>
      <c r="S471" s="14">
        <f t="shared" si="29"/>
        <v>42142.208333333328</v>
      </c>
      <c r="T471" s="14">
        <f t="shared" si="30"/>
        <v>42144.208333333328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6">
        <f t="shared" si="28"/>
        <v>285.80555555555554</v>
      </c>
      <c r="G472" t="s">
        <v>20</v>
      </c>
      <c r="H472">
        <v>381</v>
      </c>
      <c r="I472" s="5">
        <f t="shared" si="31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s="9" t="s">
        <v>65</v>
      </c>
      <c r="Q472" s="4" t="s">
        <v>2037</v>
      </c>
      <c r="R472" s="4" t="s">
        <v>2046</v>
      </c>
      <c r="S472" s="14">
        <f t="shared" si="29"/>
        <v>42716.25</v>
      </c>
      <c r="T472" s="14">
        <f t="shared" si="30"/>
        <v>42723.25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6">
        <f t="shared" si="28"/>
        <v>319</v>
      </c>
      <c r="G473" t="s">
        <v>20</v>
      </c>
      <c r="H473">
        <v>194</v>
      </c>
      <c r="I473" s="5">
        <f t="shared" si="31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s="9" t="s">
        <v>17</v>
      </c>
      <c r="Q473" s="4" t="s">
        <v>2033</v>
      </c>
      <c r="R473" s="4" t="s">
        <v>2034</v>
      </c>
      <c r="S473" s="14">
        <f t="shared" si="29"/>
        <v>41031.208333333336</v>
      </c>
      <c r="T473" s="14">
        <f t="shared" si="30"/>
        <v>41031.208333333336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6">
        <f t="shared" si="28"/>
        <v>39.234070221066318</v>
      </c>
      <c r="G474" t="s">
        <v>14</v>
      </c>
      <c r="H474">
        <v>575</v>
      </c>
      <c r="I474" s="5">
        <f t="shared" si="31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s="9" t="s">
        <v>23</v>
      </c>
      <c r="Q474" s="4" t="s">
        <v>2035</v>
      </c>
      <c r="R474" s="4" t="s">
        <v>2036</v>
      </c>
      <c r="S474" s="14">
        <f t="shared" si="29"/>
        <v>43535.208333333328</v>
      </c>
      <c r="T474" s="14">
        <f t="shared" si="30"/>
        <v>43589.208333333328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6">
        <f t="shared" si="28"/>
        <v>178.14000000000001</v>
      </c>
      <c r="G475" t="s">
        <v>20</v>
      </c>
      <c r="H475">
        <v>106</v>
      </c>
      <c r="I475" s="5">
        <f t="shared" si="31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s="9" t="s">
        <v>50</v>
      </c>
      <c r="Q475" s="4" t="s">
        <v>2035</v>
      </c>
      <c r="R475" s="4" t="s">
        <v>2043</v>
      </c>
      <c r="S475" s="14">
        <f t="shared" si="29"/>
        <v>43277.208333333328</v>
      </c>
      <c r="T475" s="14">
        <f t="shared" si="30"/>
        <v>43278.208333333328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6">
        <f t="shared" si="28"/>
        <v>365.15</v>
      </c>
      <c r="G476" t="s">
        <v>20</v>
      </c>
      <c r="H476">
        <v>142</v>
      </c>
      <c r="I476" s="5">
        <f t="shared" si="31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s="9" t="s">
        <v>269</v>
      </c>
      <c r="Q476" s="4" t="s">
        <v>2041</v>
      </c>
      <c r="R476" s="4" t="s">
        <v>2060</v>
      </c>
      <c r="S476" s="14">
        <f t="shared" si="29"/>
        <v>41989.25</v>
      </c>
      <c r="T476" s="14">
        <f t="shared" si="30"/>
        <v>41990.25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6">
        <f t="shared" si="28"/>
        <v>113.94594594594594</v>
      </c>
      <c r="G477" t="s">
        <v>20</v>
      </c>
      <c r="H477">
        <v>211</v>
      </c>
      <c r="I477" s="5">
        <f t="shared" si="31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s="9" t="s">
        <v>206</v>
      </c>
      <c r="Q477" s="4" t="s">
        <v>2047</v>
      </c>
      <c r="R477" s="4" t="s">
        <v>2059</v>
      </c>
      <c r="S477" s="14">
        <f t="shared" si="29"/>
        <v>41450.208333333336</v>
      </c>
      <c r="T477" s="14">
        <f t="shared" si="30"/>
        <v>41454.208333333336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6">
        <f t="shared" si="28"/>
        <v>29.828720626631856</v>
      </c>
      <c r="G478" t="s">
        <v>14</v>
      </c>
      <c r="H478">
        <v>1120</v>
      </c>
      <c r="I478" s="5">
        <f t="shared" si="31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s="9" t="s">
        <v>119</v>
      </c>
      <c r="Q478" s="4" t="s">
        <v>2047</v>
      </c>
      <c r="R478" s="4" t="s">
        <v>2053</v>
      </c>
      <c r="S478" s="14">
        <f t="shared" si="29"/>
        <v>43322.208333333328</v>
      </c>
      <c r="T478" s="14">
        <f t="shared" si="30"/>
        <v>43328.208333333328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6">
        <f t="shared" si="28"/>
        <v>54.270588235294113</v>
      </c>
      <c r="G479" t="s">
        <v>14</v>
      </c>
      <c r="H479">
        <v>113</v>
      </c>
      <c r="I479" s="5">
        <f t="shared" si="31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s="9" t="s">
        <v>474</v>
      </c>
      <c r="Q479" s="4" t="s">
        <v>2041</v>
      </c>
      <c r="R479" s="4" t="s">
        <v>2063</v>
      </c>
      <c r="S479" s="14">
        <f t="shared" si="29"/>
        <v>40720.208333333336</v>
      </c>
      <c r="T479" s="14">
        <f t="shared" si="30"/>
        <v>40747.208333333336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6">
        <f t="shared" si="28"/>
        <v>236.34156976744185</v>
      </c>
      <c r="G480" t="s">
        <v>20</v>
      </c>
      <c r="H480">
        <v>2756</v>
      </c>
      <c r="I480" s="5">
        <f t="shared" si="31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s="9" t="s">
        <v>65</v>
      </c>
      <c r="Q480" s="4" t="s">
        <v>2037</v>
      </c>
      <c r="R480" s="4" t="s">
        <v>2046</v>
      </c>
      <c r="S480" s="14">
        <f t="shared" si="29"/>
        <v>42072.208333333328</v>
      </c>
      <c r="T480" s="14">
        <f t="shared" si="30"/>
        <v>42084.208333333328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6">
        <f t="shared" si="28"/>
        <v>512.91666666666663</v>
      </c>
      <c r="G481" t="s">
        <v>20</v>
      </c>
      <c r="H481">
        <v>173</v>
      </c>
      <c r="I481" s="5">
        <f t="shared" si="31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s="9" t="s">
        <v>17</v>
      </c>
      <c r="Q481" s="4" t="s">
        <v>2033</v>
      </c>
      <c r="R481" s="4" t="s">
        <v>2034</v>
      </c>
      <c r="S481" s="14">
        <f t="shared" si="29"/>
        <v>42945.208333333328</v>
      </c>
      <c r="T481" s="14">
        <f t="shared" si="30"/>
        <v>42947.208333333328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6">
        <f t="shared" si="28"/>
        <v>100.65116279069768</v>
      </c>
      <c r="G482" t="s">
        <v>20</v>
      </c>
      <c r="H482">
        <v>87</v>
      </c>
      <c r="I482" s="5">
        <f t="shared" si="31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s="9" t="s">
        <v>122</v>
      </c>
      <c r="Q482" s="4" t="s">
        <v>2054</v>
      </c>
      <c r="R482" s="4" t="s">
        <v>2055</v>
      </c>
      <c r="S482" s="14">
        <f t="shared" si="29"/>
        <v>40248.25</v>
      </c>
      <c r="T482" s="14">
        <f t="shared" si="30"/>
        <v>40257.208333333336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6">
        <f t="shared" si="28"/>
        <v>81.348423194303152</v>
      </c>
      <c r="G483" t="s">
        <v>14</v>
      </c>
      <c r="H483">
        <v>1538</v>
      </c>
      <c r="I483" s="5">
        <f t="shared" si="31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s="9" t="s">
        <v>33</v>
      </c>
      <c r="Q483" s="4" t="s">
        <v>2039</v>
      </c>
      <c r="R483" s="4" t="s">
        <v>2040</v>
      </c>
      <c r="S483" s="14">
        <f t="shared" si="29"/>
        <v>41913.208333333336</v>
      </c>
      <c r="T483" s="14">
        <f t="shared" si="30"/>
        <v>41955.25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6">
        <f t="shared" si="28"/>
        <v>16.404761904761905</v>
      </c>
      <c r="G484" t="s">
        <v>14</v>
      </c>
      <c r="H484">
        <v>9</v>
      </c>
      <c r="I484" s="5">
        <f t="shared" si="31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s="9" t="s">
        <v>119</v>
      </c>
      <c r="Q484" s="4" t="s">
        <v>2047</v>
      </c>
      <c r="R484" s="4" t="s">
        <v>2053</v>
      </c>
      <c r="S484" s="14">
        <f t="shared" si="29"/>
        <v>40963.25</v>
      </c>
      <c r="T484" s="14">
        <f t="shared" si="30"/>
        <v>40974.25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6">
        <f t="shared" si="28"/>
        <v>52.774617067833695</v>
      </c>
      <c r="G485" t="s">
        <v>14</v>
      </c>
      <c r="H485">
        <v>554</v>
      </c>
      <c r="I485" s="5">
        <f t="shared" si="31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s="9" t="s">
        <v>33</v>
      </c>
      <c r="Q485" s="4" t="s">
        <v>2039</v>
      </c>
      <c r="R485" s="4" t="s">
        <v>2040</v>
      </c>
      <c r="S485" s="14">
        <f t="shared" si="29"/>
        <v>43811.25</v>
      </c>
      <c r="T485" s="14">
        <f t="shared" si="30"/>
        <v>43818.25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6">
        <f t="shared" si="28"/>
        <v>260.20608108108109</v>
      </c>
      <c r="G486" t="s">
        <v>20</v>
      </c>
      <c r="H486">
        <v>1572</v>
      </c>
      <c r="I486" s="5">
        <f t="shared" si="31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s="9" t="s">
        <v>17</v>
      </c>
      <c r="Q486" s="4" t="s">
        <v>2033</v>
      </c>
      <c r="R486" s="4" t="s">
        <v>2034</v>
      </c>
      <c r="S486" s="14">
        <f t="shared" si="29"/>
        <v>41855.208333333336</v>
      </c>
      <c r="T486" s="14">
        <f t="shared" si="30"/>
        <v>41904.208333333336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6">
        <f t="shared" si="28"/>
        <v>30.73289183222958</v>
      </c>
      <c r="G487" t="s">
        <v>14</v>
      </c>
      <c r="H487">
        <v>648</v>
      </c>
      <c r="I487" s="5">
        <f t="shared" si="31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s="9" t="s">
        <v>33</v>
      </c>
      <c r="Q487" s="4" t="s">
        <v>2039</v>
      </c>
      <c r="R487" s="4" t="s">
        <v>2040</v>
      </c>
      <c r="S487" s="14">
        <f t="shared" si="29"/>
        <v>43626.208333333328</v>
      </c>
      <c r="T487" s="14">
        <f t="shared" si="30"/>
        <v>43667.208333333328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6">
        <f t="shared" si="28"/>
        <v>13.5</v>
      </c>
      <c r="G488" t="s">
        <v>14</v>
      </c>
      <c r="H488">
        <v>21</v>
      </c>
      <c r="I488" s="5">
        <f t="shared" si="31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s="9" t="s">
        <v>206</v>
      </c>
      <c r="Q488" s="4" t="s">
        <v>2047</v>
      </c>
      <c r="R488" s="4" t="s">
        <v>2059</v>
      </c>
      <c r="S488" s="14">
        <f t="shared" si="29"/>
        <v>43168.25</v>
      </c>
      <c r="T488" s="14">
        <f t="shared" si="30"/>
        <v>43183.208333333328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6">
        <f t="shared" si="28"/>
        <v>178.62556663644605</v>
      </c>
      <c r="G489" t="s">
        <v>20</v>
      </c>
      <c r="H489">
        <v>2346</v>
      </c>
      <c r="I489" s="5">
        <f t="shared" si="31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s="9" t="s">
        <v>33</v>
      </c>
      <c r="Q489" s="4" t="s">
        <v>2039</v>
      </c>
      <c r="R489" s="4" t="s">
        <v>2040</v>
      </c>
      <c r="S489" s="14">
        <f t="shared" si="29"/>
        <v>42845.208333333328</v>
      </c>
      <c r="T489" s="14">
        <f t="shared" si="30"/>
        <v>42878.208333333328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6">
        <f t="shared" si="28"/>
        <v>220.0566037735849</v>
      </c>
      <c r="G490" t="s">
        <v>20</v>
      </c>
      <c r="H490">
        <v>115</v>
      </c>
      <c r="I490" s="5">
        <f t="shared" si="31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s="9" t="s">
        <v>33</v>
      </c>
      <c r="Q490" s="4" t="s">
        <v>2039</v>
      </c>
      <c r="R490" s="4" t="s">
        <v>2040</v>
      </c>
      <c r="S490" s="14">
        <f t="shared" si="29"/>
        <v>42403.25</v>
      </c>
      <c r="T490" s="14">
        <f t="shared" si="30"/>
        <v>42420.25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6">
        <f t="shared" si="28"/>
        <v>101.5108695652174</v>
      </c>
      <c r="G491" t="s">
        <v>20</v>
      </c>
      <c r="H491">
        <v>85</v>
      </c>
      <c r="I491" s="5">
        <f t="shared" si="31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s="9" t="s">
        <v>65</v>
      </c>
      <c r="Q491" s="4" t="s">
        <v>2037</v>
      </c>
      <c r="R491" s="4" t="s">
        <v>2046</v>
      </c>
      <c r="S491" s="14">
        <f t="shared" si="29"/>
        <v>40406.208333333336</v>
      </c>
      <c r="T491" s="14">
        <f t="shared" si="30"/>
        <v>40411.208333333336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6">
        <f t="shared" si="28"/>
        <v>191.5</v>
      </c>
      <c r="G492" t="s">
        <v>20</v>
      </c>
      <c r="H492">
        <v>144</v>
      </c>
      <c r="I492" s="5">
        <f t="shared" si="31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s="9" t="s">
        <v>1029</v>
      </c>
      <c r="Q492" s="4" t="s">
        <v>2064</v>
      </c>
      <c r="R492" s="4" t="s">
        <v>2065</v>
      </c>
      <c r="S492" s="14">
        <f t="shared" si="29"/>
        <v>43786.25</v>
      </c>
      <c r="T492" s="14">
        <f t="shared" si="30"/>
        <v>43793.25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6">
        <f t="shared" si="28"/>
        <v>305.34683098591546</v>
      </c>
      <c r="G493" t="s">
        <v>20</v>
      </c>
      <c r="H493">
        <v>2443</v>
      </c>
      <c r="I493" s="5">
        <f t="shared" si="31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s="9" t="s">
        <v>17</v>
      </c>
      <c r="Q493" s="4" t="s">
        <v>2033</v>
      </c>
      <c r="R493" s="4" t="s">
        <v>2034</v>
      </c>
      <c r="S493" s="14">
        <f t="shared" si="29"/>
        <v>41456.208333333336</v>
      </c>
      <c r="T493" s="14">
        <f t="shared" si="30"/>
        <v>41482.208333333336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6">
        <f t="shared" si="28"/>
        <v>23.995287958115181</v>
      </c>
      <c r="G494" t="s">
        <v>74</v>
      </c>
      <c r="H494">
        <v>595</v>
      </c>
      <c r="I494" s="5">
        <f t="shared" si="31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s="9" t="s">
        <v>100</v>
      </c>
      <c r="Q494" s="4" t="s">
        <v>2041</v>
      </c>
      <c r="R494" s="4" t="s">
        <v>2052</v>
      </c>
      <c r="S494" s="14">
        <f t="shared" si="29"/>
        <v>40336.208333333336</v>
      </c>
      <c r="T494" s="14">
        <f t="shared" si="30"/>
        <v>40371.208333333336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6">
        <f t="shared" si="28"/>
        <v>723.77777777777771</v>
      </c>
      <c r="G495" t="s">
        <v>20</v>
      </c>
      <c r="H495">
        <v>64</v>
      </c>
      <c r="I495" s="5">
        <f t="shared" si="31"/>
        <v>101.78125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s="9" t="s">
        <v>122</v>
      </c>
      <c r="Q495" s="4" t="s">
        <v>2054</v>
      </c>
      <c r="R495" s="4" t="s">
        <v>2055</v>
      </c>
      <c r="S495" s="14">
        <f t="shared" si="29"/>
        <v>43645.208333333328</v>
      </c>
      <c r="T495" s="14">
        <f t="shared" si="30"/>
        <v>43658.208333333328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6">
        <f t="shared" si="28"/>
        <v>547.36</v>
      </c>
      <c r="G496" t="s">
        <v>20</v>
      </c>
      <c r="H496">
        <v>268</v>
      </c>
      <c r="I496" s="5">
        <f t="shared" si="31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s="9" t="s">
        <v>65</v>
      </c>
      <c r="Q496" s="4" t="s">
        <v>2037</v>
      </c>
      <c r="R496" s="4" t="s">
        <v>2046</v>
      </c>
      <c r="S496" s="14">
        <f t="shared" si="29"/>
        <v>40990.208333333336</v>
      </c>
      <c r="T496" s="14">
        <f t="shared" si="30"/>
        <v>40991.208333333336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6">
        <f t="shared" si="28"/>
        <v>414.49999999999994</v>
      </c>
      <c r="G497" t="s">
        <v>20</v>
      </c>
      <c r="H497">
        <v>195</v>
      </c>
      <c r="I497" s="5">
        <f t="shared" si="31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s="9" t="s">
        <v>33</v>
      </c>
      <c r="Q497" s="4" t="s">
        <v>2039</v>
      </c>
      <c r="R497" s="4" t="s">
        <v>2040</v>
      </c>
      <c r="S497" s="14">
        <f t="shared" si="29"/>
        <v>41800.208333333336</v>
      </c>
      <c r="T497" s="14">
        <f t="shared" si="30"/>
        <v>41804.208333333336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6">
        <f t="shared" si="28"/>
        <v>0.90696409140369971</v>
      </c>
      <c r="G498" t="s">
        <v>14</v>
      </c>
      <c r="H498">
        <v>54</v>
      </c>
      <c r="I498" s="5">
        <f t="shared" si="31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s="9" t="s">
        <v>71</v>
      </c>
      <c r="Q498" s="4" t="s">
        <v>2041</v>
      </c>
      <c r="R498" s="4" t="s">
        <v>2049</v>
      </c>
      <c r="S498" s="14">
        <f t="shared" si="29"/>
        <v>42876.208333333328</v>
      </c>
      <c r="T498" s="14">
        <f t="shared" si="30"/>
        <v>42893.208333333328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6">
        <f t="shared" si="28"/>
        <v>34.173469387755098</v>
      </c>
      <c r="G499" t="s">
        <v>14</v>
      </c>
      <c r="H499">
        <v>120</v>
      </c>
      <c r="I499" s="5">
        <f t="shared" si="31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s="9" t="s">
        <v>65</v>
      </c>
      <c r="Q499" s="4" t="s">
        <v>2037</v>
      </c>
      <c r="R499" s="4" t="s">
        <v>2046</v>
      </c>
      <c r="S499" s="14">
        <f t="shared" si="29"/>
        <v>42724.25</v>
      </c>
      <c r="T499" s="14">
        <f t="shared" si="30"/>
        <v>42724.25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6">
        <f t="shared" si="28"/>
        <v>23.948810754912099</v>
      </c>
      <c r="G500" t="s">
        <v>14</v>
      </c>
      <c r="H500">
        <v>579</v>
      </c>
      <c r="I500" s="5">
        <f t="shared" si="31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s="9" t="s">
        <v>28</v>
      </c>
      <c r="Q500" s="4" t="s">
        <v>2037</v>
      </c>
      <c r="R500" s="4" t="s">
        <v>2038</v>
      </c>
      <c r="S500" s="14">
        <f t="shared" si="29"/>
        <v>42005.25</v>
      </c>
      <c r="T500" s="14">
        <f t="shared" si="30"/>
        <v>42007.25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6">
        <f t="shared" si="28"/>
        <v>48.072649572649574</v>
      </c>
      <c r="G501" t="s">
        <v>14</v>
      </c>
      <c r="H501">
        <v>2072</v>
      </c>
      <c r="I501" s="5">
        <f t="shared" si="31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s="9" t="s">
        <v>42</v>
      </c>
      <c r="Q501" s="4" t="s">
        <v>2041</v>
      </c>
      <c r="R501" s="4" t="s">
        <v>2042</v>
      </c>
      <c r="S501" s="14">
        <f t="shared" si="29"/>
        <v>42444.208333333328</v>
      </c>
      <c r="T501" s="14">
        <f t="shared" si="30"/>
        <v>42449.208333333328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6">
        <f t="shared" si="28"/>
        <v>0</v>
      </c>
      <c r="G502" t="s">
        <v>14</v>
      </c>
      <c r="H502">
        <v>0</v>
      </c>
      <c r="I502" s="5" t="e">
        <f t="shared" si="31"/>
        <v>#DIV/0!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s="9" t="s">
        <v>33</v>
      </c>
      <c r="Q502" s="4" t="s">
        <v>2039</v>
      </c>
      <c r="R502" s="4" t="s">
        <v>2040</v>
      </c>
      <c r="S502" s="14">
        <f t="shared" si="29"/>
        <v>41395.208333333336</v>
      </c>
      <c r="T502" s="14">
        <f t="shared" si="30"/>
        <v>41423.208333333336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6">
        <f t="shared" si="28"/>
        <v>70.145182291666657</v>
      </c>
      <c r="G503" t="s">
        <v>14</v>
      </c>
      <c r="H503">
        <v>1796</v>
      </c>
      <c r="I503" s="5">
        <f t="shared" si="31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s="9" t="s">
        <v>42</v>
      </c>
      <c r="Q503" s="4" t="s">
        <v>2041</v>
      </c>
      <c r="R503" s="4" t="s">
        <v>2042</v>
      </c>
      <c r="S503" s="14">
        <f t="shared" si="29"/>
        <v>41345.208333333336</v>
      </c>
      <c r="T503" s="14">
        <f t="shared" si="30"/>
        <v>41347.208333333336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6">
        <f t="shared" si="28"/>
        <v>529.92307692307691</v>
      </c>
      <c r="G504" t="s">
        <v>20</v>
      </c>
      <c r="H504">
        <v>186</v>
      </c>
      <c r="I504" s="5">
        <f t="shared" si="31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s="9" t="s">
        <v>89</v>
      </c>
      <c r="Q504" s="4" t="s">
        <v>2050</v>
      </c>
      <c r="R504" s="4" t="s">
        <v>2051</v>
      </c>
      <c r="S504" s="14">
        <f t="shared" si="29"/>
        <v>41117.208333333336</v>
      </c>
      <c r="T504" s="14">
        <f t="shared" si="30"/>
        <v>41146.208333333336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6">
        <f t="shared" si="28"/>
        <v>180.32549019607845</v>
      </c>
      <c r="G505" t="s">
        <v>20</v>
      </c>
      <c r="H505">
        <v>460</v>
      </c>
      <c r="I505" s="5">
        <f t="shared" si="31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s="9" t="s">
        <v>53</v>
      </c>
      <c r="Q505" s="4" t="s">
        <v>2041</v>
      </c>
      <c r="R505" s="4" t="s">
        <v>2044</v>
      </c>
      <c r="S505" s="14">
        <f t="shared" si="29"/>
        <v>42186.208333333328</v>
      </c>
      <c r="T505" s="14">
        <f t="shared" si="30"/>
        <v>42206.208333333328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6">
        <f t="shared" si="28"/>
        <v>92.320000000000007</v>
      </c>
      <c r="G506" t="s">
        <v>14</v>
      </c>
      <c r="H506">
        <v>62</v>
      </c>
      <c r="I506" s="5">
        <f t="shared" si="31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s="9" t="s">
        <v>23</v>
      </c>
      <c r="Q506" s="4" t="s">
        <v>2035</v>
      </c>
      <c r="R506" s="4" t="s">
        <v>2036</v>
      </c>
      <c r="S506" s="14">
        <f t="shared" si="29"/>
        <v>42142.208333333328</v>
      </c>
      <c r="T506" s="14">
        <f t="shared" si="30"/>
        <v>42143.208333333328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6">
        <f t="shared" si="28"/>
        <v>13.901001112347053</v>
      </c>
      <c r="G507" t="s">
        <v>14</v>
      </c>
      <c r="H507">
        <v>347</v>
      </c>
      <c r="I507" s="5">
        <f t="shared" si="31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s="9" t="s">
        <v>133</v>
      </c>
      <c r="Q507" s="4" t="s">
        <v>2047</v>
      </c>
      <c r="R507" s="4" t="s">
        <v>2056</v>
      </c>
      <c r="S507" s="14">
        <f t="shared" si="29"/>
        <v>41341.25</v>
      </c>
      <c r="T507" s="14">
        <f t="shared" si="30"/>
        <v>41383.208333333336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6">
        <f t="shared" si="28"/>
        <v>927.07777777777767</v>
      </c>
      <c r="G508" t="s">
        <v>20</v>
      </c>
      <c r="H508">
        <v>2528</v>
      </c>
      <c r="I508" s="5">
        <f t="shared" si="31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s="9" t="s">
        <v>33</v>
      </c>
      <c r="Q508" s="4" t="s">
        <v>2039</v>
      </c>
      <c r="R508" s="4" t="s">
        <v>2040</v>
      </c>
      <c r="S508" s="14">
        <f t="shared" si="29"/>
        <v>43062.25</v>
      </c>
      <c r="T508" s="14">
        <f t="shared" si="30"/>
        <v>43079.25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6">
        <f t="shared" si="28"/>
        <v>39.857142857142861</v>
      </c>
      <c r="G509" t="s">
        <v>14</v>
      </c>
      <c r="H509">
        <v>19</v>
      </c>
      <c r="I509" s="5">
        <f t="shared" si="31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s="9" t="s">
        <v>28</v>
      </c>
      <c r="Q509" s="4" t="s">
        <v>2037</v>
      </c>
      <c r="R509" s="4" t="s">
        <v>2038</v>
      </c>
      <c r="S509" s="14">
        <f t="shared" si="29"/>
        <v>41373.208333333336</v>
      </c>
      <c r="T509" s="14">
        <f t="shared" si="30"/>
        <v>41422.208333333336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6">
        <f t="shared" si="28"/>
        <v>112.22929936305732</v>
      </c>
      <c r="G510" t="s">
        <v>20</v>
      </c>
      <c r="H510">
        <v>3657</v>
      </c>
      <c r="I510" s="5">
        <f t="shared" si="31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s="9" t="s">
        <v>33</v>
      </c>
      <c r="Q510" s="4" t="s">
        <v>2039</v>
      </c>
      <c r="R510" s="4" t="s">
        <v>2040</v>
      </c>
      <c r="S510" s="14">
        <f t="shared" si="29"/>
        <v>43310.208333333328</v>
      </c>
      <c r="T510" s="14">
        <f t="shared" si="30"/>
        <v>43331.208333333328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6">
        <f t="shared" si="28"/>
        <v>70.925816023738875</v>
      </c>
      <c r="G511" t="s">
        <v>14</v>
      </c>
      <c r="H511">
        <v>1258</v>
      </c>
      <c r="I511" s="5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s="9" t="s">
        <v>33</v>
      </c>
      <c r="Q511" s="4" t="s">
        <v>2039</v>
      </c>
      <c r="R511" s="4" t="s">
        <v>2040</v>
      </c>
      <c r="S511" s="14">
        <f t="shared" si="29"/>
        <v>41034.208333333336</v>
      </c>
      <c r="T511" s="14">
        <f t="shared" si="30"/>
        <v>41044.208333333336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6">
        <f t="shared" si="28"/>
        <v>119.08974358974358</v>
      </c>
      <c r="G512" t="s">
        <v>20</v>
      </c>
      <c r="H512">
        <v>131</v>
      </c>
      <c r="I512" s="5">
        <f t="shared" si="31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s="9" t="s">
        <v>53</v>
      </c>
      <c r="Q512" s="4" t="s">
        <v>2041</v>
      </c>
      <c r="R512" s="4" t="s">
        <v>2044</v>
      </c>
      <c r="S512" s="14">
        <f t="shared" si="29"/>
        <v>43251.208333333328</v>
      </c>
      <c r="T512" s="14">
        <f t="shared" si="30"/>
        <v>43275.208333333328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6">
        <f t="shared" si="28"/>
        <v>24.017591339648174</v>
      </c>
      <c r="G513" t="s">
        <v>14</v>
      </c>
      <c r="H513">
        <v>362</v>
      </c>
      <c r="I513" s="5">
        <f t="shared" si="31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s="9" t="s">
        <v>33</v>
      </c>
      <c r="Q513" s="4" t="s">
        <v>2039</v>
      </c>
      <c r="R513" s="4" t="s">
        <v>2040</v>
      </c>
      <c r="S513" s="14">
        <f t="shared" si="29"/>
        <v>43671.208333333328</v>
      </c>
      <c r="T513" s="14">
        <f t="shared" si="30"/>
        <v>43681.208333333328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6">
        <f t="shared" si="28"/>
        <v>139.31868131868131</v>
      </c>
      <c r="G514" t="s">
        <v>20</v>
      </c>
      <c r="H514">
        <v>239</v>
      </c>
      <c r="I514" s="5">
        <f t="shared" si="31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s="9" t="s">
        <v>89</v>
      </c>
      <c r="Q514" s="4" t="s">
        <v>2050</v>
      </c>
      <c r="R514" s="4" t="s">
        <v>2051</v>
      </c>
      <c r="S514" s="14">
        <f t="shared" si="29"/>
        <v>41825.208333333336</v>
      </c>
      <c r="T514" s="14">
        <f t="shared" si="30"/>
        <v>41826.208333333336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6">
        <f t="shared" ref="F515:F578" si="32">SUM(E515/D515)*100</f>
        <v>39.277108433734945</v>
      </c>
      <c r="G515" t="s">
        <v>74</v>
      </c>
      <c r="H515">
        <v>35</v>
      </c>
      <c r="I515" s="5">
        <f t="shared" si="31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s="9" t="s">
        <v>269</v>
      </c>
      <c r="Q515" s="4" t="s">
        <v>2041</v>
      </c>
      <c r="R515" s="4" t="s">
        <v>2060</v>
      </c>
      <c r="S515" s="14">
        <f t="shared" ref="S515:S578" si="33">(((L515/60/60)/24)+DATE(1970,1,1))</f>
        <v>40430.208333333336</v>
      </c>
      <c r="T515" s="14">
        <f t="shared" ref="T515:T578" si="34">(((M515/60/60)/24)+DATE(1970,1,1))</f>
        <v>40432.208333333336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6">
        <f t="shared" si="32"/>
        <v>22.439077144917089</v>
      </c>
      <c r="G516" t="s">
        <v>74</v>
      </c>
      <c r="H516">
        <v>528</v>
      </c>
      <c r="I516" s="5">
        <f t="shared" ref="I516:I579" si="35">AVERAGE(E516/H516)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s="9" t="s">
        <v>23</v>
      </c>
      <c r="Q516" s="4" t="s">
        <v>2035</v>
      </c>
      <c r="R516" s="4" t="s">
        <v>2036</v>
      </c>
      <c r="S516" s="14">
        <f t="shared" si="33"/>
        <v>41614.25</v>
      </c>
      <c r="T516" s="14">
        <f t="shared" si="34"/>
        <v>41619.25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6">
        <f t="shared" si="32"/>
        <v>55.779069767441861</v>
      </c>
      <c r="G517" t="s">
        <v>14</v>
      </c>
      <c r="H517">
        <v>133</v>
      </c>
      <c r="I517" s="5">
        <f t="shared" si="35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s="9" t="s">
        <v>33</v>
      </c>
      <c r="Q517" s="4" t="s">
        <v>2039</v>
      </c>
      <c r="R517" s="4" t="s">
        <v>2040</v>
      </c>
      <c r="S517" s="14">
        <f t="shared" si="33"/>
        <v>40900.25</v>
      </c>
      <c r="T517" s="14">
        <f t="shared" si="34"/>
        <v>40902.25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6">
        <f t="shared" si="32"/>
        <v>42.523125996810208</v>
      </c>
      <c r="G518" t="s">
        <v>14</v>
      </c>
      <c r="H518">
        <v>846</v>
      </c>
      <c r="I518" s="5">
        <f t="shared" si="35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s="9" t="s">
        <v>68</v>
      </c>
      <c r="Q518" s="4" t="s">
        <v>2047</v>
      </c>
      <c r="R518" s="4" t="s">
        <v>2048</v>
      </c>
      <c r="S518" s="14">
        <f t="shared" si="33"/>
        <v>40396.208333333336</v>
      </c>
      <c r="T518" s="14">
        <f t="shared" si="34"/>
        <v>40434.208333333336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6">
        <f t="shared" si="32"/>
        <v>112.00000000000001</v>
      </c>
      <c r="G519" t="s">
        <v>20</v>
      </c>
      <c r="H519">
        <v>78</v>
      </c>
      <c r="I519" s="5">
        <f t="shared" si="35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s="9" t="s">
        <v>17</v>
      </c>
      <c r="Q519" s="4" t="s">
        <v>2033</v>
      </c>
      <c r="R519" s="4" t="s">
        <v>2034</v>
      </c>
      <c r="S519" s="14">
        <f t="shared" si="33"/>
        <v>42860.208333333328</v>
      </c>
      <c r="T519" s="14">
        <f t="shared" si="34"/>
        <v>42865.208333333328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6">
        <f t="shared" si="32"/>
        <v>7.0681818181818183</v>
      </c>
      <c r="G520" t="s">
        <v>14</v>
      </c>
      <c r="H520">
        <v>10</v>
      </c>
      <c r="I520" s="5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s="9" t="s">
        <v>71</v>
      </c>
      <c r="Q520" s="4" t="s">
        <v>2041</v>
      </c>
      <c r="R520" s="4" t="s">
        <v>2049</v>
      </c>
      <c r="S520" s="14">
        <f t="shared" si="33"/>
        <v>43154.25</v>
      </c>
      <c r="T520" s="14">
        <f t="shared" si="34"/>
        <v>43156.25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6">
        <f t="shared" si="32"/>
        <v>101.74563871693867</v>
      </c>
      <c r="G521" t="s">
        <v>20</v>
      </c>
      <c r="H521">
        <v>1773</v>
      </c>
      <c r="I521" s="5">
        <f t="shared" si="35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s="9" t="s">
        <v>23</v>
      </c>
      <c r="Q521" s="4" t="s">
        <v>2035</v>
      </c>
      <c r="R521" s="4" t="s">
        <v>2036</v>
      </c>
      <c r="S521" s="14">
        <f t="shared" si="33"/>
        <v>42012.25</v>
      </c>
      <c r="T521" s="14">
        <f t="shared" si="34"/>
        <v>42026.25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6">
        <f t="shared" si="32"/>
        <v>425.75</v>
      </c>
      <c r="G522" t="s">
        <v>20</v>
      </c>
      <c r="H522">
        <v>32</v>
      </c>
      <c r="I522" s="5">
        <f t="shared" si="35"/>
        <v>106.4375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s="9" t="s">
        <v>33</v>
      </c>
      <c r="Q522" s="4" t="s">
        <v>2039</v>
      </c>
      <c r="R522" s="4" t="s">
        <v>2040</v>
      </c>
      <c r="S522" s="14">
        <f t="shared" si="33"/>
        <v>43574.208333333328</v>
      </c>
      <c r="T522" s="14">
        <f t="shared" si="34"/>
        <v>43577.208333333328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6">
        <f t="shared" si="32"/>
        <v>145.53947368421052</v>
      </c>
      <c r="G523" t="s">
        <v>20</v>
      </c>
      <c r="H523">
        <v>369</v>
      </c>
      <c r="I523" s="5">
        <f t="shared" si="35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s="9" t="s">
        <v>53</v>
      </c>
      <c r="Q523" s="4" t="s">
        <v>2041</v>
      </c>
      <c r="R523" s="4" t="s">
        <v>2044</v>
      </c>
      <c r="S523" s="14">
        <f t="shared" si="33"/>
        <v>42605.208333333328</v>
      </c>
      <c r="T523" s="14">
        <f t="shared" si="34"/>
        <v>42611.208333333328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6">
        <f t="shared" si="32"/>
        <v>32.453465346534657</v>
      </c>
      <c r="G524" t="s">
        <v>14</v>
      </c>
      <c r="H524">
        <v>191</v>
      </c>
      <c r="I524" s="5">
        <f t="shared" si="35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s="9" t="s">
        <v>100</v>
      </c>
      <c r="Q524" s="4" t="s">
        <v>2041</v>
      </c>
      <c r="R524" s="4" t="s">
        <v>2052</v>
      </c>
      <c r="S524" s="14">
        <f t="shared" si="33"/>
        <v>41093.208333333336</v>
      </c>
      <c r="T524" s="14">
        <f t="shared" si="34"/>
        <v>41105.208333333336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6">
        <f t="shared" si="32"/>
        <v>700.33333333333326</v>
      </c>
      <c r="G525" t="s">
        <v>20</v>
      </c>
      <c r="H525">
        <v>89</v>
      </c>
      <c r="I525" s="5">
        <f t="shared" si="35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s="9" t="s">
        <v>100</v>
      </c>
      <c r="Q525" s="4" t="s">
        <v>2041</v>
      </c>
      <c r="R525" s="4" t="s">
        <v>2052</v>
      </c>
      <c r="S525" s="14">
        <f t="shared" si="33"/>
        <v>40241.25</v>
      </c>
      <c r="T525" s="14">
        <f t="shared" si="34"/>
        <v>40246.25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6">
        <f t="shared" si="32"/>
        <v>83.904860392967933</v>
      </c>
      <c r="G526" t="s">
        <v>14</v>
      </c>
      <c r="H526">
        <v>1979</v>
      </c>
      <c r="I526" s="5">
        <f t="shared" si="35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s="9" t="s">
        <v>33</v>
      </c>
      <c r="Q526" s="4" t="s">
        <v>2039</v>
      </c>
      <c r="R526" s="4" t="s">
        <v>2040</v>
      </c>
      <c r="S526" s="14">
        <f t="shared" si="33"/>
        <v>40294.208333333336</v>
      </c>
      <c r="T526" s="14">
        <f t="shared" si="34"/>
        <v>40307.208333333336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6">
        <f t="shared" si="32"/>
        <v>84.19047619047619</v>
      </c>
      <c r="G527" t="s">
        <v>14</v>
      </c>
      <c r="H527">
        <v>63</v>
      </c>
      <c r="I527" s="5">
        <f t="shared" si="35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s="9" t="s">
        <v>65</v>
      </c>
      <c r="Q527" s="4" t="s">
        <v>2037</v>
      </c>
      <c r="R527" s="4" t="s">
        <v>2046</v>
      </c>
      <c r="S527" s="14">
        <f t="shared" si="33"/>
        <v>40505.25</v>
      </c>
      <c r="T527" s="14">
        <f t="shared" si="34"/>
        <v>40509.25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6">
        <f t="shared" si="32"/>
        <v>155.95180722891567</v>
      </c>
      <c r="G528" t="s">
        <v>20</v>
      </c>
      <c r="H528">
        <v>147</v>
      </c>
      <c r="I528" s="5">
        <f t="shared" si="35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s="9" t="s">
        <v>33</v>
      </c>
      <c r="Q528" s="4" t="s">
        <v>2039</v>
      </c>
      <c r="R528" s="4" t="s">
        <v>2040</v>
      </c>
      <c r="S528" s="14">
        <f t="shared" si="33"/>
        <v>42364.25</v>
      </c>
      <c r="T528" s="14">
        <f t="shared" si="34"/>
        <v>42401.25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6">
        <f t="shared" si="32"/>
        <v>99.619450317124731</v>
      </c>
      <c r="G529" t="s">
        <v>14</v>
      </c>
      <c r="H529">
        <v>6080</v>
      </c>
      <c r="I529" s="5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s="9" t="s">
        <v>71</v>
      </c>
      <c r="Q529" s="4" t="s">
        <v>2041</v>
      </c>
      <c r="R529" s="4" t="s">
        <v>2049</v>
      </c>
      <c r="S529" s="14">
        <f t="shared" si="33"/>
        <v>42405.25</v>
      </c>
      <c r="T529" s="14">
        <f t="shared" si="34"/>
        <v>42441.25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6">
        <f t="shared" si="32"/>
        <v>80.300000000000011</v>
      </c>
      <c r="G530" t="s">
        <v>14</v>
      </c>
      <c r="H530">
        <v>80</v>
      </c>
      <c r="I530" s="5">
        <f t="shared" si="35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s="9" t="s">
        <v>60</v>
      </c>
      <c r="Q530" s="4" t="s">
        <v>2035</v>
      </c>
      <c r="R530" s="4" t="s">
        <v>2045</v>
      </c>
      <c r="S530" s="14">
        <f t="shared" si="33"/>
        <v>41601.25</v>
      </c>
      <c r="T530" s="14">
        <f t="shared" si="34"/>
        <v>41646.25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6">
        <f t="shared" si="32"/>
        <v>11.254901960784313</v>
      </c>
      <c r="G531" t="s">
        <v>14</v>
      </c>
      <c r="H531">
        <v>9</v>
      </c>
      <c r="I531" s="5">
        <f t="shared" si="35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s="9" t="s">
        <v>89</v>
      </c>
      <c r="Q531" s="4" t="s">
        <v>2050</v>
      </c>
      <c r="R531" s="4" t="s">
        <v>2051</v>
      </c>
      <c r="S531" s="14">
        <f t="shared" si="33"/>
        <v>41769.208333333336</v>
      </c>
      <c r="T531" s="14">
        <f t="shared" si="34"/>
        <v>41797.208333333336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6">
        <f t="shared" si="32"/>
        <v>91.740952380952379</v>
      </c>
      <c r="G532" t="s">
        <v>14</v>
      </c>
      <c r="H532">
        <v>1784</v>
      </c>
      <c r="I532" s="5">
        <f t="shared" si="35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s="9" t="s">
        <v>119</v>
      </c>
      <c r="Q532" s="4" t="s">
        <v>2047</v>
      </c>
      <c r="R532" s="4" t="s">
        <v>2053</v>
      </c>
      <c r="S532" s="14">
        <f t="shared" si="33"/>
        <v>40421.208333333336</v>
      </c>
      <c r="T532" s="14">
        <f t="shared" si="34"/>
        <v>40435.208333333336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6">
        <f t="shared" si="32"/>
        <v>95.521156936261391</v>
      </c>
      <c r="G533" t="s">
        <v>47</v>
      </c>
      <c r="H533">
        <v>3640</v>
      </c>
      <c r="I533" s="5">
        <f t="shared" si="35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s="9" t="s">
        <v>89</v>
      </c>
      <c r="Q533" s="4" t="s">
        <v>2050</v>
      </c>
      <c r="R533" s="4" t="s">
        <v>2051</v>
      </c>
      <c r="S533" s="14">
        <f t="shared" si="33"/>
        <v>41589.25</v>
      </c>
      <c r="T533" s="14">
        <f t="shared" si="34"/>
        <v>41645.25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6">
        <f t="shared" si="32"/>
        <v>502.87499999999994</v>
      </c>
      <c r="G534" t="s">
        <v>20</v>
      </c>
      <c r="H534">
        <v>126</v>
      </c>
      <c r="I534" s="5">
        <f t="shared" si="35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s="9" t="s">
        <v>33</v>
      </c>
      <c r="Q534" s="4" t="s">
        <v>2039</v>
      </c>
      <c r="R534" s="4" t="s">
        <v>2040</v>
      </c>
      <c r="S534" s="14">
        <f t="shared" si="33"/>
        <v>43125.25</v>
      </c>
      <c r="T534" s="14">
        <f t="shared" si="34"/>
        <v>43126.25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6">
        <f t="shared" si="32"/>
        <v>159.24394463667818</v>
      </c>
      <c r="G535" t="s">
        <v>20</v>
      </c>
      <c r="H535">
        <v>2218</v>
      </c>
      <c r="I535" s="5">
        <f t="shared" si="35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s="9" t="s">
        <v>60</v>
      </c>
      <c r="Q535" s="4" t="s">
        <v>2035</v>
      </c>
      <c r="R535" s="4" t="s">
        <v>2045</v>
      </c>
      <c r="S535" s="14">
        <f t="shared" si="33"/>
        <v>41479.208333333336</v>
      </c>
      <c r="T535" s="14">
        <f t="shared" si="34"/>
        <v>41515.208333333336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6">
        <f t="shared" si="32"/>
        <v>15.022446689113355</v>
      </c>
      <c r="G536" t="s">
        <v>14</v>
      </c>
      <c r="H536">
        <v>243</v>
      </c>
      <c r="I536" s="5">
        <f t="shared" si="35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s="9" t="s">
        <v>53</v>
      </c>
      <c r="Q536" s="4" t="s">
        <v>2041</v>
      </c>
      <c r="R536" s="4" t="s">
        <v>2044</v>
      </c>
      <c r="S536" s="14">
        <f t="shared" si="33"/>
        <v>43329.208333333328</v>
      </c>
      <c r="T536" s="14">
        <f t="shared" si="34"/>
        <v>43330.208333333328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6">
        <f t="shared" si="32"/>
        <v>482.03846153846149</v>
      </c>
      <c r="G537" t="s">
        <v>20</v>
      </c>
      <c r="H537">
        <v>202</v>
      </c>
      <c r="I537" s="5">
        <f t="shared" si="35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s="9" t="s">
        <v>33</v>
      </c>
      <c r="Q537" s="4" t="s">
        <v>2039</v>
      </c>
      <c r="R537" s="4" t="s">
        <v>2040</v>
      </c>
      <c r="S537" s="14">
        <f t="shared" si="33"/>
        <v>43259.208333333328</v>
      </c>
      <c r="T537" s="14">
        <f t="shared" si="34"/>
        <v>43261.208333333328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6">
        <f t="shared" si="32"/>
        <v>149.96938775510205</v>
      </c>
      <c r="G538" t="s">
        <v>20</v>
      </c>
      <c r="H538">
        <v>140</v>
      </c>
      <c r="I538" s="5">
        <f t="shared" si="35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s="9" t="s">
        <v>119</v>
      </c>
      <c r="Q538" s="4" t="s">
        <v>2047</v>
      </c>
      <c r="R538" s="4" t="s">
        <v>2053</v>
      </c>
      <c r="S538" s="14">
        <f t="shared" si="33"/>
        <v>40414.208333333336</v>
      </c>
      <c r="T538" s="14">
        <f t="shared" si="34"/>
        <v>40440.208333333336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6">
        <f t="shared" si="32"/>
        <v>117.22156398104266</v>
      </c>
      <c r="G539" t="s">
        <v>20</v>
      </c>
      <c r="H539">
        <v>1052</v>
      </c>
      <c r="I539" s="5">
        <f t="shared" si="35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s="9" t="s">
        <v>42</v>
      </c>
      <c r="Q539" s="4" t="s">
        <v>2041</v>
      </c>
      <c r="R539" s="4" t="s">
        <v>2042</v>
      </c>
      <c r="S539" s="14">
        <f t="shared" si="33"/>
        <v>43342.208333333328</v>
      </c>
      <c r="T539" s="14">
        <f t="shared" si="34"/>
        <v>43365.208333333328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6">
        <f t="shared" si="32"/>
        <v>37.695968274950431</v>
      </c>
      <c r="G540" t="s">
        <v>14</v>
      </c>
      <c r="H540">
        <v>1296</v>
      </c>
      <c r="I540" s="5">
        <f t="shared" si="35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s="9" t="s">
        <v>292</v>
      </c>
      <c r="Q540" s="4" t="s">
        <v>2050</v>
      </c>
      <c r="R540" s="4" t="s">
        <v>2061</v>
      </c>
      <c r="S540" s="14">
        <f t="shared" si="33"/>
        <v>41539.208333333336</v>
      </c>
      <c r="T540" s="14">
        <f t="shared" si="34"/>
        <v>41555.208333333336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6">
        <f t="shared" si="32"/>
        <v>72.653061224489804</v>
      </c>
      <c r="G541" t="s">
        <v>14</v>
      </c>
      <c r="H541">
        <v>77</v>
      </c>
      <c r="I541" s="5">
        <f t="shared" si="35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s="9" t="s">
        <v>17</v>
      </c>
      <c r="Q541" s="4" t="s">
        <v>2033</v>
      </c>
      <c r="R541" s="4" t="s">
        <v>2034</v>
      </c>
      <c r="S541" s="14">
        <f t="shared" si="33"/>
        <v>43647.208333333328</v>
      </c>
      <c r="T541" s="14">
        <f t="shared" si="34"/>
        <v>43653.208333333328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6">
        <f t="shared" si="32"/>
        <v>265.98113207547169</v>
      </c>
      <c r="G542" t="s">
        <v>20</v>
      </c>
      <c r="H542">
        <v>247</v>
      </c>
      <c r="I542" s="5">
        <f t="shared" si="35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s="9" t="s">
        <v>122</v>
      </c>
      <c r="Q542" s="4" t="s">
        <v>2054</v>
      </c>
      <c r="R542" s="4" t="s">
        <v>2055</v>
      </c>
      <c r="S542" s="14">
        <f t="shared" si="33"/>
        <v>43225.208333333328</v>
      </c>
      <c r="T542" s="14">
        <f t="shared" si="34"/>
        <v>43247.208333333328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6">
        <f t="shared" si="32"/>
        <v>24.205617977528089</v>
      </c>
      <c r="G543" t="s">
        <v>14</v>
      </c>
      <c r="H543">
        <v>395</v>
      </c>
      <c r="I543" s="5">
        <f t="shared" si="35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s="9" t="s">
        <v>292</v>
      </c>
      <c r="Q543" s="4" t="s">
        <v>2050</v>
      </c>
      <c r="R543" s="4" t="s">
        <v>2061</v>
      </c>
      <c r="S543" s="14">
        <f t="shared" si="33"/>
        <v>42165.208333333328</v>
      </c>
      <c r="T543" s="14">
        <f t="shared" si="34"/>
        <v>42191.208333333328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6">
        <f t="shared" si="32"/>
        <v>2.5064935064935066</v>
      </c>
      <c r="G544" t="s">
        <v>14</v>
      </c>
      <c r="H544">
        <v>49</v>
      </c>
      <c r="I544" s="5">
        <f t="shared" si="35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s="9" t="s">
        <v>60</v>
      </c>
      <c r="Q544" s="4" t="s">
        <v>2035</v>
      </c>
      <c r="R544" s="4" t="s">
        <v>2045</v>
      </c>
      <c r="S544" s="14">
        <f t="shared" si="33"/>
        <v>42391.25</v>
      </c>
      <c r="T544" s="14">
        <f t="shared" si="34"/>
        <v>42421.25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6">
        <f t="shared" si="32"/>
        <v>16.329799764428738</v>
      </c>
      <c r="G545" t="s">
        <v>14</v>
      </c>
      <c r="H545">
        <v>180</v>
      </c>
      <c r="I545" s="5">
        <f t="shared" si="35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s="9" t="s">
        <v>89</v>
      </c>
      <c r="Q545" s="4" t="s">
        <v>2050</v>
      </c>
      <c r="R545" s="4" t="s">
        <v>2051</v>
      </c>
      <c r="S545" s="14">
        <f t="shared" si="33"/>
        <v>41528.208333333336</v>
      </c>
      <c r="T545" s="14">
        <f t="shared" si="34"/>
        <v>41543.208333333336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6">
        <f t="shared" si="32"/>
        <v>276.5</v>
      </c>
      <c r="G546" t="s">
        <v>20</v>
      </c>
      <c r="H546">
        <v>84</v>
      </c>
      <c r="I546" s="5">
        <f t="shared" si="35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s="9" t="s">
        <v>23</v>
      </c>
      <c r="Q546" s="4" t="s">
        <v>2035</v>
      </c>
      <c r="R546" s="4" t="s">
        <v>2036</v>
      </c>
      <c r="S546" s="14">
        <f t="shared" si="33"/>
        <v>42377.25</v>
      </c>
      <c r="T546" s="14">
        <f t="shared" si="34"/>
        <v>42390.25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6">
        <f t="shared" si="32"/>
        <v>88.803571428571431</v>
      </c>
      <c r="G547" t="s">
        <v>14</v>
      </c>
      <c r="H547">
        <v>2690</v>
      </c>
      <c r="I547" s="5">
        <f t="shared" si="35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s="9" t="s">
        <v>33</v>
      </c>
      <c r="Q547" s="4" t="s">
        <v>2039</v>
      </c>
      <c r="R547" s="4" t="s">
        <v>2040</v>
      </c>
      <c r="S547" s="14">
        <f t="shared" si="33"/>
        <v>43824.25</v>
      </c>
      <c r="T547" s="14">
        <f t="shared" si="34"/>
        <v>43844.25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6">
        <f t="shared" si="32"/>
        <v>163.57142857142856</v>
      </c>
      <c r="G548" t="s">
        <v>20</v>
      </c>
      <c r="H548">
        <v>88</v>
      </c>
      <c r="I548" s="5">
        <f t="shared" si="35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s="9" t="s">
        <v>33</v>
      </c>
      <c r="Q548" s="4" t="s">
        <v>2039</v>
      </c>
      <c r="R548" s="4" t="s">
        <v>2040</v>
      </c>
      <c r="S548" s="14">
        <f t="shared" si="33"/>
        <v>43360.208333333328</v>
      </c>
      <c r="T548" s="14">
        <f t="shared" si="34"/>
        <v>43363.208333333328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6">
        <f t="shared" si="32"/>
        <v>969</v>
      </c>
      <c r="G549" t="s">
        <v>20</v>
      </c>
      <c r="H549">
        <v>156</v>
      </c>
      <c r="I549" s="5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s="9" t="s">
        <v>53</v>
      </c>
      <c r="Q549" s="4" t="s">
        <v>2041</v>
      </c>
      <c r="R549" s="4" t="s">
        <v>2044</v>
      </c>
      <c r="S549" s="14">
        <f t="shared" si="33"/>
        <v>42029.25</v>
      </c>
      <c r="T549" s="14">
        <f t="shared" si="34"/>
        <v>42041.25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6">
        <f t="shared" si="32"/>
        <v>270.91376701966715</v>
      </c>
      <c r="G550" t="s">
        <v>20</v>
      </c>
      <c r="H550">
        <v>2985</v>
      </c>
      <c r="I550" s="5">
        <f t="shared" si="35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s="9" t="s">
        <v>33</v>
      </c>
      <c r="Q550" s="4" t="s">
        <v>2039</v>
      </c>
      <c r="R550" s="4" t="s">
        <v>2040</v>
      </c>
      <c r="S550" s="14">
        <f t="shared" si="33"/>
        <v>42461.208333333328</v>
      </c>
      <c r="T550" s="14">
        <f t="shared" si="34"/>
        <v>42474.208333333328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6">
        <f t="shared" si="32"/>
        <v>284.21355932203392</v>
      </c>
      <c r="G551" t="s">
        <v>20</v>
      </c>
      <c r="H551">
        <v>762</v>
      </c>
      <c r="I551" s="5">
        <f t="shared" si="35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s="9" t="s">
        <v>65</v>
      </c>
      <c r="Q551" s="4" t="s">
        <v>2037</v>
      </c>
      <c r="R551" s="4" t="s">
        <v>2046</v>
      </c>
      <c r="S551" s="14">
        <f t="shared" si="33"/>
        <v>41422.208333333336</v>
      </c>
      <c r="T551" s="14">
        <f t="shared" si="34"/>
        <v>41431.208333333336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6">
        <f t="shared" si="32"/>
        <v>4</v>
      </c>
      <c r="G552" t="s">
        <v>74</v>
      </c>
      <c r="H552">
        <v>1</v>
      </c>
      <c r="I552" s="5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s="9" t="s">
        <v>60</v>
      </c>
      <c r="Q552" s="4" t="s">
        <v>2035</v>
      </c>
      <c r="R552" s="4" t="s">
        <v>2045</v>
      </c>
      <c r="S552" s="14">
        <f t="shared" si="33"/>
        <v>40968.25</v>
      </c>
      <c r="T552" s="14">
        <f t="shared" si="34"/>
        <v>40989.208333333336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6">
        <f t="shared" si="32"/>
        <v>58.6329816768462</v>
      </c>
      <c r="G553" t="s">
        <v>14</v>
      </c>
      <c r="H553">
        <v>2779</v>
      </c>
      <c r="I553" s="5">
        <f t="shared" si="35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s="9" t="s">
        <v>28</v>
      </c>
      <c r="Q553" s="4" t="s">
        <v>2037</v>
      </c>
      <c r="R553" s="4" t="s">
        <v>2038</v>
      </c>
      <c r="S553" s="14">
        <f t="shared" si="33"/>
        <v>41993.25</v>
      </c>
      <c r="T553" s="14">
        <f t="shared" si="34"/>
        <v>42033.25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6">
        <f t="shared" si="32"/>
        <v>98.51111111111112</v>
      </c>
      <c r="G554" t="s">
        <v>14</v>
      </c>
      <c r="H554">
        <v>92</v>
      </c>
      <c r="I554" s="5">
        <f t="shared" si="35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s="9" t="s">
        <v>33</v>
      </c>
      <c r="Q554" s="4" t="s">
        <v>2039</v>
      </c>
      <c r="R554" s="4" t="s">
        <v>2040</v>
      </c>
      <c r="S554" s="14">
        <f t="shared" si="33"/>
        <v>42700.25</v>
      </c>
      <c r="T554" s="14">
        <f t="shared" si="34"/>
        <v>42702.25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6">
        <f t="shared" si="32"/>
        <v>43.975381008206334</v>
      </c>
      <c r="G555" t="s">
        <v>14</v>
      </c>
      <c r="H555">
        <v>1028</v>
      </c>
      <c r="I555" s="5">
        <f t="shared" si="35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s="9" t="s">
        <v>23</v>
      </c>
      <c r="Q555" s="4" t="s">
        <v>2035</v>
      </c>
      <c r="R555" s="4" t="s">
        <v>2036</v>
      </c>
      <c r="S555" s="14">
        <f t="shared" si="33"/>
        <v>40545.25</v>
      </c>
      <c r="T555" s="14">
        <f t="shared" si="34"/>
        <v>40546.25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6">
        <f t="shared" si="32"/>
        <v>151.66315789473683</v>
      </c>
      <c r="G556" t="s">
        <v>20</v>
      </c>
      <c r="H556">
        <v>554</v>
      </c>
      <c r="I556" s="5">
        <f t="shared" si="35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s="9" t="s">
        <v>60</v>
      </c>
      <c r="Q556" s="4" t="s">
        <v>2035</v>
      </c>
      <c r="R556" s="4" t="s">
        <v>2045</v>
      </c>
      <c r="S556" s="14">
        <f t="shared" si="33"/>
        <v>42723.25</v>
      </c>
      <c r="T556" s="14">
        <f t="shared" si="34"/>
        <v>42729.25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6">
        <f t="shared" si="32"/>
        <v>223.63492063492063</v>
      </c>
      <c r="G557" t="s">
        <v>20</v>
      </c>
      <c r="H557">
        <v>135</v>
      </c>
      <c r="I557" s="5">
        <f t="shared" si="35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s="9" t="s">
        <v>23</v>
      </c>
      <c r="Q557" s="4" t="s">
        <v>2035</v>
      </c>
      <c r="R557" s="4" t="s">
        <v>2036</v>
      </c>
      <c r="S557" s="14">
        <f t="shared" si="33"/>
        <v>41731.208333333336</v>
      </c>
      <c r="T557" s="14">
        <f t="shared" si="34"/>
        <v>41762.208333333336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6">
        <f t="shared" si="32"/>
        <v>239.75</v>
      </c>
      <c r="G558" t="s">
        <v>20</v>
      </c>
      <c r="H558">
        <v>122</v>
      </c>
      <c r="I558" s="5">
        <f t="shared" si="35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s="9" t="s">
        <v>206</v>
      </c>
      <c r="Q558" s="4" t="s">
        <v>2047</v>
      </c>
      <c r="R558" s="4" t="s">
        <v>2059</v>
      </c>
      <c r="S558" s="14">
        <f t="shared" si="33"/>
        <v>40792.208333333336</v>
      </c>
      <c r="T558" s="14">
        <f t="shared" si="34"/>
        <v>40799.208333333336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6">
        <f t="shared" si="32"/>
        <v>199.33333333333334</v>
      </c>
      <c r="G559" t="s">
        <v>20</v>
      </c>
      <c r="H559">
        <v>221</v>
      </c>
      <c r="I559" s="5">
        <f t="shared" si="35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s="9" t="s">
        <v>474</v>
      </c>
      <c r="Q559" s="4" t="s">
        <v>2041</v>
      </c>
      <c r="R559" s="4" t="s">
        <v>2063</v>
      </c>
      <c r="S559" s="14">
        <f t="shared" si="33"/>
        <v>42279.208333333328</v>
      </c>
      <c r="T559" s="14">
        <f t="shared" si="34"/>
        <v>42282.208333333328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6">
        <f t="shared" si="32"/>
        <v>137.34482758620689</v>
      </c>
      <c r="G560" t="s">
        <v>20</v>
      </c>
      <c r="H560">
        <v>126</v>
      </c>
      <c r="I560" s="5">
        <f t="shared" si="35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s="9" t="s">
        <v>33</v>
      </c>
      <c r="Q560" s="4" t="s">
        <v>2039</v>
      </c>
      <c r="R560" s="4" t="s">
        <v>2040</v>
      </c>
      <c r="S560" s="14">
        <f t="shared" si="33"/>
        <v>42424.25</v>
      </c>
      <c r="T560" s="14">
        <f t="shared" si="34"/>
        <v>42467.208333333328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6">
        <f t="shared" si="32"/>
        <v>100.9696106362773</v>
      </c>
      <c r="G561" t="s">
        <v>20</v>
      </c>
      <c r="H561">
        <v>1022</v>
      </c>
      <c r="I561" s="5">
        <f t="shared" si="35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s="9" t="s">
        <v>33</v>
      </c>
      <c r="Q561" s="4" t="s">
        <v>2039</v>
      </c>
      <c r="R561" s="4" t="s">
        <v>2040</v>
      </c>
      <c r="S561" s="14">
        <f t="shared" si="33"/>
        <v>42584.208333333328</v>
      </c>
      <c r="T561" s="14">
        <f t="shared" si="34"/>
        <v>42591.208333333328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6">
        <f t="shared" si="32"/>
        <v>794.16</v>
      </c>
      <c r="G562" t="s">
        <v>20</v>
      </c>
      <c r="H562">
        <v>3177</v>
      </c>
      <c r="I562" s="5">
        <f t="shared" si="35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s="9" t="s">
        <v>71</v>
      </c>
      <c r="Q562" s="4" t="s">
        <v>2041</v>
      </c>
      <c r="R562" s="4" t="s">
        <v>2049</v>
      </c>
      <c r="S562" s="14">
        <f t="shared" si="33"/>
        <v>40865.25</v>
      </c>
      <c r="T562" s="14">
        <f t="shared" si="34"/>
        <v>40905.25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6">
        <f t="shared" si="32"/>
        <v>369.7</v>
      </c>
      <c r="G563" t="s">
        <v>20</v>
      </c>
      <c r="H563">
        <v>198</v>
      </c>
      <c r="I563" s="5">
        <f t="shared" si="35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s="9" t="s">
        <v>33</v>
      </c>
      <c r="Q563" s="4" t="s">
        <v>2039</v>
      </c>
      <c r="R563" s="4" t="s">
        <v>2040</v>
      </c>
      <c r="S563" s="14">
        <f t="shared" si="33"/>
        <v>40833.208333333336</v>
      </c>
      <c r="T563" s="14">
        <f t="shared" si="34"/>
        <v>40835.208333333336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6">
        <f t="shared" si="32"/>
        <v>12.818181818181817</v>
      </c>
      <c r="G564" t="s">
        <v>14</v>
      </c>
      <c r="H564">
        <v>26</v>
      </c>
      <c r="I564" s="5">
        <f t="shared" si="35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s="9" t="s">
        <v>23</v>
      </c>
      <c r="Q564" s="4" t="s">
        <v>2035</v>
      </c>
      <c r="R564" s="4" t="s">
        <v>2036</v>
      </c>
      <c r="S564" s="14">
        <f t="shared" si="33"/>
        <v>43536.208333333328</v>
      </c>
      <c r="T564" s="14">
        <f t="shared" si="34"/>
        <v>43538.208333333328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6">
        <f t="shared" si="32"/>
        <v>138.02702702702703</v>
      </c>
      <c r="G565" t="s">
        <v>20</v>
      </c>
      <c r="H565">
        <v>85</v>
      </c>
      <c r="I565" s="5">
        <f t="shared" si="35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s="9" t="s">
        <v>42</v>
      </c>
      <c r="Q565" s="4" t="s">
        <v>2041</v>
      </c>
      <c r="R565" s="4" t="s">
        <v>2042</v>
      </c>
      <c r="S565" s="14">
        <f t="shared" si="33"/>
        <v>43417.25</v>
      </c>
      <c r="T565" s="14">
        <f t="shared" si="34"/>
        <v>43437.25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6">
        <f t="shared" si="32"/>
        <v>83.813278008298752</v>
      </c>
      <c r="G566" t="s">
        <v>14</v>
      </c>
      <c r="H566">
        <v>1790</v>
      </c>
      <c r="I566" s="5">
        <f t="shared" si="35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s="9" t="s">
        <v>33</v>
      </c>
      <c r="Q566" s="4" t="s">
        <v>2039</v>
      </c>
      <c r="R566" s="4" t="s">
        <v>2040</v>
      </c>
      <c r="S566" s="14">
        <f t="shared" si="33"/>
        <v>42078.208333333328</v>
      </c>
      <c r="T566" s="14">
        <f t="shared" si="34"/>
        <v>42086.208333333328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6">
        <f t="shared" si="32"/>
        <v>204.60063224446787</v>
      </c>
      <c r="G567" t="s">
        <v>20</v>
      </c>
      <c r="H567">
        <v>3596</v>
      </c>
      <c r="I567" s="5">
        <f t="shared" si="35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s="9" t="s">
        <v>33</v>
      </c>
      <c r="Q567" s="4" t="s">
        <v>2039</v>
      </c>
      <c r="R567" s="4" t="s">
        <v>2040</v>
      </c>
      <c r="S567" s="14">
        <f t="shared" si="33"/>
        <v>40862.25</v>
      </c>
      <c r="T567" s="14">
        <f t="shared" si="34"/>
        <v>40882.25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6">
        <f t="shared" si="32"/>
        <v>44.344086021505376</v>
      </c>
      <c r="G568" t="s">
        <v>14</v>
      </c>
      <c r="H568">
        <v>37</v>
      </c>
      <c r="I568" s="5">
        <f t="shared" si="35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s="9" t="s">
        <v>50</v>
      </c>
      <c r="Q568" s="4" t="s">
        <v>2035</v>
      </c>
      <c r="R568" s="4" t="s">
        <v>2043</v>
      </c>
      <c r="S568" s="14">
        <f t="shared" si="33"/>
        <v>42424.25</v>
      </c>
      <c r="T568" s="14">
        <f t="shared" si="34"/>
        <v>42447.208333333328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6">
        <f t="shared" si="32"/>
        <v>218.60294117647058</v>
      </c>
      <c r="G569" t="s">
        <v>20</v>
      </c>
      <c r="H569">
        <v>244</v>
      </c>
      <c r="I569" s="5">
        <f t="shared" si="35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s="9" t="s">
        <v>23</v>
      </c>
      <c r="Q569" s="4" t="s">
        <v>2035</v>
      </c>
      <c r="R569" s="4" t="s">
        <v>2036</v>
      </c>
      <c r="S569" s="14">
        <f t="shared" si="33"/>
        <v>41830.208333333336</v>
      </c>
      <c r="T569" s="14">
        <f t="shared" si="34"/>
        <v>41832.208333333336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6">
        <f t="shared" si="32"/>
        <v>186.03314917127071</v>
      </c>
      <c r="G570" t="s">
        <v>20</v>
      </c>
      <c r="H570">
        <v>5180</v>
      </c>
      <c r="I570" s="5">
        <f t="shared" si="35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s="9" t="s">
        <v>33</v>
      </c>
      <c r="Q570" s="4" t="s">
        <v>2039</v>
      </c>
      <c r="R570" s="4" t="s">
        <v>2040</v>
      </c>
      <c r="S570" s="14">
        <f t="shared" si="33"/>
        <v>40374.208333333336</v>
      </c>
      <c r="T570" s="14">
        <f t="shared" si="34"/>
        <v>40419.208333333336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6">
        <f t="shared" si="32"/>
        <v>237.33830845771143</v>
      </c>
      <c r="G571" t="s">
        <v>20</v>
      </c>
      <c r="H571">
        <v>589</v>
      </c>
      <c r="I571" s="5">
        <f t="shared" si="35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s="9" t="s">
        <v>71</v>
      </c>
      <c r="Q571" s="4" t="s">
        <v>2041</v>
      </c>
      <c r="R571" s="4" t="s">
        <v>2049</v>
      </c>
      <c r="S571" s="14">
        <f t="shared" si="33"/>
        <v>40554.25</v>
      </c>
      <c r="T571" s="14">
        <f t="shared" si="34"/>
        <v>40566.25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6">
        <f t="shared" si="32"/>
        <v>305.65384615384613</v>
      </c>
      <c r="G572" t="s">
        <v>20</v>
      </c>
      <c r="H572">
        <v>2725</v>
      </c>
      <c r="I572" s="5">
        <f t="shared" si="35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s="9" t="s">
        <v>23</v>
      </c>
      <c r="Q572" s="4" t="s">
        <v>2035</v>
      </c>
      <c r="R572" s="4" t="s">
        <v>2036</v>
      </c>
      <c r="S572" s="14">
        <f t="shared" si="33"/>
        <v>41993.25</v>
      </c>
      <c r="T572" s="14">
        <f t="shared" si="34"/>
        <v>41999.25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6">
        <f t="shared" si="32"/>
        <v>94.142857142857139</v>
      </c>
      <c r="G573" t="s">
        <v>14</v>
      </c>
      <c r="H573">
        <v>35</v>
      </c>
      <c r="I573" s="5">
        <f t="shared" si="35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s="9" t="s">
        <v>100</v>
      </c>
      <c r="Q573" s="4" t="s">
        <v>2041</v>
      </c>
      <c r="R573" s="4" t="s">
        <v>2052</v>
      </c>
      <c r="S573" s="14">
        <f t="shared" si="33"/>
        <v>42174.208333333328</v>
      </c>
      <c r="T573" s="14">
        <f t="shared" si="34"/>
        <v>42221.208333333328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6">
        <f t="shared" si="32"/>
        <v>54.400000000000006</v>
      </c>
      <c r="G574" t="s">
        <v>74</v>
      </c>
      <c r="H574">
        <v>94</v>
      </c>
      <c r="I574" s="5">
        <f t="shared" si="35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s="9" t="s">
        <v>23</v>
      </c>
      <c r="Q574" s="4" t="s">
        <v>2035</v>
      </c>
      <c r="R574" s="4" t="s">
        <v>2036</v>
      </c>
      <c r="S574" s="14">
        <f t="shared" si="33"/>
        <v>42275.208333333328</v>
      </c>
      <c r="T574" s="14">
        <f t="shared" si="34"/>
        <v>42291.208333333328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6">
        <f t="shared" si="32"/>
        <v>111.88059701492537</v>
      </c>
      <c r="G575" t="s">
        <v>20</v>
      </c>
      <c r="H575">
        <v>300</v>
      </c>
      <c r="I575" s="5">
        <f t="shared" si="35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s="9" t="s">
        <v>1029</v>
      </c>
      <c r="Q575" s="4" t="s">
        <v>2064</v>
      </c>
      <c r="R575" s="4" t="s">
        <v>2065</v>
      </c>
      <c r="S575" s="14">
        <f t="shared" si="33"/>
        <v>41761.208333333336</v>
      </c>
      <c r="T575" s="14">
        <f t="shared" si="34"/>
        <v>41763.208333333336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6">
        <f t="shared" si="32"/>
        <v>369.14814814814815</v>
      </c>
      <c r="G576" t="s">
        <v>20</v>
      </c>
      <c r="H576">
        <v>144</v>
      </c>
      <c r="I576" s="5">
        <f t="shared" si="35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s="9" t="s">
        <v>17</v>
      </c>
      <c r="Q576" s="4" t="s">
        <v>2033</v>
      </c>
      <c r="R576" s="4" t="s">
        <v>2034</v>
      </c>
      <c r="S576" s="14">
        <f t="shared" si="33"/>
        <v>43806.25</v>
      </c>
      <c r="T576" s="14">
        <f t="shared" si="34"/>
        <v>43816.25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6">
        <f t="shared" si="32"/>
        <v>62.930372148859547</v>
      </c>
      <c r="G577" t="s">
        <v>14</v>
      </c>
      <c r="H577">
        <v>558</v>
      </c>
      <c r="I577" s="5">
        <f t="shared" si="35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s="9" t="s">
        <v>33</v>
      </c>
      <c r="Q577" s="4" t="s">
        <v>2039</v>
      </c>
      <c r="R577" s="4" t="s">
        <v>2040</v>
      </c>
      <c r="S577" s="14">
        <f t="shared" si="33"/>
        <v>41779.208333333336</v>
      </c>
      <c r="T577" s="14">
        <f t="shared" si="34"/>
        <v>41782.208333333336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6">
        <f t="shared" si="32"/>
        <v>64.927835051546396</v>
      </c>
      <c r="G578" t="s">
        <v>14</v>
      </c>
      <c r="H578">
        <v>64</v>
      </c>
      <c r="I578" s="5">
        <f t="shared" si="35"/>
        <v>98.40625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s="9" t="s">
        <v>33</v>
      </c>
      <c r="Q578" s="4" t="s">
        <v>2039</v>
      </c>
      <c r="R578" s="4" t="s">
        <v>2040</v>
      </c>
      <c r="S578" s="14">
        <f t="shared" si="33"/>
        <v>43040.208333333328</v>
      </c>
      <c r="T578" s="14">
        <f t="shared" si="34"/>
        <v>43057.25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6">
        <f t="shared" ref="F579:F642" si="36">SUM(E579/D579)*100</f>
        <v>18.853658536585368</v>
      </c>
      <c r="G579" t="s">
        <v>74</v>
      </c>
      <c r="H579">
        <v>37</v>
      </c>
      <c r="I579" s="5">
        <f t="shared" si="35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s="9" t="s">
        <v>159</v>
      </c>
      <c r="Q579" s="4" t="s">
        <v>2035</v>
      </c>
      <c r="R579" s="4" t="s">
        <v>2058</v>
      </c>
      <c r="S579" s="14">
        <f t="shared" ref="S579:S642" si="37">(((L579/60/60)/24)+DATE(1970,1,1))</f>
        <v>40613.25</v>
      </c>
      <c r="T579" s="14">
        <f t="shared" ref="T579:T642" si="38">(((M579/60/60)/24)+DATE(1970,1,1))</f>
        <v>40639.208333333336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6">
        <f t="shared" si="36"/>
        <v>16.754404145077721</v>
      </c>
      <c r="G580" t="s">
        <v>14</v>
      </c>
      <c r="H580">
        <v>245</v>
      </c>
      <c r="I580" s="5">
        <f t="shared" ref="I580:I643" si="39">AVERAGE(E580/H580)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s="9" t="s">
        <v>474</v>
      </c>
      <c r="Q580" s="4" t="s">
        <v>2041</v>
      </c>
      <c r="R580" s="4" t="s">
        <v>2063</v>
      </c>
      <c r="S580" s="14">
        <f t="shared" si="37"/>
        <v>40878.25</v>
      </c>
      <c r="T580" s="14">
        <f t="shared" si="38"/>
        <v>40881.25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6">
        <f t="shared" si="36"/>
        <v>101.11290322580646</v>
      </c>
      <c r="G581" t="s">
        <v>20</v>
      </c>
      <c r="H581">
        <v>87</v>
      </c>
      <c r="I581" s="5">
        <f t="shared" si="3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s="9" t="s">
        <v>159</v>
      </c>
      <c r="Q581" s="4" t="s">
        <v>2035</v>
      </c>
      <c r="R581" s="4" t="s">
        <v>2058</v>
      </c>
      <c r="S581" s="14">
        <f t="shared" si="37"/>
        <v>40762.208333333336</v>
      </c>
      <c r="T581" s="14">
        <f t="shared" si="38"/>
        <v>40774.208333333336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6">
        <f t="shared" si="36"/>
        <v>341.5022831050228</v>
      </c>
      <c r="G582" t="s">
        <v>20</v>
      </c>
      <c r="H582">
        <v>3116</v>
      </c>
      <c r="I582" s="5">
        <f t="shared" si="3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s="9" t="s">
        <v>33</v>
      </c>
      <c r="Q582" s="4" t="s">
        <v>2039</v>
      </c>
      <c r="R582" s="4" t="s">
        <v>2040</v>
      </c>
      <c r="S582" s="14">
        <f t="shared" si="37"/>
        <v>41696.25</v>
      </c>
      <c r="T582" s="14">
        <f t="shared" si="38"/>
        <v>41704.25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6">
        <f t="shared" si="36"/>
        <v>64.016666666666666</v>
      </c>
      <c r="G583" t="s">
        <v>14</v>
      </c>
      <c r="H583">
        <v>71</v>
      </c>
      <c r="I583" s="5">
        <f t="shared" si="3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s="9" t="s">
        <v>28</v>
      </c>
      <c r="Q583" s="4" t="s">
        <v>2037</v>
      </c>
      <c r="R583" s="4" t="s">
        <v>2038</v>
      </c>
      <c r="S583" s="14">
        <f t="shared" si="37"/>
        <v>40662.208333333336</v>
      </c>
      <c r="T583" s="14">
        <f t="shared" si="38"/>
        <v>40677.208333333336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6">
        <f t="shared" si="36"/>
        <v>52.080459770114942</v>
      </c>
      <c r="G584" t="s">
        <v>14</v>
      </c>
      <c r="H584">
        <v>42</v>
      </c>
      <c r="I584" s="5">
        <f t="shared" si="3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s="9" t="s">
        <v>89</v>
      </c>
      <c r="Q584" s="4" t="s">
        <v>2050</v>
      </c>
      <c r="R584" s="4" t="s">
        <v>2051</v>
      </c>
      <c r="S584" s="14">
        <f t="shared" si="37"/>
        <v>42165.208333333328</v>
      </c>
      <c r="T584" s="14">
        <f t="shared" si="38"/>
        <v>42170.208333333328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6">
        <f t="shared" si="36"/>
        <v>322.40211640211641</v>
      </c>
      <c r="G585" t="s">
        <v>20</v>
      </c>
      <c r="H585">
        <v>909</v>
      </c>
      <c r="I585" s="5">
        <f t="shared" si="3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s="9" t="s">
        <v>42</v>
      </c>
      <c r="Q585" s="4" t="s">
        <v>2041</v>
      </c>
      <c r="R585" s="4" t="s">
        <v>2042</v>
      </c>
      <c r="S585" s="14">
        <f t="shared" si="37"/>
        <v>40959.25</v>
      </c>
      <c r="T585" s="14">
        <f t="shared" si="38"/>
        <v>40976.25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6">
        <f t="shared" si="36"/>
        <v>119.50810185185186</v>
      </c>
      <c r="G586" t="s">
        <v>20</v>
      </c>
      <c r="H586">
        <v>1613</v>
      </c>
      <c r="I586" s="5">
        <f t="shared" si="3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s="9" t="s">
        <v>28</v>
      </c>
      <c r="Q586" s="4" t="s">
        <v>2037</v>
      </c>
      <c r="R586" s="4" t="s">
        <v>2038</v>
      </c>
      <c r="S586" s="14">
        <f t="shared" si="37"/>
        <v>41024.208333333336</v>
      </c>
      <c r="T586" s="14">
        <f t="shared" si="38"/>
        <v>41038.208333333336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6">
        <f t="shared" si="36"/>
        <v>146.79775280898878</v>
      </c>
      <c r="G587" t="s">
        <v>20</v>
      </c>
      <c r="H587">
        <v>136</v>
      </c>
      <c r="I587" s="5">
        <f t="shared" si="3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s="9" t="s">
        <v>206</v>
      </c>
      <c r="Q587" s="4" t="s">
        <v>2047</v>
      </c>
      <c r="R587" s="4" t="s">
        <v>2059</v>
      </c>
      <c r="S587" s="14">
        <f t="shared" si="37"/>
        <v>40255.208333333336</v>
      </c>
      <c r="T587" s="14">
        <f t="shared" si="38"/>
        <v>40265.208333333336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6">
        <f t="shared" si="36"/>
        <v>950.57142857142856</v>
      </c>
      <c r="G588" t="s">
        <v>20</v>
      </c>
      <c r="H588">
        <v>130</v>
      </c>
      <c r="I588" s="5">
        <f t="shared" si="3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s="9" t="s">
        <v>23</v>
      </c>
      <c r="Q588" s="4" t="s">
        <v>2035</v>
      </c>
      <c r="R588" s="4" t="s">
        <v>2036</v>
      </c>
      <c r="S588" s="14">
        <f t="shared" si="37"/>
        <v>40499.25</v>
      </c>
      <c r="T588" s="14">
        <f t="shared" si="38"/>
        <v>40518.25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6">
        <f t="shared" si="36"/>
        <v>72.893617021276597</v>
      </c>
      <c r="G589" t="s">
        <v>14</v>
      </c>
      <c r="H589">
        <v>156</v>
      </c>
      <c r="I589" s="5">
        <f t="shared" si="3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s="9" t="s">
        <v>17</v>
      </c>
      <c r="Q589" s="4" t="s">
        <v>2033</v>
      </c>
      <c r="R589" s="4" t="s">
        <v>2034</v>
      </c>
      <c r="S589" s="14">
        <f t="shared" si="37"/>
        <v>43484.25</v>
      </c>
      <c r="T589" s="14">
        <f t="shared" si="38"/>
        <v>43536.208333333328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6">
        <f t="shared" si="36"/>
        <v>79.008248730964468</v>
      </c>
      <c r="G590" t="s">
        <v>14</v>
      </c>
      <c r="H590">
        <v>1368</v>
      </c>
      <c r="I590" s="5">
        <f t="shared" si="3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s="9" t="s">
        <v>33</v>
      </c>
      <c r="Q590" s="4" t="s">
        <v>2039</v>
      </c>
      <c r="R590" s="4" t="s">
        <v>2040</v>
      </c>
      <c r="S590" s="14">
        <f t="shared" si="37"/>
        <v>40262.208333333336</v>
      </c>
      <c r="T590" s="14">
        <f t="shared" si="38"/>
        <v>40293.208333333336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6">
        <f t="shared" si="36"/>
        <v>64.721518987341781</v>
      </c>
      <c r="G591" t="s">
        <v>14</v>
      </c>
      <c r="H591">
        <v>102</v>
      </c>
      <c r="I591" s="5">
        <f t="shared" si="3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s="9" t="s">
        <v>42</v>
      </c>
      <c r="Q591" s="4" t="s">
        <v>2041</v>
      </c>
      <c r="R591" s="4" t="s">
        <v>2042</v>
      </c>
      <c r="S591" s="14">
        <f t="shared" si="37"/>
        <v>42190.208333333328</v>
      </c>
      <c r="T591" s="14">
        <f t="shared" si="38"/>
        <v>42197.208333333328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6">
        <f t="shared" si="36"/>
        <v>82.028169014084511</v>
      </c>
      <c r="G592" t="s">
        <v>14</v>
      </c>
      <c r="H592">
        <v>86</v>
      </c>
      <c r="I592" s="5">
        <f t="shared" si="3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s="9" t="s">
        <v>133</v>
      </c>
      <c r="Q592" s="4" t="s">
        <v>2047</v>
      </c>
      <c r="R592" s="4" t="s">
        <v>2056</v>
      </c>
      <c r="S592" s="14">
        <f t="shared" si="37"/>
        <v>41994.25</v>
      </c>
      <c r="T592" s="14">
        <f t="shared" si="38"/>
        <v>42005.25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6">
        <f t="shared" si="36"/>
        <v>1037.6666666666667</v>
      </c>
      <c r="G593" t="s">
        <v>20</v>
      </c>
      <c r="H593">
        <v>102</v>
      </c>
      <c r="I593" s="5">
        <f t="shared" si="3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s="9" t="s">
        <v>89</v>
      </c>
      <c r="Q593" s="4" t="s">
        <v>2050</v>
      </c>
      <c r="R593" s="4" t="s">
        <v>2051</v>
      </c>
      <c r="S593" s="14">
        <f t="shared" si="37"/>
        <v>40373.208333333336</v>
      </c>
      <c r="T593" s="14">
        <f t="shared" si="38"/>
        <v>40383.208333333336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6">
        <f t="shared" si="36"/>
        <v>12.910076530612244</v>
      </c>
      <c r="G594" t="s">
        <v>14</v>
      </c>
      <c r="H594">
        <v>253</v>
      </c>
      <c r="I594" s="5">
        <f t="shared" si="3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s="9" t="s">
        <v>33</v>
      </c>
      <c r="Q594" s="4" t="s">
        <v>2039</v>
      </c>
      <c r="R594" s="4" t="s">
        <v>2040</v>
      </c>
      <c r="S594" s="14">
        <f t="shared" si="37"/>
        <v>41789.208333333336</v>
      </c>
      <c r="T594" s="14">
        <f t="shared" si="38"/>
        <v>41798.208333333336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6">
        <f t="shared" si="36"/>
        <v>154.84210526315789</v>
      </c>
      <c r="G595" t="s">
        <v>20</v>
      </c>
      <c r="H595">
        <v>4006</v>
      </c>
      <c r="I595" s="5">
        <f t="shared" si="3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s="9" t="s">
        <v>71</v>
      </c>
      <c r="Q595" s="4" t="s">
        <v>2041</v>
      </c>
      <c r="R595" s="4" t="s">
        <v>2049</v>
      </c>
      <c r="S595" s="14">
        <f t="shared" si="37"/>
        <v>41724.208333333336</v>
      </c>
      <c r="T595" s="14">
        <f t="shared" si="38"/>
        <v>41737.208333333336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6">
        <f t="shared" si="36"/>
        <v>7.0991735537190088</v>
      </c>
      <c r="G596" t="s">
        <v>14</v>
      </c>
      <c r="H596">
        <v>157</v>
      </c>
      <c r="I596" s="5">
        <f t="shared" si="3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s="9" t="s">
        <v>33</v>
      </c>
      <c r="Q596" s="4" t="s">
        <v>2039</v>
      </c>
      <c r="R596" s="4" t="s">
        <v>2040</v>
      </c>
      <c r="S596" s="14">
        <f t="shared" si="37"/>
        <v>42548.208333333328</v>
      </c>
      <c r="T596" s="14">
        <f t="shared" si="38"/>
        <v>42551.208333333328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6">
        <f t="shared" si="36"/>
        <v>208.52773826458036</v>
      </c>
      <c r="G597" t="s">
        <v>20</v>
      </c>
      <c r="H597">
        <v>1629</v>
      </c>
      <c r="I597" s="5">
        <f t="shared" si="3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s="9" t="s">
        <v>33</v>
      </c>
      <c r="Q597" s="4" t="s">
        <v>2039</v>
      </c>
      <c r="R597" s="4" t="s">
        <v>2040</v>
      </c>
      <c r="S597" s="14">
        <f t="shared" si="37"/>
        <v>40253.208333333336</v>
      </c>
      <c r="T597" s="14">
        <f t="shared" si="38"/>
        <v>40274.208333333336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6">
        <f t="shared" si="36"/>
        <v>99.683544303797461</v>
      </c>
      <c r="G598" t="s">
        <v>14</v>
      </c>
      <c r="H598">
        <v>183</v>
      </c>
      <c r="I598" s="5">
        <f t="shared" si="3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s="9" t="s">
        <v>53</v>
      </c>
      <c r="Q598" s="4" t="s">
        <v>2041</v>
      </c>
      <c r="R598" s="4" t="s">
        <v>2044</v>
      </c>
      <c r="S598" s="14">
        <f t="shared" si="37"/>
        <v>42434.25</v>
      </c>
      <c r="T598" s="14">
        <f t="shared" si="38"/>
        <v>42441.25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6">
        <f t="shared" si="36"/>
        <v>201.59756097560978</v>
      </c>
      <c r="G599" t="s">
        <v>20</v>
      </c>
      <c r="H599">
        <v>2188</v>
      </c>
      <c r="I599" s="5">
        <f t="shared" si="3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s="9" t="s">
        <v>33</v>
      </c>
      <c r="Q599" s="4" t="s">
        <v>2039</v>
      </c>
      <c r="R599" s="4" t="s">
        <v>2040</v>
      </c>
      <c r="S599" s="14">
        <f t="shared" si="37"/>
        <v>43786.25</v>
      </c>
      <c r="T599" s="14">
        <f t="shared" si="38"/>
        <v>43804.25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6">
        <f t="shared" si="36"/>
        <v>162.09032258064516</v>
      </c>
      <c r="G600" t="s">
        <v>20</v>
      </c>
      <c r="H600">
        <v>2409</v>
      </c>
      <c r="I600" s="5">
        <f t="shared" si="3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s="9" t="s">
        <v>23</v>
      </c>
      <c r="Q600" s="4" t="s">
        <v>2035</v>
      </c>
      <c r="R600" s="4" t="s">
        <v>2036</v>
      </c>
      <c r="S600" s="14">
        <f t="shared" si="37"/>
        <v>40344.208333333336</v>
      </c>
      <c r="T600" s="14">
        <f t="shared" si="38"/>
        <v>40373.208333333336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6">
        <f t="shared" si="36"/>
        <v>3.6436208125445471</v>
      </c>
      <c r="G601" t="s">
        <v>14</v>
      </c>
      <c r="H601">
        <v>82</v>
      </c>
      <c r="I601" s="5">
        <f t="shared" si="3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s="9" t="s">
        <v>42</v>
      </c>
      <c r="Q601" s="4" t="s">
        <v>2041</v>
      </c>
      <c r="R601" s="4" t="s">
        <v>2042</v>
      </c>
      <c r="S601" s="14">
        <f t="shared" si="37"/>
        <v>42047.25</v>
      </c>
      <c r="T601" s="14">
        <f t="shared" si="38"/>
        <v>42055.25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6">
        <f t="shared" si="36"/>
        <v>5</v>
      </c>
      <c r="G602" t="s">
        <v>14</v>
      </c>
      <c r="H602">
        <v>1</v>
      </c>
      <c r="I602" s="5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s="9" t="s">
        <v>17</v>
      </c>
      <c r="Q602" s="4" t="s">
        <v>2033</v>
      </c>
      <c r="R602" s="4" t="s">
        <v>2034</v>
      </c>
      <c r="S602" s="14">
        <f t="shared" si="37"/>
        <v>41485.208333333336</v>
      </c>
      <c r="T602" s="14">
        <f t="shared" si="38"/>
        <v>41497.208333333336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6">
        <f t="shared" si="36"/>
        <v>206.63492063492063</v>
      </c>
      <c r="G603" t="s">
        <v>20</v>
      </c>
      <c r="H603">
        <v>194</v>
      </c>
      <c r="I603" s="5">
        <f t="shared" si="3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s="9" t="s">
        <v>65</v>
      </c>
      <c r="Q603" s="4" t="s">
        <v>2037</v>
      </c>
      <c r="R603" s="4" t="s">
        <v>2046</v>
      </c>
      <c r="S603" s="14">
        <f t="shared" si="37"/>
        <v>41789.208333333336</v>
      </c>
      <c r="T603" s="14">
        <f t="shared" si="38"/>
        <v>41806.208333333336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6">
        <f t="shared" si="36"/>
        <v>128.23628691983123</v>
      </c>
      <c r="G604" t="s">
        <v>20</v>
      </c>
      <c r="H604">
        <v>1140</v>
      </c>
      <c r="I604" s="5">
        <f t="shared" si="3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s="9" t="s">
        <v>33</v>
      </c>
      <c r="Q604" s="4" t="s">
        <v>2039</v>
      </c>
      <c r="R604" s="4" t="s">
        <v>2040</v>
      </c>
      <c r="S604" s="14">
        <f t="shared" si="37"/>
        <v>42160.208333333328</v>
      </c>
      <c r="T604" s="14">
        <f t="shared" si="38"/>
        <v>42171.208333333328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6">
        <f t="shared" si="36"/>
        <v>119.66037735849055</v>
      </c>
      <c r="G605" t="s">
        <v>20</v>
      </c>
      <c r="H605">
        <v>102</v>
      </c>
      <c r="I605" s="5">
        <f t="shared" si="3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s="9" t="s">
        <v>33</v>
      </c>
      <c r="Q605" s="4" t="s">
        <v>2039</v>
      </c>
      <c r="R605" s="4" t="s">
        <v>2040</v>
      </c>
      <c r="S605" s="14">
        <f t="shared" si="37"/>
        <v>43573.208333333328</v>
      </c>
      <c r="T605" s="14">
        <f t="shared" si="38"/>
        <v>43600.208333333328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6">
        <f t="shared" si="36"/>
        <v>170.73055242390078</v>
      </c>
      <c r="G606" t="s">
        <v>20</v>
      </c>
      <c r="H606">
        <v>2857</v>
      </c>
      <c r="I606" s="5">
        <f t="shared" si="3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s="9" t="s">
        <v>33</v>
      </c>
      <c r="Q606" s="4" t="s">
        <v>2039</v>
      </c>
      <c r="R606" s="4" t="s">
        <v>2040</v>
      </c>
      <c r="S606" s="14">
        <f t="shared" si="37"/>
        <v>40565.25</v>
      </c>
      <c r="T606" s="14">
        <f t="shared" si="38"/>
        <v>40586.25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6">
        <f t="shared" si="36"/>
        <v>187.21212121212122</v>
      </c>
      <c r="G607" t="s">
        <v>20</v>
      </c>
      <c r="H607">
        <v>107</v>
      </c>
      <c r="I607" s="5">
        <f t="shared" si="3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s="9" t="s">
        <v>68</v>
      </c>
      <c r="Q607" s="4" t="s">
        <v>2047</v>
      </c>
      <c r="R607" s="4" t="s">
        <v>2048</v>
      </c>
      <c r="S607" s="14">
        <f t="shared" si="37"/>
        <v>42280.208333333328</v>
      </c>
      <c r="T607" s="14">
        <f t="shared" si="38"/>
        <v>42321.25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6">
        <f t="shared" si="36"/>
        <v>188.38235294117646</v>
      </c>
      <c r="G608" t="s">
        <v>20</v>
      </c>
      <c r="H608">
        <v>160</v>
      </c>
      <c r="I608" s="5">
        <f t="shared" si="39"/>
        <v>40.03125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s="9" t="s">
        <v>23</v>
      </c>
      <c r="Q608" s="4" t="s">
        <v>2035</v>
      </c>
      <c r="R608" s="4" t="s">
        <v>2036</v>
      </c>
      <c r="S608" s="14">
        <f t="shared" si="37"/>
        <v>42436.25</v>
      </c>
      <c r="T608" s="14">
        <f t="shared" si="38"/>
        <v>42447.208333333328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6">
        <f t="shared" si="36"/>
        <v>131.29869186046511</v>
      </c>
      <c r="G609" t="s">
        <v>20</v>
      </c>
      <c r="H609">
        <v>2230</v>
      </c>
      <c r="I609" s="5">
        <f t="shared" si="3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s="9" t="s">
        <v>17</v>
      </c>
      <c r="Q609" s="4" t="s">
        <v>2033</v>
      </c>
      <c r="R609" s="4" t="s">
        <v>2034</v>
      </c>
      <c r="S609" s="14">
        <f t="shared" si="37"/>
        <v>41721.208333333336</v>
      </c>
      <c r="T609" s="14">
        <f t="shared" si="38"/>
        <v>41723.208333333336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6">
        <f t="shared" si="36"/>
        <v>283.97435897435901</v>
      </c>
      <c r="G610" t="s">
        <v>20</v>
      </c>
      <c r="H610">
        <v>316</v>
      </c>
      <c r="I610" s="5">
        <f t="shared" si="3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s="9" t="s">
        <v>159</v>
      </c>
      <c r="Q610" s="4" t="s">
        <v>2035</v>
      </c>
      <c r="R610" s="4" t="s">
        <v>2058</v>
      </c>
      <c r="S610" s="14">
        <f t="shared" si="37"/>
        <v>43530.25</v>
      </c>
      <c r="T610" s="14">
        <f t="shared" si="38"/>
        <v>43534.25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6">
        <f t="shared" si="36"/>
        <v>120.41999999999999</v>
      </c>
      <c r="G611" t="s">
        <v>20</v>
      </c>
      <c r="H611">
        <v>117</v>
      </c>
      <c r="I611" s="5">
        <f t="shared" si="3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s="9" t="s">
        <v>474</v>
      </c>
      <c r="Q611" s="4" t="s">
        <v>2041</v>
      </c>
      <c r="R611" s="4" t="s">
        <v>2063</v>
      </c>
      <c r="S611" s="14">
        <f t="shared" si="37"/>
        <v>43481.25</v>
      </c>
      <c r="T611" s="14">
        <f t="shared" si="38"/>
        <v>43498.25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6">
        <f t="shared" si="36"/>
        <v>419.0560747663551</v>
      </c>
      <c r="G612" t="s">
        <v>20</v>
      </c>
      <c r="H612">
        <v>6406</v>
      </c>
      <c r="I612" s="5">
        <f t="shared" si="3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s="9" t="s">
        <v>33</v>
      </c>
      <c r="Q612" s="4" t="s">
        <v>2039</v>
      </c>
      <c r="R612" s="4" t="s">
        <v>2040</v>
      </c>
      <c r="S612" s="14">
        <f t="shared" si="37"/>
        <v>41259.25</v>
      </c>
      <c r="T612" s="14">
        <f t="shared" si="38"/>
        <v>41273.25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6">
        <f t="shared" si="36"/>
        <v>13.853658536585368</v>
      </c>
      <c r="G613" t="s">
        <v>74</v>
      </c>
      <c r="H613">
        <v>15</v>
      </c>
      <c r="I613" s="5">
        <f t="shared" si="3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s="9" t="s">
        <v>33</v>
      </c>
      <c r="Q613" s="4" t="s">
        <v>2039</v>
      </c>
      <c r="R613" s="4" t="s">
        <v>2040</v>
      </c>
      <c r="S613" s="14">
        <f t="shared" si="37"/>
        <v>41480.208333333336</v>
      </c>
      <c r="T613" s="14">
        <f t="shared" si="38"/>
        <v>41492.208333333336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6">
        <f t="shared" si="36"/>
        <v>139.43548387096774</v>
      </c>
      <c r="G614" t="s">
        <v>20</v>
      </c>
      <c r="H614">
        <v>192</v>
      </c>
      <c r="I614" s="5">
        <f t="shared" si="3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s="9" t="s">
        <v>50</v>
      </c>
      <c r="Q614" s="4" t="s">
        <v>2035</v>
      </c>
      <c r="R614" s="4" t="s">
        <v>2043</v>
      </c>
      <c r="S614" s="14">
        <f t="shared" si="37"/>
        <v>40474.208333333336</v>
      </c>
      <c r="T614" s="14">
        <f t="shared" si="38"/>
        <v>40497.25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6">
        <f t="shared" si="36"/>
        <v>174</v>
      </c>
      <c r="G615" t="s">
        <v>20</v>
      </c>
      <c r="H615">
        <v>26</v>
      </c>
      <c r="I615" s="5">
        <f t="shared" si="3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s="9" t="s">
        <v>33</v>
      </c>
      <c r="Q615" s="4" t="s">
        <v>2039</v>
      </c>
      <c r="R615" s="4" t="s">
        <v>2040</v>
      </c>
      <c r="S615" s="14">
        <f t="shared" si="37"/>
        <v>42973.208333333328</v>
      </c>
      <c r="T615" s="14">
        <f t="shared" si="38"/>
        <v>42982.208333333328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6">
        <f t="shared" si="36"/>
        <v>155.49056603773585</v>
      </c>
      <c r="G616" t="s">
        <v>20</v>
      </c>
      <c r="H616">
        <v>723</v>
      </c>
      <c r="I616" s="5">
        <f t="shared" si="3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s="9" t="s">
        <v>33</v>
      </c>
      <c r="Q616" s="4" t="s">
        <v>2039</v>
      </c>
      <c r="R616" s="4" t="s">
        <v>2040</v>
      </c>
      <c r="S616" s="14">
        <f t="shared" si="37"/>
        <v>42746.25</v>
      </c>
      <c r="T616" s="14">
        <f t="shared" si="38"/>
        <v>42764.25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6">
        <f t="shared" si="36"/>
        <v>170.44705882352943</v>
      </c>
      <c r="G617" t="s">
        <v>20</v>
      </c>
      <c r="H617">
        <v>170</v>
      </c>
      <c r="I617" s="5">
        <f t="shared" si="3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s="9" t="s">
        <v>33</v>
      </c>
      <c r="Q617" s="4" t="s">
        <v>2039</v>
      </c>
      <c r="R617" s="4" t="s">
        <v>2040</v>
      </c>
      <c r="S617" s="14">
        <f t="shared" si="37"/>
        <v>42489.208333333328</v>
      </c>
      <c r="T617" s="14">
        <f t="shared" si="38"/>
        <v>42499.208333333328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6">
        <f t="shared" si="36"/>
        <v>189.515625</v>
      </c>
      <c r="G618" t="s">
        <v>20</v>
      </c>
      <c r="H618">
        <v>238</v>
      </c>
      <c r="I618" s="5">
        <f t="shared" si="3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s="9" t="s">
        <v>60</v>
      </c>
      <c r="Q618" s="4" t="s">
        <v>2035</v>
      </c>
      <c r="R618" s="4" t="s">
        <v>2045</v>
      </c>
      <c r="S618" s="14">
        <f t="shared" si="37"/>
        <v>41537.208333333336</v>
      </c>
      <c r="T618" s="14">
        <f t="shared" si="38"/>
        <v>41538.208333333336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6">
        <f t="shared" si="36"/>
        <v>249.71428571428572</v>
      </c>
      <c r="G619" t="s">
        <v>20</v>
      </c>
      <c r="H619">
        <v>55</v>
      </c>
      <c r="I619" s="5">
        <f t="shared" si="3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s="9" t="s">
        <v>33</v>
      </c>
      <c r="Q619" s="4" t="s">
        <v>2039</v>
      </c>
      <c r="R619" s="4" t="s">
        <v>2040</v>
      </c>
      <c r="S619" s="14">
        <f t="shared" si="37"/>
        <v>41794.208333333336</v>
      </c>
      <c r="T619" s="14">
        <f t="shared" si="38"/>
        <v>41804.208333333336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6">
        <f t="shared" si="36"/>
        <v>48.860523665659613</v>
      </c>
      <c r="G620" t="s">
        <v>14</v>
      </c>
      <c r="H620">
        <v>1198</v>
      </c>
      <c r="I620" s="5">
        <f t="shared" si="3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s="9" t="s">
        <v>68</v>
      </c>
      <c r="Q620" s="4" t="s">
        <v>2047</v>
      </c>
      <c r="R620" s="4" t="s">
        <v>2048</v>
      </c>
      <c r="S620" s="14">
        <f t="shared" si="37"/>
        <v>41396.208333333336</v>
      </c>
      <c r="T620" s="14">
        <f t="shared" si="38"/>
        <v>41417.208333333336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6">
        <f t="shared" si="36"/>
        <v>28.461970393057683</v>
      </c>
      <c r="G621" t="s">
        <v>14</v>
      </c>
      <c r="H621">
        <v>648</v>
      </c>
      <c r="I621" s="5">
        <f t="shared" si="3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s="9" t="s">
        <v>33</v>
      </c>
      <c r="Q621" s="4" t="s">
        <v>2039</v>
      </c>
      <c r="R621" s="4" t="s">
        <v>2040</v>
      </c>
      <c r="S621" s="14">
        <f t="shared" si="37"/>
        <v>40669.208333333336</v>
      </c>
      <c r="T621" s="14">
        <f t="shared" si="38"/>
        <v>40670.208333333336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6">
        <f t="shared" si="36"/>
        <v>268.02325581395348</v>
      </c>
      <c r="G622" t="s">
        <v>20</v>
      </c>
      <c r="H622">
        <v>128</v>
      </c>
      <c r="I622" s="5">
        <f t="shared" si="3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s="9" t="s">
        <v>122</v>
      </c>
      <c r="Q622" s="4" t="s">
        <v>2054</v>
      </c>
      <c r="R622" s="4" t="s">
        <v>2055</v>
      </c>
      <c r="S622" s="14">
        <f t="shared" si="37"/>
        <v>42559.208333333328</v>
      </c>
      <c r="T622" s="14">
        <f t="shared" si="38"/>
        <v>42563.208333333328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6">
        <f t="shared" si="36"/>
        <v>619.80078125</v>
      </c>
      <c r="G623" t="s">
        <v>20</v>
      </c>
      <c r="H623">
        <v>2144</v>
      </c>
      <c r="I623" s="5">
        <f t="shared" si="3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s="9" t="s">
        <v>33</v>
      </c>
      <c r="Q623" s="4" t="s">
        <v>2039</v>
      </c>
      <c r="R623" s="4" t="s">
        <v>2040</v>
      </c>
      <c r="S623" s="14">
        <f t="shared" si="37"/>
        <v>42626.208333333328</v>
      </c>
      <c r="T623" s="14">
        <f t="shared" si="38"/>
        <v>42631.208333333328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6">
        <f t="shared" si="36"/>
        <v>3.1301587301587301</v>
      </c>
      <c r="G624" t="s">
        <v>14</v>
      </c>
      <c r="H624">
        <v>64</v>
      </c>
      <c r="I624" s="5">
        <f t="shared" si="39"/>
        <v>92.4375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s="9" t="s">
        <v>60</v>
      </c>
      <c r="Q624" s="4" t="s">
        <v>2035</v>
      </c>
      <c r="R624" s="4" t="s">
        <v>2045</v>
      </c>
      <c r="S624" s="14">
        <f t="shared" si="37"/>
        <v>43205.208333333328</v>
      </c>
      <c r="T624" s="14">
        <f t="shared" si="38"/>
        <v>43231.208333333328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6">
        <f t="shared" si="36"/>
        <v>159.92152704135739</v>
      </c>
      <c r="G625" t="s">
        <v>20</v>
      </c>
      <c r="H625">
        <v>2693</v>
      </c>
      <c r="I625" s="5">
        <f t="shared" si="3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s="9" t="s">
        <v>33</v>
      </c>
      <c r="Q625" s="4" t="s">
        <v>2039</v>
      </c>
      <c r="R625" s="4" t="s">
        <v>2040</v>
      </c>
      <c r="S625" s="14">
        <f t="shared" si="37"/>
        <v>42201.208333333328</v>
      </c>
      <c r="T625" s="14">
        <f t="shared" si="38"/>
        <v>42206.208333333328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6">
        <f t="shared" si="36"/>
        <v>279.39215686274508</v>
      </c>
      <c r="G626" t="s">
        <v>20</v>
      </c>
      <c r="H626">
        <v>432</v>
      </c>
      <c r="I626" s="5">
        <f t="shared" si="3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s="9" t="s">
        <v>122</v>
      </c>
      <c r="Q626" s="4" t="s">
        <v>2054</v>
      </c>
      <c r="R626" s="4" t="s">
        <v>2055</v>
      </c>
      <c r="S626" s="14">
        <f t="shared" si="37"/>
        <v>42029.25</v>
      </c>
      <c r="T626" s="14">
        <f t="shared" si="38"/>
        <v>42035.25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6">
        <f t="shared" si="36"/>
        <v>77.373333333333335</v>
      </c>
      <c r="G627" t="s">
        <v>14</v>
      </c>
      <c r="H627">
        <v>62</v>
      </c>
      <c r="I627" s="5">
        <f t="shared" si="3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s="9" t="s">
        <v>33</v>
      </c>
      <c r="Q627" s="4" t="s">
        <v>2039</v>
      </c>
      <c r="R627" s="4" t="s">
        <v>2040</v>
      </c>
      <c r="S627" s="14">
        <f t="shared" si="37"/>
        <v>43857.25</v>
      </c>
      <c r="T627" s="14">
        <f t="shared" si="38"/>
        <v>43871.25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6">
        <f t="shared" si="36"/>
        <v>206.32812500000003</v>
      </c>
      <c r="G628" t="s">
        <v>20</v>
      </c>
      <c r="H628">
        <v>189</v>
      </c>
      <c r="I628" s="5">
        <f t="shared" si="3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s="9" t="s">
        <v>33</v>
      </c>
      <c r="Q628" s="4" t="s">
        <v>2039</v>
      </c>
      <c r="R628" s="4" t="s">
        <v>2040</v>
      </c>
      <c r="S628" s="14">
        <f t="shared" si="37"/>
        <v>40449.208333333336</v>
      </c>
      <c r="T628" s="14">
        <f t="shared" si="38"/>
        <v>40458.208333333336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6">
        <f t="shared" si="36"/>
        <v>694.25</v>
      </c>
      <c r="G629" t="s">
        <v>20</v>
      </c>
      <c r="H629">
        <v>154</v>
      </c>
      <c r="I629" s="5">
        <f t="shared" si="3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s="9" t="s">
        <v>17</v>
      </c>
      <c r="Q629" s="4" t="s">
        <v>2033</v>
      </c>
      <c r="R629" s="4" t="s">
        <v>2034</v>
      </c>
      <c r="S629" s="14">
        <f t="shared" si="37"/>
        <v>40345.208333333336</v>
      </c>
      <c r="T629" s="14">
        <f t="shared" si="38"/>
        <v>40369.208333333336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6">
        <f t="shared" si="36"/>
        <v>151.78947368421052</v>
      </c>
      <c r="G630" t="s">
        <v>20</v>
      </c>
      <c r="H630">
        <v>96</v>
      </c>
      <c r="I630" s="5">
        <f t="shared" si="3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s="9" t="s">
        <v>60</v>
      </c>
      <c r="Q630" s="4" t="s">
        <v>2035</v>
      </c>
      <c r="R630" s="4" t="s">
        <v>2045</v>
      </c>
      <c r="S630" s="14">
        <f t="shared" si="37"/>
        <v>40455.208333333336</v>
      </c>
      <c r="T630" s="14">
        <f t="shared" si="38"/>
        <v>40458.208333333336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6">
        <f t="shared" si="36"/>
        <v>64.58207217694995</v>
      </c>
      <c r="G631" t="s">
        <v>14</v>
      </c>
      <c r="H631">
        <v>750</v>
      </c>
      <c r="I631" s="5">
        <f t="shared" si="3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s="9" t="s">
        <v>33</v>
      </c>
      <c r="Q631" s="4" t="s">
        <v>2039</v>
      </c>
      <c r="R631" s="4" t="s">
        <v>2040</v>
      </c>
      <c r="S631" s="14">
        <f t="shared" si="37"/>
        <v>42557.208333333328</v>
      </c>
      <c r="T631" s="14">
        <f t="shared" si="38"/>
        <v>42559.208333333328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6">
        <f t="shared" si="36"/>
        <v>62.873684210526314</v>
      </c>
      <c r="G632" t="s">
        <v>74</v>
      </c>
      <c r="H632">
        <v>87</v>
      </c>
      <c r="I632" s="5">
        <f t="shared" si="3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s="9" t="s">
        <v>33</v>
      </c>
      <c r="Q632" s="4" t="s">
        <v>2039</v>
      </c>
      <c r="R632" s="4" t="s">
        <v>2040</v>
      </c>
      <c r="S632" s="14">
        <f t="shared" si="37"/>
        <v>43586.208333333328</v>
      </c>
      <c r="T632" s="14">
        <f t="shared" si="38"/>
        <v>43597.208333333328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6">
        <f t="shared" si="36"/>
        <v>310.39864864864865</v>
      </c>
      <c r="G633" t="s">
        <v>20</v>
      </c>
      <c r="H633">
        <v>3063</v>
      </c>
      <c r="I633" s="5">
        <f t="shared" si="3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s="9" t="s">
        <v>33</v>
      </c>
      <c r="Q633" s="4" t="s">
        <v>2039</v>
      </c>
      <c r="R633" s="4" t="s">
        <v>2040</v>
      </c>
      <c r="S633" s="14">
        <f t="shared" si="37"/>
        <v>43550.208333333328</v>
      </c>
      <c r="T633" s="14">
        <f t="shared" si="38"/>
        <v>43554.208333333328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6">
        <f t="shared" si="36"/>
        <v>42.859916782246884</v>
      </c>
      <c r="G634" t="s">
        <v>47</v>
      </c>
      <c r="H634">
        <v>278</v>
      </c>
      <c r="I634" s="5">
        <f t="shared" si="3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s="9" t="s">
        <v>33</v>
      </c>
      <c r="Q634" s="4" t="s">
        <v>2039</v>
      </c>
      <c r="R634" s="4" t="s">
        <v>2040</v>
      </c>
      <c r="S634" s="14">
        <f t="shared" si="37"/>
        <v>41945.208333333336</v>
      </c>
      <c r="T634" s="14">
        <f t="shared" si="38"/>
        <v>41963.25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6">
        <f t="shared" si="36"/>
        <v>83.119402985074629</v>
      </c>
      <c r="G635" t="s">
        <v>14</v>
      </c>
      <c r="H635">
        <v>105</v>
      </c>
      <c r="I635" s="5">
        <f t="shared" si="3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s="9" t="s">
        <v>71</v>
      </c>
      <c r="Q635" s="4" t="s">
        <v>2041</v>
      </c>
      <c r="R635" s="4" t="s">
        <v>2049</v>
      </c>
      <c r="S635" s="14">
        <f t="shared" si="37"/>
        <v>42315.25</v>
      </c>
      <c r="T635" s="14">
        <f t="shared" si="38"/>
        <v>42319.25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6">
        <f t="shared" si="36"/>
        <v>78.531302876480552</v>
      </c>
      <c r="G636" t="s">
        <v>74</v>
      </c>
      <c r="H636">
        <v>1658</v>
      </c>
      <c r="I636" s="5">
        <f t="shared" si="3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s="9" t="s">
        <v>269</v>
      </c>
      <c r="Q636" s="4" t="s">
        <v>2041</v>
      </c>
      <c r="R636" s="4" t="s">
        <v>2060</v>
      </c>
      <c r="S636" s="14">
        <f t="shared" si="37"/>
        <v>42819.208333333328</v>
      </c>
      <c r="T636" s="14">
        <f t="shared" si="38"/>
        <v>42833.208333333328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6">
        <f t="shared" si="36"/>
        <v>114.09352517985612</v>
      </c>
      <c r="G637" t="s">
        <v>20</v>
      </c>
      <c r="H637">
        <v>2266</v>
      </c>
      <c r="I637" s="5">
        <f t="shared" si="3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s="9" t="s">
        <v>269</v>
      </c>
      <c r="Q637" s="4" t="s">
        <v>2041</v>
      </c>
      <c r="R637" s="4" t="s">
        <v>2060</v>
      </c>
      <c r="S637" s="14">
        <f t="shared" si="37"/>
        <v>41314.25</v>
      </c>
      <c r="T637" s="14">
        <f t="shared" si="38"/>
        <v>41346.208333333336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6">
        <f t="shared" si="36"/>
        <v>64.537683358624179</v>
      </c>
      <c r="G638" t="s">
        <v>14</v>
      </c>
      <c r="H638">
        <v>2604</v>
      </c>
      <c r="I638" s="5">
        <f t="shared" si="3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s="9" t="s">
        <v>71</v>
      </c>
      <c r="Q638" s="4" t="s">
        <v>2041</v>
      </c>
      <c r="R638" s="4" t="s">
        <v>2049</v>
      </c>
      <c r="S638" s="14">
        <f t="shared" si="37"/>
        <v>40926.25</v>
      </c>
      <c r="T638" s="14">
        <f t="shared" si="38"/>
        <v>40971.25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6">
        <f t="shared" si="36"/>
        <v>79.411764705882348</v>
      </c>
      <c r="G639" t="s">
        <v>14</v>
      </c>
      <c r="H639">
        <v>65</v>
      </c>
      <c r="I639" s="5">
        <f t="shared" si="3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s="9" t="s">
        <v>33</v>
      </c>
      <c r="Q639" s="4" t="s">
        <v>2039</v>
      </c>
      <c r="R639" s="4" t="s">
        <v>2040</v>
      </c>
      <c r="S639" s="14">
        <f t="shared" si="37"/>
        <v>42688.25</v>
      </c>
      <c r="T639" s="14">
        <f t="shared" si="38"/>
        <v>42696.25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6">
        <f t="shared" si="36"/>
        <v>11.419117647058824</v>
      </c>
      <c r="G640" t="s">
        <v>14</v>
      </c>
      <c r="H640">
        <v>94</v>
      </c>
      <c r="I640" s="5">
        <f t="shared" si="3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s="9" t="s">
        <v>33</v>
      </c>
      <c r="Q640" s="4" t="s">
        <v>2039</v>
      </c>
      <c r="R640" s="4" t="s">
        <v>2040</v>
      </c>
      <c r="S640" s="14">
        <f t="shared" si="37"/>
        <v>40386.208333333336</v>
      </c>
      <c r="T640" s="14">
        <f t="shared" si="38"/>
        <v>40398.208333333336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6">
        <f t="shared" si="36"/>
        <v>56.186046511627907</v>
      </c>
      <c r="G641" t="s">
        <v>47</v>
      </c>
      <c r="H641">
        <v>45</v>
      </c>
      <c r="I641" s="5">
        <f t="shared" si="3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s="9" t="s">
        <v>53</v>
      </c>
      <c r="Q641" s="4" t="s">
        <v>2041</v>
      </c>
      <c r="R641" s="4" t="s">
        <v>2044</v>
      </c>
      <c r="S641" s="14">
        <f t="shared" si="37"/>
        <v>43309.208333333328</v>
      </c>
      <c r="T641" s="14">
        <f t="shared" si="38"/>
        <v>43309.208333333328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6">
        <f t="shared" si="36"/>
        <v>16.501669449081803</v>
      </c>
      <c r="G642" t="s">
        <v>14</v>
      </c>
      <c r="H642">
        <v>257</v>
      </c>
      <c r="I642" s="5">
        <f t="shared" si="3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s="9" t="s">
        <v>33</v>
      </c>
      <c r="Q642" s="4" t="s">
        <v>2039</v>
      </c>
      <c r="R642" s="4" t="s">
        <v>2040</v>
      </c>
      <c r="S642" s="14">
        <f t="shared" si="37"/>
        <v>42387.25</v>
      </c>
      <c r="T642" s="14">
        <f t="shared" si="38"/>
        <v>42390.25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6">
        <f t="shared" ref="F643:F706" si="40">SUM(E643/D643)*100</f>
        <v>119.96808510638297</v>
      </c>
      <c r="G643" t="s">
        <v>20</v>
      </c>
      <c r="H643">
        <v>194</v>
      </c>
      <c r="I643" s="5">
        <f t="shared" si="3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s="9" t="s">
        <v>33</v>
      </c>
      <c r="Q643" s="4" t="s">
        <v>2039</v>
      </c>
      <c r="R643" s="4" t="s">
        <v>2040</v>
      </c>
      <c r="S643" s="14">
        <f t="shared" ref="S643:S706" si="41">(((L643/60/60)/24)+DATE(1970,1,1))</f>
        <v>42786.25</v>
      </c>
      <c r="T643" s="14">
        <f t="shared" ref="T643:T706" si="42">(((M643/60/60)/24)+DATE(1970,1,1))</f>
        <v>42814.208333333328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6">
        <f t="shared" si="40"/>
        <v>145.45652173913044</v>
      </c>
      <c r="G644" t="s">
        <v>20</v>
      </c>
      <c r="H644">
        <v>129</v>
      </c>
      <c r="I644" s="5">
        <f t="shared" ref="I644:I707" si="43">AVERAGE(E644/H644)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s="9" t="s">
        <v>65</v>
      </c>
      <c r="Q644" s="4" t="s">
        <v>2037</v>
      </c>
      <c r="R644" s="4" t="s">
        <v>2046</v>
      </c>
      <c r="S644" s="14">
        <f t="shared" si="41"/>
        <v>43451.25</v>
      </c>
      <c r="T644" s="14">
        <f t="shared" si="42"/>
        <v>43460.25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6">
        <f t="shared" si="40"/>
        <v>221.38255033557047</v>
      </c>
      <c r="G645" t="s">
        <v>20</v>
      </c>
      <c r="H645">
        <v>375</v>
      </c>
      <c r="I645" s="5">
        <f t="shared" si="43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s="9" t="s">
        <v>33</v>
      </c>
      <c r="Q645" s="4" t="s">
        <v>2039</v>
      </c>
      <c r="R645" s="4" t="s">
        <v>2040</v>
      </c>
      <c r="S645" s="14">
        <f t="shared" si="41"/>
        <v>42795.25</v>
      </c>
      <c r="T645" s="14">
        <f t="shared" si="42"/>
        <v>42813.208333333328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6">
        <f t="shared" si="40"/>
        <v>48.396694214876035</v>
      </c>
      <c r="G646" t="s">
        <v>14</v>
      </c>
      <c r="H646">
        <v>2928</v>
      </c>
      <c r="I646" s="5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s="9" t="s">
        <v>33</v>
      </c>
      <c r="Q646" s="4" t="s">
        <v>2039</v>
      </c>
      <c r="R646" s="4" t="s">
        <v>2040</v>
      </c>
      <c r="S646" s="14">
        <f t="shared" si="41"/>
        <v>43452.25</v>
      </c>
      <c r="T646" s="14">
        <f t="shared" si="42"/>
        <v>43468.25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6">
        <f t="shared" si="40"/>
        <v>92.911504424778755</v>
      </c>
      <c r="G647" t="s">
        <v>14</v>
      </c>
      <c r="H647">
        <v>4697</v>
      </c>
      <c r="I647" s="5">
        <f t="shared" si="43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s="9" t="s">
        <v>23</v>
      </c>
      <c r="Q647" s="4" t="s">
        <v>2035</v>
      </c>
      <c r="R647" s="4" t="s">
        <v>2036</v>
      </c>
      <c r="S647" s="14">
        <f t="shared" si="41"/>
        <v>43369.208333333328</v>
      </c>
      <c r="T647" s="14">
        <f t="shared" si="42"/>
        <v>43390.208333333328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6">
        <f t="shared" si="40"/>
        <v>88.599797365754824</v>
      </c>
      <c r="G648" t="s">
        <v>14</v>
      </c>
      <c r="H648">
        <v>2915</v>
      </c>
      <c r="I648" s="5">
        <f t="shared" si="43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s="9" t="s">
        <v>89</v>
      </c>
      <c r="Q648" s="4" t="s">
        <v>2050</v>
      </c>
      <c r="R648" s="4" t="s">
        <v>2051</v>
      </c>
      <c r="S648" s="14">
        <f t="shared" si="41"/>
        <v>41346.208333333336</v>
      </c>
      <c r="T648" s="14">
        <f t="shared" si="42"/>
        <v>41357.208333333336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6">
        <f t="shared" si="40"/>
        <v>41.4</v>
      </c>
      <c r="G649" t="s">
        <v>14</v>
      </c>
      <c r="H649">
        <v>18</v>
      </c>
      <c r="I649" s="5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s="9" t="s">
        <v>206</v>
      </c>
      <c r="Q649" s="4" t="s">
        <v>2047</v>
      </c>
      <c r="R649" s="4" t="s">
        <v>2059</v>
      </c>
      <c r="S649" s="14">
        <f t="shared" si="41"/>
        <v>43199.208333333328</v>
      </c>
      <c r="T649" s="14">
        <f t="shared" si="42"/>
        <v>43223.208333333328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6">
        <f t="shared" si="40"/>
        <v>63.056795131845846</v>
      </c>
      <c r="G650" t="s">
        <v>74</v>
      </c>
      <c r="H650">
        <v>723</v>
      </c>
      <c r="I650" s="5">
        <f t="shared" si="43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s="9" t="s">
        <v>17</v>
      </c>
      <c r="Q650" s="4" t="s">
        <v>2033</v>
      </c>
      <c r="R650" s="4" t="s">
        <v>2034</v>
      </c>
      <c r="S650" s="14">
        <f t="shared" si="41"/>
        <v>42922.208333333328</v>
      </c>
      <c r="T650" s="14">
        <f t="shared" si="42"/>
        <v>42940.208333333328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6">
        <f t="shared" si="40"/>
        <v>48.482333607230892</v>
      </c>
      <c r="G651" t="s">
        <v>14</v>
      </c>
      <c r="H651">
        <v>602</v>
      </c>
      <c r="I651" s="5">
        <f t="shared" si="43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s="9" t="s">
        <v>33</v>
      </c>
      <c r="Q651" s="4" t="s">
        <v>2039</v>
      </c>
      <c r="R651" s="4" t="s">
        <v>2040</v>
      </c>
      <c r="S651" s="14">
        <f t="shared" si="41"/>
        <v>40471.208333333336</v>
      </c>
      <c r="T651" s="14">
        <f t="shared" si="42"/>
        <v>40482.208333333336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6">
        <f t="shared" si="40"/>
        <v>2</v>
      </c>
      <c r="G652" t="s">
        <v>14</v>
      </c>
      <c r="H652">
        <v>1</v>
      </c>
      <c r="I652" s="5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s="9" t="s">
        <v>159</v>
      </c>
      <c r="Q652" s="4" t="s">
        <v>2035</v>
      </c>
      <c r="R652" s="4" t="s">
        <v>2058</v>
      </c>
      <c r="S652" s="14">
        <f t="shared" si="41"/>
        <v>41828.208333333336</v>
      </c>
      <c r="T652" s="14">
        <f t="shared" si="42"/>
        <v>41855.208333333336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6">
        <f t="shared" si="40"/>
        <v>88.47941026944585</v>
      </c>
      <c r="G653" t="s">
        <v>14</v>
      </c>
      <c r="H653">
        <v>3868</v>
      </c>
      <c r="I653" s="5">
        <f t="shared" si="43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s="9" t="s">
        <v>100</v>
      </c>
      <c r="Q653" s="4" t="s">
        <v>2041</v>
      </c>
      <c r="R653" s="4" t="s">
        <v>2052</v>
      </c>
      <c r="S653" s="14">
        <f t="shared" si="41"/>
        <v>41692.25</v>
      </c>
      <c r="T653" s="14">
        <f t="shared" si="42"/>
        <v>41707.25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6">
        <f t="shared" si="40"/>
        <v>126.84</v>
      </c>
      <c r="G654" t="s">
        <v>20</v>
      </c>
      <c r="H654">
        <v>409</v>
      </c>
      <c r="I654" s="5">
        <f t="shared" si="43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s="9" t="s">
        <v>28</v>
      </c>
      <c r="Q654" s="4" t="s">
        <v>2037</v>
      </c>
      <c r="R654" s="4" t="s">
        <v>2038</v>
      </c>
      <c r="S654" s="14">
        <f t="shared" si="41"/>
        <v>42587.208333333328</v>
      </c>
      <c r="T654" s="14">
        <f t="shared" si="42"/>
        <v>42630.208333333328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6">
        <f t="shared" si="40"/>
        <v>2338.833333333333</v>
      </c>
      <c r="G655" t="s">
        <v>20</v>
      </c>
      <c r="H655">
        <v>234</v>
      </c>
      <c r="I655" s="5">
        <f t="shared" si="43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s="9" t="s">
        <v>28</v>
      </c>
      <c r="Q655" s="4" t="s">
        <v>2037</v>
      </c>
      <c r="R655" s="4" t="s">
        <v>2038</v>
      </c>
      <c r="S655" s="14">
        <f t="shared" si="41"/>
        <v>42468.208333333328</v>
      </c>
      <c r="T655" s="14">
        <f t="shared" si="42"/>
        <v>42470.208333333328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6">
        <f t="shared" si="40"/>
        <v>508.38857142857148</v>
      </c>
      <c r="G656" t="s">
        <v>20</v>
      </c>
      <c r="H656">
        <v>3016</v>
      </c>
      <c r="I656" s="5">
        <f t="shared" si="43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s="9" t="s">
        <v>148</v>
      </c>
      <c r="Q656" s="4" t="s">
        <v>2035</v>
      </c>
      <c r="R656" s="4" t="s">
        <v>2057</v>
      </c>
      <c r="S656" s="14">
        <f t="shared" si="41"/>
        <v>42240.208333333328</v>
      </c>
      <c r="T656" s="14">
        <f t="shared" si="42"/>
        <v>42245.208333333328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6">
        <f t="shared" si="40"/>
        <v>191.47826086956522</v>
      </c>
      <c r="G657" t="s">
        <v>20</v>
      </c>
      <c r="H657">
        <v>264</v>
      </c>
      <c r="I657" s="5">
        <f t="shared" si="43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s="9" t="s">
        <v>122</v>
      </c>
      <c r="Q657" s="4" t="s">
        <v>2054</v>
      </c>
      <c r="R657" s="4" t="s">
        <v>2055</v>
      </c>
      <c r="S657" s="14">
        <f t="shared" si="41"/>
        <v>42796.25</v>
      </c>
      <c r="T657" s="14">
        <f t="shared" si="42"/>
        <v>42809.208333333328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6">
        <f t="shared" si="40"/>
        <v>42.127533783783782</v>
      </c>
      <c r="G658" t="s">
        <v>14</v>
      </c>
      <c r="H658">
        <v>504</v>
      </c>
      <c r="I658" s="5">
        <f t="shared" si="43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s="9" t="s">
        <v>17</v>
      </c>
      <c r="Q658" s="4" t="s">
        <v>2033</v>
      </c>
      <c r="R658" s="4" t="s">
        <v>2034</v>
      </c>
      <c r="S658" s="14">
        <f t="shared" si="41"/>
        <v>43097.25</v>
      </c>
      <c r="T658" s="14">
        <f t="shared" si="42"/>
        <v>43102.25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6">
        <f t="shared" si="40"/>
        <v>8.24</v>
      </c>
      <c r="G659" t="s">
        <v>14</v>
      </c>
      <c r="H659">
        <v>14</v>
      </c>
      <c r="I659" s="5">
        <f t="shared" si="43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s="9" t="s">
        <v>474</v>
      </c>
      <c r="Q659" s="4" t="s">
        <v>2041</v>
      </c>
      <c r="R659" s="4" t="s">
        <v>2063</v>
      </c>
      <c r="S659" s="14">
        <f t="shared" si="41"/>
        <v>43096.25</v>
      </c>
      <c r="T659" s="14">
        <f t="shared" si="42"/>
        <v>43112.25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6">
        <f t="shared" si="40"/>
        <v>60.064638783269963</v>
      </c>
      <c r="G660" t="s">
        <v>74</v>
      </c>
      <c r="H660">
        <v>390</v>
      </c>
      <c r="I660" s="5">
        <f t="shared" si="43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s="9" t="s">
        <v>23</v>
      </c>
      <c r="Q660" s="4" t="s">
        <v>2035</v>
      </c>
      <c r="R660" s="4" t="s">
        <v>2036</v>
      </c>
      <c r="S660" s="14">
        <f t="shared" si="41"/>
        <v>42246.208333333328</v>
      </c>
      <c r="T660" s="14">
        <f t="shared" si="42"/>
        <v>42269.208333333328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6">
        <f t="shared" si="40"/>
        <v>47.232808616404313</v>
      </c>
      <c r="G661" t="s">
        <v>14</v>
      </c>
      <c r="H661">
        <v>750</v>
      </c>
      <c r="I661" s="5">
        <f t="shared" si="43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s="9" t="s">
        <v>42</v>
      </c>
      <c r="Q661" s="4" t="s">
        <v>2041</v>
      </c>
      <c r="R661" s="4" t="s">
        <v>2042</v>
      </c>
      <c r="S661" s="14">
        <f t="shared" si="41"/>
        <v>40570.25</v>
      </c>
      <c r="T661" s="14">
        <f t="shared" si="42"/>
        <v>40571.25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6">
        <f t="shared" si="40"/>
        <v>81.736263736263737</v>
      </c>
      <c r="G662" t="s">
        <v>14</v>
      </c>
      <c r="H662">
        <v>77</v>
      </c>
      <c r="I662" s="5">
        <f t="shared" si="43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s="9" t="s">
        <v>33</v>
      </c>
      <c r="Q662" s="4" t="s">
        <v>2039</v>
      </c>
      <c r="R662" s="4" t="s">
        <v>2040</v>
      </c>
      <c r="S662" s="14">
        <f t="shared" si="41"/>
        <v>42237.208333333328</v>
      </c>
      <c r="T662" s="14">
        <f t="shared" si="42"/>
        <v>42246.208333333328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6">
        <f t="shared" si="40"/>
        <v>54.187265917603</v>
      </c>
      <c r="G663" t="s">
        <v>14</v>
      </c>
      <c r="H663">
        <v>752</v>
      </c>
      <c r="I663" s="5">
        <f t="shared" si="43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s="9" t="s">
        <v>159</v>
      </c>
      <c r="Q663" s="4" t="s">
        <v>2035</v>
      </c>
      <c r="R663" s="4" t="s">
        <v>2058</v>
      </c>
      <c r="S663" s="14">
        <f t="shared" si="41"/>
        <v>40996.208333333336</v>
      </c>
      <c r="T663" s="14">
        <f t="shared" si="42"/>
        <v>41026.208333333336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6">
        <f t="shared" si="40"/>
        <v>97.868131868131869</v>
      </c>
      <c r="G664" t="s">
        <v>14</v>
      </c>
      <c r="H664">
        <v>131</v>
      </c>
      <c r="I664" s="5">
        <f t="shared" si="43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s="9" t="s">
        <v>33</v>
      </c>
      <c r="Q664" s="4" t="s">
        <v>2039</v>
      </c>
      <c r="R664" s="4" t="s">
        <v>2040</v>
      </c>
      <c r="S664" s="14">
        <f t="shared" si="41"/>
        <v>43443.25</v>
      </c>
      <c r="T664" s="14">
        <f t="shared" si="42"/>
        <v>43447.25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6">
        <f t="shared" si="40"/>
        <v>77.239999999999995</v>
      </c>
      <c r="G665" t="s">
        <v>14</v>
      </c>
      <c r="H665">
        <v>87</v>
      </c>
      <c r="I665" s="5">
        <f t="shared" si="43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s="9" t="s">
        <v>33</v>
      </c>
      <c r="Q665" s="4" t="s">
        <v>2039</v>
      </c>
      <c r="R665" s="4" t="s">
        <v>2040</v>
      </c>
      <c r="S665" s="14">
        <f t="shared" si="41"/>
        <v>40458.208333333336</v>
      </c>
      <c r="T665" s="14">
        <f t="shared" si="42"/>
        <v>40481.208333333336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6">
        <f t="shared" si="40"/>
        <v>33.464735516372798</v>
      </c>
      <c r="G666" t="s">
        <v>14</v>
      </c>
      <c r="H666">
        <v>1063</v>
      </c>
      <c r="I666" s="5">
        <f t="shared" si="43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s="9" t="s">
        <v>159</v>
      </c>
      <c r="Q666" s="4" t="s">
        <v>2035</v>
      </c>
      <c r="R666" s="4" t="s">
        <v>2058</v>
      </c>
      <c r="S666" s="14">
        <f t="shared" si="41"/>
        <v>40959.25</v>
      </c>
      <c r="T666" s="14">
        <f t="shared" si="42"/>
        <v>40969.25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6">
        <f t="shared" si="40"/>
        <v>239.58823529411765</v>
      </c>
      <c r="G667" t="s">
        <v>20</v>
      </c>
      <c r="H667">
        <v>272</v>
      </c>
      <c r="I667" s="5">
        <f t="shared" si="43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s="9" t="s">
        <v>42</v>
      </c>
      <c r="Q667" s="4" t="s">
        <v>2041</v>
      </c>
      <c r="R667" s="4" t="s">
        <v>2042</v>
      </c>
      <c r="S667" s="14">
        <f t="shared" si="41"/>
        <v>40733.208333333336</v>
      </c>
      <c r="T667" s="14">
        <f t="shared" si="42"/>
        <v>40747.208333333336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6">
        <f t="shared" si="40"/>
        <v>64.032258064516128</v>
      </c>
      <c r="G668" t="s">
        <v>74</v>
      </c>
      <c r="H668">
        <v>25</v>
      </c>
      <c r="I668" s="5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s="9" t="s">
        <v>33</v>
      </c>
      <c r="Q668" s="4" t="s">
        <v>2039</v>
      </c>
      <c r="R668" s="4" t="s">
        <v>2040</v>
      </c>
      <c r="S668" s="14">
        <f t="shared" si="41"/>
        <v>41516.208333333336</v>
      </c>
      <c r="T668" s="14">
        <f t="shared" si="42"/>
        <v>41522.208333333336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6">
        <f t="shared" si="40"/>
        <v>176.15942028985506</v>
      </c>
      <c r="G669" t="s">
        <v>20</v>
      </c>
      <c r="H669">
        <v>419</v>
      </c>
      <c r="I669" s="5">
        <f t="shared" si="43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s="9" t="s">
        <v>1029</v>
      </c>
      <c r="Q669" s="4" t="s">
        <v>2064</v>
      </c>
      <c r="R669" s="4" t="s">
        <v>2065</v>
      </c>
      <c r="S669" s="14">
        <f t="shared" si="41"/>
        <v>41892.208333333336</v>
      </c>
      <c r="T669" s="14">
        <f t="shared" si="42"/>
        <v>41901.208333333336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6">
        <f t="shared" si="40"/>
        <v>20.33818181818182</v>
      </c>
      <c r="G670" t="s">
        <v>14</v>
      </c>
      <c r="H670">
        <v>76</v>
      </c>
      <c r="I670" s="5">
        <f t="shared" si="43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s="9" t="s">
        <v>33</v>
      </c>
      <c r="Q670" s="4" t="s">
        <v>2039</v>
      </c>
      <c r="R670" s="4" t="s">
        <v>2040</v>
      </c>
      <c r="S670" s="14">
        <f t="shared" si="41"/>
        <v>41122.208333333336</v>
      </c>
      <c r="T670" s="14">
        <f t="shared" si="42"/>
        <v>41134.208333333336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6">
        <f t="shared" si="40"/>
        <v>358.64754098360658</v>
      </c>
      <c r="G671" t="s">
        <v>20</v>
      </c>
      <c r="H671">
        <v>1621</v>
      </c>
      <c r="I671" s="5">
        <f t="shared" si="43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s="9" t="s">
        <v>33</v>
      </c>
      <c r="Q671" s="4" t="s">
        <v>2039</v>
      </c>
      <c r="R671" s="4" t="s">
        <v>2040</v>
      </c>
      <c r="S671" s="14">
        <f t="shared" si="41"/>
        <v>42912.208333333328</v>
      </c>
      <c r="T671" s="14">
        <f t="shared" si="42"/>
        <v>42921.208333333328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6">
        <f t="shared" si="40"/>
        <v>468.85802469135803</v>
      </c>
      <c r="G672" t="s">
        <v>20</v>
      </c>
      <c r="H672">
        <v>1101</v>
      </c>
      <c r="I672" s="5">
        <f t="shared" si="43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s="9" t="s">
        <v>60</v>
      </c>
      <c r="Q672" s="4" t="s">
        <v>2035</v>
      </c>
      <c r="R672" s="4" t="s">
        <v>2045</v>
      </c>
      <c r="S672" s="14">
        <f t="shared" si="41"/>
        <v>42425.25</v>
      </c>
      <c r="T672" s="14">
        <f t="shared" si="42"/>
        <v>42437.25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6">
        <f t="shared" si="40"/>
        <v>122.05635245901641</v>
      </c>
      <c r="G673" t="s">
        <v>20</v>
      </c>
      <c r="H673">
        <v>1073</v>
      </c>
      <c r="I673" s="5">
        <f t="shared" si="43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s="9" t="s">
        <v>33</v>
      </c>
      <c r="Q673" s="4" t="s">
        <v>2039</v>
      </c>
      <c r="R673" s="4" t="s">
        <v>2040</v>
      </c>
      <c r="S673" s="14">
        <f t="shared" si="41"/>
        <v>40390.208333333336</v>
      </c>
      <c r="T673" s="14">
        <f t="shared" si="42"/>
        <v>40394.208333333336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6">
        <f t="shared" si="40"/>
        <v>55.931783729156137</v>
      </c>
      <c r="G674" t="s">
        <v>14</v>
      </c>
      <c r="H674">
        <v>4428</v>
      </c>
      <c r="I674" s="5">
        <f t="shared" si="43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s="9" t="s">
        <v>33</v>
      </c>
      <c r="Q674" s="4" t="s">
        <v>2039</v>
      </c>
      <c r="R674" s="4" t="s">
        <v>2040</v>
      </c>
      <c r="S674" s="14">
        <f t="shared" si="41"/>
        <v>43180.208333333328</v>
      </c>
      <c r="T674" s="14">
        <f t="shared" si="42"/>
        <v>43190.208333333328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6">
        <f t="shared" si="40"/>
        <v>43.660714285714285</v>
      </c>
      <c r="G675" t="s">
        <v>14</v>
      </c>
      <c r="H675">
        <v>58</v>
      </c>
      <c r="I675" s="5">
        <f t="shared" si="43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s="9" t="s">
        <v>60</v>
      </c>
      <c r="Q675" s="4" t="s">
        <v>2035</v>
      </c>
      <c r="R675" s="4" t="s">
        <v>2045</v>
      </c>
      <c r="S675" s="14">
        <f t="shared" si="41"/>
        <v>42475.208333333328</v>
      </c>
      <c r="T675" s="14">
        <f t="shared" si="42"/>
        <v>42496.208333333328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6">
        <f t="shared" si="40"/>
        <v>33.53837141183363</v>
      </c>
      <c r="G676" t="s">
        <v>74</v>
      </c>
      <c r="H676">
        <v>1218</v>
      </c>
      <c r="I676" s="5">
        <f t="shared" si="43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s="9" t="s">
        <v>122</v>
      </c>
      <c r="Q676" s="4" t="s">
        <v>2054</v>
      </c>
      <c r="R676" s="4" t="s">
        <v>2055</v>
      </c>
      <c r="S676" s="14">
        <f t="shared" si="41"/>
        <v>40774.208333333336</v>
      </c>
      <c r="T676" s="14">
        <f t="shared" si="42"/>
        <v>40821.208333333336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6">
        <f t="shared" si="40"/>
        <v>122.97938144329896</v>
      </c>
      <c r="G677" t="s">
        <v>20</v>
      </c>
      <c r="H677">
        <v>331</v>
      </c>
      <c r="I677" s="5">
        <f t="shared" si="43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s="9" t="s">
        <v>1029</v>
      </c>
      <c r="Q677" s="4" t="s">
        <v>2064</v>
      </c>
      <c r="R677" s="4" t="s">
        <v>2065</v>
      </c>
      <c r="S677" s="14">
        <f t="shared" si="41"/>
        <v>43719.208333333328</v>
      </c>
      <c r="T677" s="14">
        <f t="shared" si="42"/>
        <v>43726.208333333328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6">
        <f t="shared" si="40"/>
        <v>189.74959871589084</v>
      </c>
      <c r="G678" t="s">
        <v>20</v>
      </c>
      <c r="H678">
        <v>1170</v>
      </c>
      <c r="I678" s="5">
        <f t="shared" si="43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s="9" t="s">
        <v>122</v>
      </c>
      <c r="Q678" s="4" t="s">
        <v>2054</v>
      </c>
      <c r="R678" s="4" t="s">
        <v>2055</v>
      </c>
      <c r="S678" s="14">
        <f t="shared" si="41"/>
        <v>41178.208333333336</v>
      </c>
      <c r="T678" s="14">
        <f t="shared" si="42"/>
        <v>41187.208333333336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6">
        <f t="shared" si="40"/>
        <v>83.622641509433961</v>
      </c>
      <c r="G679" t="s">
        <v>14</v>
      </c>
      <c r="H679">
        <v>111</v>
      </c>
      <c r="I679" s="5">
        <f t="shared" si="43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s="9" t="s">
        <v>119</v>
      </c>
      <c r="Q679" s="4" t="s">
        <v>2047</v>
      </c>
      <c r="R679" s="4" t="s">
        <v>2053</v>
      </c>
      <c r="S679" s="14">
        <f t="shared" si="41"/>
        <v>42561.208333333328</v>
      </c>
      <c r="T679" s="14">
        <f t="shared" si="42"/>
        <v>42611.208333333328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6">
        <f t="shared" si="40"/>
        <v>17.968844221105527</v>
      </c>
      <c r="G680" t="s">
        <v>74</v>
      </c>
      <c r="H680">
        <v>215</v>
      </c>
      <c r="I680" s="5">
        <f t="shared" si="43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s="9" t="s">
        <v>53</v>
      </c>
      <c r="Q680" s="4" t="s">
        <v>2041</v>
      </c>
      <c r="R680" s="4" t="s">
        <v>2044</v>
      </c>
      <c r="S680" s="14">
        <f t="shared" si="41"/>
        <v>43484.25</v>
      </c>
      <c r="T680" s="14">
        <f t="shared" si="42"/>
        <v>43486.25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6">
        <f t="shared" si="40"/>
        <v>1036.5</v>
      </c>
      <c r="G681" t="s">
        <v>20</v>
      </c>
      <c r="H681">
        <v>363</v>
      </c>
      <c r="I681" s="5">
        <f t="shared" si="43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s="9" t="s">
        <v>17</v>
      </c>
      <c r="Q681" s="4" t="s">
        <v>2033</v>
      </c>
      <c r="R681" s="4" t="s">
        <v>2034</v>
      </c>
      <c r="S681" s="14">
        <f t="shared" si="41"/>
        <v>43756.208333333328</v>
      </c>
      <c r="T681" s="14">
        <f t="shared" si="42"/>
        <v>43761.208333333328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6">
        <f t="shared" si="40"/>
        <v>97.405219780219781</v>
      </c>
      <c r="G682" t="s">
        <v>14</v>
      </c>
      <c r="H682">
        <v>2955</v>
      </c>
      <c r="I682" s="5">
        <f t="shared" si="43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s="9" t="s">
        <v>292</v>
      </c>
      <c r="Q682" s="4" t="s">
        <v>2050</v>
      </c>
      <c r="R682" s="4" t="s">
        <v>2061</v>
      </c>
      <c r="S682" s="14">
        <f t="shared" si="41"/>
        <v>43813.25</v>
      </c>
      <c r="T682" s="14">
        <f t="shared" si="42"/>
        <v>43815.25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6">
        <f t="shared" si="40"/>
        <v>86.386203150461711</v>
      </c>
      <c r="G683" t="s">
        <v>14</v>
      </c>
      <c r="H683">
        <v>1657</v>
      </c>
      <c r="I683" s="5">
        <f t="shared" si="43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s="9" t="s">
        <v>33</v>
      </c>
      <c r="Q683" s="4" t="s">
        <v>2039</v>
      </c>
      <c r="R683" s="4" t="s">
        <v>2040</v>
      </c>
      <c r="S683" s="14">
        <f t="shared" si="41"/>
        <v>40898.25</v>
      </c>
      <c r="T683" s="14">
        <f t="shared" si="42"/>
        <v>40904.25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6">
        <f t="shared" si="40"/>
        <v>150.16666666666666</v>
      </c>
      <c r="G684" t="s">
        <v>20</v>
      </c>
      <c r="H684">
        <v>103</v>
      </c>
      <c r="I684" s="5">
        <f t="shared" si="43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s="9" t="s">
        <v>33</v>
      </c>
      <c r="Q684" s="4" t="s">
        <v>2039</v>
      </c>
      <c r="R684" s="4" t="s">
        <v>2040</v>
      </c>
      <c r="S684" s="14">
        <f t="shared" si="41"/>
        <v>41619.25</v>
      </c>
      <c r="T684" s="14">
        <f t="shared" si="42"/>
        <v>41628.25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6">
        <f t="shared" si="40"/>
        <v>358.43478260869563</v>
      </c>
      <c r="G685" t="s">
        <v>20</v>
      </c>
      <c r="H685">
        <v>147</v>
      </c>
      <c r="I685" s="5">
        <f t="shared" si="43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s="9" t="s">
        <v>33</v>
      </c>
      <c r="Q685" s="4" t="s">
        <v>2039</v>
      </c>
      <c r="R685" s="4" t="s">
        <v>2040</v>
      </c>
      <c r="S685" s="14">
        <f t="shared" si="41"/>
        <v>43359.208333333328</v>
      </c>
      <c r="T685" s="14">
        <f t="shared" si="42"/>
        <v>43361.208333333328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6">
        <f t="shared" si="40"/>
        <v>542.85714285714289</v>
      </c>
      <c r="G686" t="s">
        <v>20</v>
      </c>
      <c r="H686">
        <v>110</v>
      </c>
      <c r="I686" s="5">
        <f t="shared" si="43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s="9" t="s">
        <v>68</v>
      </c>
      <c r="Q686" s="4" t="s">
        <v>2047</v>
      </c>
      <c r="R686" s="4" t="s">
        <v>2048</v>
      </c>
      <c r="S686" s="14">
        <f t="shared" si="41"/>
        <v>40358.208333333336</v>
      </c>
      <c r="T686" s="14">
        <f t="shared" si="42"/>
        <v>40378.208333333336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6">
        <f t="shared" si="40"/>
        <v>67.500714285714281</v>
      </c>
      <c r="G687" t="s">
        <v>14</v>
      </c>
      <c r="H687">
        <v>926</v>
      </c>
      <c r="I687" s="5">
        <f t="shared" si="43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s="9" t="s">
        <v>33</v>
      </c>
      <c r="Q687" s="4" t="s">
        <v>2039</v>
      </c>
      <c r="R687" s="4" t="s">
        <v>2040</v>
      </c>
      <c r="S687" s="14">
        <f t="shared" si="41"/>
        <v>42239.208333333328</v>
      </c>
      <c r="T687" s="14">
        <f t="shared" si="42"/>
        <v>42263.208333333328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6">
        <f t="shared" si="40"/>
        <v>191.74666666666667</v>
      </c>
      <c r="G688" t="s">
        <v>20</v>
      </c>
      <c r="H688">
        <v>134</v>
      </c>
      <c r="I688" s="5">
        <f t="shared" si="43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s="9" t="s">
        <v>65</v>
      </c>
      <c r="Q688" s="4" t="s">
        <v>2037</v>
      </c>
      <c r="R688" s="4" t="s">
        <v>2046</v>
      </c>
      <c r="S688" s="14">
        <f t="shared" si="41"/>
        <v>43186.208333333328</v>
      </c>
      <c r="T688" s="14">
        <f t="shared" si="42"/>
        <v>43197.208333333328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6">
        <f t="shared" si="40"/>
        <v>932</v>
      </c>
      <c r="G689" t="s">
        <v>20</v>
      </c>
      <c r="H689">
        <v>269</v>
      </c>
      <c r="I689" s="5">
        <f t="shared" si="43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s="9" t="s">
        <v>33</v>
      </c>
      <c r="Q689" s="4" t="s">
        <v>2039</v>
      </c>
      <c r="R689" s="4" t="s">
        <v>2040</v>
      </c>
      <c r="S689" s="14">
        <f t="shared" si="41"/>
        <v>42806.25</v>
      </c>
      <c r="T689" s="14">
        <f t="shared" si="42"/>
        <v>42809.208333333328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6">
        <f t="shared" si="40"/>
        <v>429.27586206896552</v>
      </c>
      <c r="G690" t="s">
        <v>20</v>
      </c>
      <c r="H690">
        <v>175</v>
      </c>
      <c r="I690" s="5">
        <f t="shared" si="43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s="9" t="s">
        <v>269</v>
      </c>
      <c r="Q690" s="4" t="s">
        <v>2041</v>
      </c>
      <c r="R690" s="4" t="s">
        <v>2060</v>
      </c>
      <c r="S690" s="14">
        <f t="shared" si="41"/>
        <v>43475.25</v>
      </c>
      <c r="T690" s="14">
        <f t="shared" si="42"/>
        <v>43491.25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6">
        <f t="shared" si="40"/>
        <v>100.65753424657535</v>
      </c>
      <c r="G691" t="s">
        <v>20</v>
      </c>
      <c r="H691">
        <v>69</v>
      </c>
      <c r="I691" s="5">
        <f t="shared" si="43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s="9" t="s">
        <v>28</v>
      </c>
      <c r="Q691" s="4" t="s">
        <v>2037</v>
      </c>
      <c r="R691" s="4" t="s">
        <v>2038</v>
      </c>
      <c r="S691" s="14">
        <f t="shared" si="41"/>
        <v>41576.208333333336</v>
      </c>
      <c r="T691" s="14">
        <f t="shared" si="42"/>
        <v>41588.25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6">
        <f t="shared" si="40"/>
        <v>226.61111111111109</v>
      </c>
      <c r="G692" t="s">
        <v>20</v>
      </c>
      <c r="H692">
        <v>190</v>
      </c>
      <c r="I692" s="5">
        <f t="shared" si="43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s="9" t="s">
        <v>42</v>
      </c>
      <c r="Q692" s="4" t="s">
        <v>2041</v>
      </c>
      <c r="R692" s="4" t="s">
        <v>2042</v>
      </c>
      <c r="S692" s="14">
        <f t="shared" si="41"/>
        <v>40874.25</v>
      </c>
      <c r="T692" s="14">
        <f t="shared" si="42"/>
        <v>40880.25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6">
        <f t="shared" si="40"/>
        <v>142.38</v>
      </c>
      <c r="G693" t="s">
        <v>20</v>
      </c>
      <c r="H693">
        <v>237</v>
      </c>
      <c r="I693" s="5">
        <f t="shared" si="43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s="9" t="s">
        <v>42</v>
      </c>
      <c r="Q693" s="4" t="s">
        <v>2041</v>
      </c>
      <c r="R693" s="4" t="s">
        <v>2042</v>
      </c>
      <c r="S693" s="14">
        <f t="shared" si="41"/>
        <v>41185.208333333336</v>
      </c>
      <c r="T693" s="14">
        <f t="shared" si="42"/>
        <v>41202.208333333336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6">
        <f t="shared" si="40"/>
        <v>90.633333333333326</v>
      </c>
      <c r="G694" t="s">
        <v>14</v>
      </c>
      <c r="H694">
        <v>77</v>
      </c>
      <c r="I694" s="5">
        <f t="shared" si="43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s="9" t="s">
        <v>23</v>
      </c>
      <c r="Q694" s="4" t="s">
        <v>2035</v>
      </c>
      <c r="R694" s="4" t="s">
        <v>2036</v>
      </c>
      <c r="S694" s="14">
        <f t="shared" si="41"/>
        <v>43655.208333333328</v>
      </c>
      <c r="T694" s="14">
        <f t="shared" si="42"/>
        <v>43673.208333333328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6">
        <f t="shared" si="40"/>
        <v>63.966740576496676</v>
      </c>
      <c r="G695" t="s">
        <v>14</v>
      </c>
      <c r="H695">
        <v>1748</v>
      </c>
      <c r="I695" s="5">
        <f t="shared" si="43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s="9" t="s">
        <v>33</v>
      </c>
      <c r="Q695" s="4" t="s">
        <v>2039</v>
      </c>
      <c r="R695" s="4" t="s">
        <v>2040</v>
      </c>
      <c r="S695" s="14">
        <f t="shared" si="41"/>
        <v>43025.208333333328</v>
      </c>
      <c r="T695" s="14">
        <f t="shared" si="42"/>
        <v>43042.208333333328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6">
        <f t="shared" si="40"/>
        <v>84.131868131868131</v>
      </c>
      <c r="G696" t="s">
        <v>14</v>
      </c>
      <c r="H696">
        <v>79</v>
      </c>
      <c r="I696" s="5">
        <f t="shared" si="43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s="9" t="s">
        <v>33</v>
      </c>
      <c r="Q696" s="4" t="s">
        <v>2039</v>
      </c>
      <c r="R696" s="4" t="s">
        <v>2040</v>
      </c>
      <c r="S696" s="14">
        <f t="shared" si="41"/>
        <v>43066.25</v>
      </c>
      <c r="T696" s="14">
        <f t="shared" si="42"/>
        <v>43103.25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6">
        <f t="shared" si="40"/>
        <v>133.93478260869566</v>
      </c>
      <c r="G697" t="s">
        <v>20</v>
      </c>
      <c r="H697">
        <v>196</v>
      </c>
      <c r="I697" s="5">
        <f t="shared" si="43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s="9" t="s">
        <v>23</v>
      </c>
      <c r="Q697" s="4" t="s">
        <v>2035</v>
      </c>
      <c r="R697" s="4" t="s">
        <v>2036</v>
      </c>
      <c r="S697" s="14">
        <f t="shared" si="41"/>
        <v>42322.25</v>
      </c>
      <c r="T697" s="14">
        <f t="shared" si="42"/>
        <v>42338.25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6">
        <f t="shared" si="40"/>
        <v>59.042047531992694</v>
      </c>
      <c r="G698" t="s">
        <v>14</v>
      </c>
      <c r="H698">
        <v>889</v>
      </c>
      <c r="I698" s="5">
        <f t="shared" si="43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s="9" t="s">
        <v>33</v>
      </c>
      <c r="Q698" s="4" t="s">
        <v>2039</v>
      </c>
      <c r="R698" s="4" t="s">
        <v>2040</v>
      </c>
      <c r="S698" s="14">
        <f t="shared" si="41"/>
        <v>42114.208333333328</v>
      </c>
      <c r="T698" s="14">
        <f t="shared" si="42"/>
        <v>42115.208333333328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6">
        <f t="shared" si="40"/>
        <v>152.80062063615205</v>
      </c>
      <c r="G699" t="s">
        <v>20</v>
      </c>
      <c r="H699">
        <v>7295</v>
      </c>
      <c r="I699" s="5">
        <f t="shared" si="43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s="9" t="s">
        <v>50</v>
      </c>
      <c r="Q699" s="4" t="s">
        <v>2035</v>
      </c>
      <c r="R699" s="4" t="s">
        <v>2043</v>
      </c>
      <c r="S699" s="14">
        <f t="shared" si="41"/>
        <v>43190.208333333328</v>
      </c>
      <c r="T699" s="14">
        <f t="shared" si="42"/>
        <v>43192.208333333328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6">
        <f t="shared" si="40"/>
        <v>446.69121140142522</v>
      </c>
      <c r="G700" t="s">
        <v>20</v>
      </c>
      <c r="H700">
        <v>2893</v>
      </c>
      <c r="I700" s="5">
        <f t="shared" si="43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s="9" t="s">
        <v>65</v>
      </c>
      <c r="Q700" s="4" t="s">
        <v>2037</v>
      </c>
      <c r="R700" s="4" t="s">
        <v>2046</v>
      </c>
      <c r="S700" s="14">
        <f t="shared" si="41"/>
        <v>40871.25</v>
      </c>
      <c r="T700" s="14">
        <f t="shared" si="42"/>
        <v>40885.25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6">
        <f t="shared" si="40"/>
        <v>84.391891891891888</v>
      </c>
      <c r="G701" t="s">
        <v>14</v>
      </c>
      <c r="H701">
        <v>56</v>
      </c>
      <c r="I701" s="5">
        <f t="shared" si="43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s="9" t="s">
        <v>53</v>
      </c>
      <c r="Q701" s="4" t="s">
        <v>2041</v>
      </c>
      <c r="R701" s="4" t="s">
        <v>2044</v>
      </c>
      <c r="S701" s="14">
        <f t="shared" si="41"/>
        <v>43641.208333333328</v>
      </c>
      <c r="T701" s="14">
        <f t="shared" si="42"/>
        <v>43642.208333333328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6">
        <f t="shared" si="40"/>
        <v>3</v>
      </c>
      <c r="G702" t="s">
        <v>14</v>
      </c>
      <c r="H702">
        <v>1</v>
      </c>
      <c r="I702" s="5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s="9" t="s">
        <v>65</v>
      </c>
      <c r="Q702" s="4" t="s">
        <v>2037</v>
      </c>
      <c r="R702" s="4" t="s">
        <v>2046</v>
      </c>
      <c r="S702" s="14">
        <f t="shared" si="41"/>
        <v>40203.25</v>
      </c>
      <c r="T702" s="14">
        <f t="shared" si="42"/>
        <v>40218.25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6">
        <f t="shared" si="40"/>
        <v>175.02692307692308</v>
      </c>
      <c r="G703" t="s">
        <v>20</v>
      </c>
      <c r="H703">
        <v>820</v>
      </c>
      <c r="I703" s="5">
        <f t="shared" si="43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s="9" t="s">
        <v>33</v>
      </c>
      <c r="Q703" s="4" t="s">
        <v>2039</v>
      </c>
      <c r="R703" s="4" t="s">
        <v>2040</v>
      </c>
      <c r="S703" s="14">
        <f t="shared" si="41"/>
        <v>40629.208333333336</v>
      </c>
      <c r="T703" s="14">
        <f t="shared" si="42"/>
        <v>40636.208333333336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6">
        <f t="shared" si="40"/>
        <v>54.137931034482754</v>
      </c>
      <c r="G704" t="s">
        <v>14</v>
      </c>
      <c r="H704">
        <v>83</v>
      </c>
      <c r="I704" s="5">
        <f t="shared" si="43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s="9" t="s">
        <v>65</v>
      </c>
      <c r="Q704" s="4" t="s">
        <v>2037</v>
      </c>
      <c r="R704" s="4" t="s">
        <v>2046</v>
      </c>
      <c r="S704" s="14">
        <f t="shared" si="41"/>
        <v>41477.208333333336</v>
      </c>
      <c r="T704" s="14">
        <f t="shared" si="42"/>
        <v>41482.208333333336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6">
        <f t="shared" si="40"/>
        <v>311.87381703470032</v>
      </c>
      <c r="G705" t="s">
        <v>20</v>
      </c>
      <c r="H705">
        <v>2038</v>
      </c>
      <c r="I705" s="5">
        <f t="shared" si="43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s="9" t="s">
        <v>206</v>
      </c>
      <c r="Q705" s="4" t="s">
        <v>2047</v>
      </c>
      <c r="R705" s="4" t="s">
        <v>2059</v>
      </c>
      <c r="S705" s="14">
        <f t="shared" si="41"/>
        <v>41020.208333333336</v>
      </c>
      <c r="T705" s="14">
        <f t="shared" si="42"/>
        <v>41037.208333333336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6">
        <f t="shared" si="40"/>
        <v>122.78160919540231</v>
      </c>
      <c r="G706" t="s">
        <v>20</v>
      </c>
      <c r="H706">
        <v>116</v>
      </c>
      <c r="I706" s="5">
        <f t="shared" si="43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s="9" t="s">
        <v>71</v>
      </c>
      <c r="Q706" s="4" t="s">
        <v>2041</v>
      </c>
      <c r="R706" s="4" t="s">
        <v>2049</v>
      </c>
      <c r="S706" s="14">
        <f t="shared" si="41"/>
        <v>42555.208333333328</v>
      </c>
      <c r="T706" s="14">
        <f t="shared" si="42"/>
        <v>42570.208333333328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6">
        <f t="shared" ref="F707:F770" si="44">SUM(E707/D707)*100</f>
        <v>99.026517383618156</v>
      </c>
      <c r="G707" t="s">
        <v>14</v>
      </c>
      <c r="H707">
        <v>2025</v>
      </c>
      <c r="I707" s="5">
        <f t="shared" si="43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s="9" t="s">
        <v>68</v>
      </c>
      <c r="Q707" s="4" t="s">
        <v>2047</v>
      </c>
      <c r="R707" s="4" t="s">
        <v>2048</v>
      </c>
      <c r="S707" s="14">
        <f t="shared" ref="S707:S770" si="45">(((L707/60/60)/24)+DATE(1970,1,1))</f>
        <v>41619.25</v>
      </c>
      <c r="T707" s="14">
        <f t="shared" ref="T707:T770" si="46">(((M707/60/60)/24)+DATE(1970,1,1))</f>
        <v>41623.25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6">
        <f t="shared" si="44"/>
        <v>127.84686346863469</v>
      </c>
      <c r="G708" t="s">
        <v>20</v>
      </c>
      <c r="H708">
        <v>1345</v>
      </c>
      <c r="I708" s="5">
        <f t="shared" ref="I708:I771" si="47">AVERAGE(E708/H708)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s="9" t="s">
        <v>28</v>
      </c>
      <c r="Q708" s="4" t="s">
        <v>2037</v>
      </c>
      <c r="R708" s="4" t="s">
        <v>2038</v>
      </c>
      <c r="S708" s="14">
        <f t="shared" si="45"/>
        <v>43471.25</v>
      </c>
      <c r="T708" s="14">
        <f t="shared" si="46"/>
        <v>43479.25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6">
        <f t="shared" si="44"/>
        <v>158.61643835616439</v>
      </c>
      <c r="G709" t="s">
        <v>20</v>
      </c>
      <c r="H709">
        <v>168</v>
      </c>
      <c r="I709" s="5">
        <f t="shared" si="4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s="9" t="s">
        <v>53</v>
      </c>
      <c r="Q709" s="4" t="s">
        <v>2041</v>
      </c>
      <c r="R709" s="4" t="s">
        <v>2044</v>
      </c>
      <c r="S709" s="14">
        <f t="shared" si="45"/>
        <v>43442.25</v>
      </c>
      <c r="T709" s="14">
        <f t="shared" si="46"/>
        <v>43478.25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6">
        <f t="shared" si="44"/>
        <v>707.05882352941171</v>
      </c>
      <c r="G710" t="s">
        <v>20</v>
      </c>
      <c r="H710">
        <v>137</v>
      </c>
      <c r="I710" s="5">
        <f t="shared" si="4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s="9" t="s">
        <v>33</v>
      </c>
      <c r="Q710" s="4" t="s">
        <v>2039</v>
      </c>
      <c r="R710" s="4" t="s">
        <v>2040</v>
      </c>
      <c r="S710" s="14">
        <f t="shared" si="45"/>
        <v>42877.208333333328</v>
      </c>
      <c r="T710" s="14">
        <f t="shared" si="46"/>
        <v>42887.208333333328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6">
        <f t="shared" si="44"/>
        <v>142.38775510204081</v>
      </c>
      <c r="G711" t="s">
        <v>20</v>
      </c>
      <c r="H711">
        <v>186</v>
      </c>
      <c r="I711" s="5">
        <f t="shared" si="4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s="9" t="s">
        <v>33</v>
      </c>
      <c r="Q711" s="4" t="s">
        <v>2039</v>
      </c>
      <c r="R711" s="4" t="s">
        <v>2040</v>
      </c>
      <c r="S711" s="14">
        <f t="shared" si="45"/>
        <v>41018.208333333336</v>
      </c>
      <c r="T711" s="14">
        <f t="shared" si="46"/>
        <v>41025.208333333336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6">
        <f t="shared" si="44"/>
        <v>147.86046511627907</v>
      </c>
      <c r="G712" t="s">
        <v>20</v>
      </c>
      <c r="H712">
        <v>125</v>
      </c>
      <c r="I712" s="5">
        <f t="shared" si="4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s="9" t="s">
        <v>33</v>
      </c>
      <c r="Q712" s="4" t="s">
        <v>2039</v>
      </c>
      <c r="R712" s="4" t="s">
        <v>2040</v>
      </c>
      <c r="S712" s="14">
        <f t="shared" si="45"/>
        <v>43295.208333333328</v>
      </c>
      <c r="T712" s="14">
        <f t="shared" si="46"/>
        <v>43302.208333333328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6">
        <f t="shared" si="44"/>
        <v>20.322580645161288</v>
      </c>
      <c r="G713" t="s">
        <v>14</v>
      </c>
      <c r="H713">
        <v>14</v>
      </c>
      <c r="I713" s="5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s="9" t="s">
        <v>33</v>
      </c>
      <c r="Q713" s="4" t="s">
        <v>2039</v>
      </c>
      <c r="R713" s="4" t="s">
        <v>2040</v>
      </c>
      <c r="S713" s="14">
        <f t="shared" si="45"/>
        <v>42393.25</v>
      </c>
      <c r="T713" s="14">
        <f t="shared" si="46"/>
        <v>42395.25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6">
        <f t="shared" si="44"/>
        <v>1840.625</v>
      </c>
      <c r="G714" t="s">
        <v>20</v>
      </c>
      <c r="H714">
        <v>202</v>
      </c>
      <c r="I714" s="5">
        <f t="shared" si="4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s="9" t="s">
        <v>33</v>
      </c>
      <c r="Q714" s="4" t="s">
        <v>2039</v>
      </c>
      <c r="R714" s="4" t="s">
        <v>2040</v>
      </c>
      <c r="S714" s="14">
        <f t="shared" si="45"/>
        <v>42559.208333333328</v>
      </c>
      <c r="T714" s="14">
        <f t="shared" si="46"/>
        <v>42600.208333333328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6">
        <f t="shared" si="44"/>
        <v>161.94202898550725</v>
      </c>
      <c r="G715" t="s">
        <v>20</v>
      </c>
      <c r="H715">
        <v>103</v>
      </c>
      <c r="I715" s="5">
        <f t="shared" si="4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s="9" t="s">
        <v>133</v>
      </c>
      <c r="Q715" s="4" t="s">
        <v>2047</v>
      </c>
      <c r="R715" s="4" t="s">
        <v>2056</v>
      </c>
      <c r="S715" s="14">
        <f t="shared" si="45"/>
        <v>42604.208333333328</v>
      </c>
      <c r="T715" s="14">
        <f t="shared" si="46"/>
        <v>42616.208333333328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6">
        <f t="shared" si="44"/>
        <v>472.82077922077923</v>
      </c>
      <c r="G716" t="s">
        <v>20</v>
      </c>
      <c r="H716">
        <v>1785</v>
      </c>
      <c r="I716" s="5">
        <f t="shared" si="4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s="9" t="s">
        <v>23</v>
      </c>
      <c r="Q716" s="4" t="s">
        <v>2035</v>
      </c>
      <c r="R716" s="4" t="s">
        <v>2036</v>
      </c>
      <c r="S716" s="14">
        <f t="shared" si="45"/>
        <v>41870.208333333336</v>
      </c>
      <c r="T716" s="14">
        <f t="shared" si="46"/>
        <v>41871.208333333336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6">
        <f t="shared" si="44"/>
        <v>24.466101694915253</v>
      </c>
      <c r="G717" t="s">
        <v>14</v>
      </c>
      <c r="H717">
        <v>656</v>
      </c>
      <c r="I717" s="5">
        <f t="shared" si="4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s="9" t="s">
        <v>292</v>
      </c>
      <c r="Q717" s="4" t="s">
        <v>2050</v>
      </c>
      <c r="R717" s="4" t="s">
        <v>2061</v>
      </c>
      <c r="S717" s="14">
        <f t="shared" si="45"/>
        <v>40397.208333333336</v>
      </c>
      <c r="T717" s="14">
        <f t="shared" si="46"/>
        <v>40402.208333333336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6">
        <f t="shared" si="44"/>
        <v>517.65</v>
      </c>
      <c r="G718" t="s">
        <v>20</v>
      </c>
      <c r="H718">
        <v>157</v>
      </c>
      <c r="I718" s="5">
        <f t="shared" si="4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s="9" t="s">
        <v>33</v>
      </c>
      <c r="Q718" s="4" t="s">
        <v>2039</v>
      </c>
      <c r="R718" s="4" t="s">
        <v>2040</v>
      </c>
      <c r="S718" s="14">
        <f t="shared" si="45"/>
        <v>41465.208333333336</v>
      </c>
      <c r="T718" s="14">
        <f t="shared" si="46"/>
        <v>41493.208333333336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6">
        <f t="shared" si="44"/>
        <v>247.64285714285714</v>
      </c>
      <c r="G719" t="s">
        <v>20</v>
      </c>
      <c r="H719">
        <v>555</v>
      </c>
      <c r="I719" s="5">
        <f t="shared" si="4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s="9" t="s">
        <v>42</v>
      </c>
      <c r="Q719" s="4" t="s">
        <v>2041</v>
      </c>
      <c r="R719" s="4" t="s">
        <v>2042</v>
      </c>
      <c r="S719" s="14">
        <f t="shared" si="45"/>
        <v>40777.208333333336</v>
      </c>
      <c r="T719" s="14">
        <f t="shared" si="46"/>
        <v>40798.208333333336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6">
        <f t="shared" si="44"/>
        <v>100.20481927710843</v>
      </c>
      <c r="G720" t="s">
        <v>20</v>
      </c>
      <c r="H720">
        <v>297</v>
      </c>
      <c r="I720" s="5">
        <f t="shared" si="4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s="9" t="s">
        <v>65</v>
      </c>
      <c r="Q720" s="4" t="s">
        <v>2037</v>
      </c>
      <c r="R720" s="4" t="s">
        <v>2046</v>
      </c>
      <c r="S720" s="14">
        <f t="shared" si="45"/>
        <v>41442.208333333336</v>
      </c>
      <c r="T720" s="14">
        <f t="shared" si="46"/>
        <v>41468.208333333336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6">
        <f t="shared" si="44"/>
        <v>153</v>
      </c>
      <c r="G721" t="s">
        <v>20</v>
      </c>
      <c r="H721">
        <v>123</v>
      </c>
      <c r="I721" s="5">
        <f t="shared" si="4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s="9" t="s">
        <v>119</v>
      </c>
      <c r="Q721" s="4" t="s">
        <v>2047</v>
      </c>
      <c r="R721" s="4" t="s">
        <v>2053</v>
      </c>
      <c r="S721" s="14">
        <f t="shared" si="45"/>
        <v>41058.208333333336</v>
      </c>
      <c r="T721" s="14">
        <f t="shared" si="46"/>
        <v>41069.208333333336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6">
        <f t="shared" si="44"/>
        <v>37.091954022988503</v>
      </c>
      <c r="G722" t="s">
        <v>74</v>
      </c>
      <c r="H722">
        <v>38</v>
      </c>
      <c r="I722" s="5">
        <f t="shared" si="4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s="9" t="s">
        <v>33</v>
      </c>
      <c r="Q722" s="4" t="s">
        <v>2039</v>
      </c>
      <c r="R722" s="4" t="s">
        <v>2040</v>
      </c>
      <c r="S722" s="14">
        <f t="shared" si="45"/>
        <v>43152.25</v>
      </c>
      <c r="T722" s="14">
        <f t="shared" si="46"/>
        <v>43166.25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6">
        <f t="shared" si="44"/>
        <v>4.392394822006473</v>
      </c>
      <c r="G723" t="s">
        <v>74</v>
      </c>
      <c r="H723">
        <v>60</v>
      </c>
      <c r="I723" s="5">
        <f t="shared" si="4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s="9" t="s">
        <v>23</v>
      </c>
      <c r="Q723" s="4" t="s">
        <v>2035</v>
      </c>
      <c r="R723" s="4" t="s">
        <v>2036</v>
      </c>
      <c r="S723" s="14">
        <f t="shared" si="45"/>
        <v>43194.208333333328</v>
      </c>
      <c r="T723" s="14">
        <f t="shared" si="46"/>
        <v>43200.208333333328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6">
        <f t="shared" si="44"/>
        <v>156.50721649484535</v>
      </c>
      <c r="G724" t="s">
        <v>20</v>
      </c>
      <c r="H724">
        <v>3036</v>
      </c>
      <c r="I724" s="5">
        <f t="shared" si="4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s="9" t="s">
        <v>42</v>
      </c>
      <c r="Q724" s="4" t="s">
        <v>2041</v>
      </c>
      <c r="R724" s="4" t="s">
        <v>2042</v>
      </c>
      <c r="S724" s="14">
        <f t="shared" si="45"/>
        <v>43045.25</v>
      </c>
      <c r="T724" s="14">
        <f t="shared" si="46"/>
        <v>43072.25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6">
        <f t="shared" si="44"/>
        <v>270.40816326530609</v>
      </c>
      <c r="G725" t="s">
        <v>20</v>
      </c>
      <c r="H725">
        <v>144</v>
      </c>
      <c r="I725" s="5">
        <f t="shared" si="4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s="9" t="s">
        <v>33</v>
      </c>
      <c r="Q725" s="4" t="s">
        <v>2039</v>
      </c>
      <c r="R725" s="4" t="s">
        <v>2040</v>
      </c>
      <c r="S725" s="14">
        <f t="shared" si="45"/>
        <v>42431.25</v>
      </c>
      <c r="T725" s="14">
        <f t="shared" si="46"/>
        <v>42452.208333333328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6">
        <f t="shared" si="44"/>
        <v>134.05952380952382</v>
      </c>
      <c r="G726" t="s">
        <v>20</v>
      </c>
      <c r="H726">
        <v>121</v>
      </c>
      <c r="I726" s="5">
        <f t="shared" si="4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s="9" t="s">
        <v>33</v>
      </c>
      <c r="Q726" s="4" t="s">
        <v>2039</v>
      </c>
      <c r="R726" s="4" t="s">
        <v>2040</v>
      </c>
      <c r="S726" s="14">
        <f t="shared" si="45"/>
        <v>41934.208333333336</v>
      </c>
      <c r="T726" s="14">
        <f t="shared" si="46"/>
        <v>41936.208333333336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6">
        <f t="shared" si="44"/>
        <v>50.398033126293996</v>
      </c>
      <c r="G727" t="s">
        <v>14</v>
      </c>
      <c r="H727">
        <v>1596</v>
      </c>
      <c r="I727" s="5">
        <f t="shared" si="4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s="9" t="s">
        <v>292</v>
      </c>
      <c r="Q727" s="4" t="s">
        <v>2050</v>
      </c>
      <c r="R727" s="4" t="s">
        <v>2061</v>
      </c>
      <c r="S727" s="14">
        <f t="shared" si="45"/>
        <v>41958.25</v>
      </c>
      <c r="T727" s="14">
        <f t="shared" si="46"/>
        <v>41960.25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6">
        <f t="shared" si="44"/>
        <v>88.815837937384899</v>
      </c>
      <c r="G728" t="s">
        <v>74</v>
      </c>
      <c r="H728">
        <v>524</v>
      </c>
      <c r="I728" s="5">
        <f t="shared" si="4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s="9" t="s">
        <v>33</v>
      </c>
      <c r="Q728" s="4" t="s">
        <v>2039</v>
      </c>
      <c r="R728" s="4" t="s">
        <v>2040</v>
      </c>
      <c r="S728" s="14">
        <f t="shared" si="45"/>
        <v>40476.208333333336</v>
      </c>
      <c r="T728" s="14">
        <f t="shared" si="46"/>
        <v>40482.208333333336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6">
        <f t="shared" si="44"/>
        <v>165</v>
      </c>
      <c r="G729" t="s">
        <v>20</v>
      </c>
      <c r="H729">
        <v>181</v>
      </c>
      <c r="I729" s="5">
        <f t="shared" si="4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s="9" t="s">
        <v>28</v>
      </c>
      <c r="Q729" s="4" t="s">
        <v>2037</v>
      </c>
      <c r="R729" s="4" t="s">
        <v>2038</v>
      </c>
      <c r="S729" s="14">
        <f t="shared" si="45"/>
        <v>43485.25</v>
      </c>
      <c r="T729" s="14">
        <f t="shared" si="46"/>
        <v>43543.208333333328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6">
        <f t="shared" si="44"/>
        <v>17.5</v>
      </c>
      <c r="G730" t="s">
        <v>14</v>
      </c>
      <c r="H730">
        <v>10</v>
      </c>
      <c r="I730" s="5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s="9" t="s">
        <v>33</v>
      </c>
      <c r="Q730" s="4" t="s">
        <v>2039</v>
      </c>
      <c r="R730" s="4" t="s">
        <v>2040</v>
      </c>
      <c r="S730" s="14">
        <f t="shared" si="45"/>
        <v>42515.208333333328</v>
      </c>
      <c r="T730" s="14">
        <f t="shared" si="46"/>
        <v>42526.208333333328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6">
        <f t="shared" si="44"/>
        <v>185.66071428571428</v>
      </c>
      <c r="G731" t="s">
        <v>20</v>
      </c>
      <c r="H731">
        <v>122</v>
      </c>
      <c r="I731" s="5">
        <f t="shared" si="4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s="9" t="s">
        <v>53</v>
      </c>
      <c r="Q731" s="4" t="s">
        <v>2041</v>
      </c>
      <c r="R731" s="4" t="s">
        <v>2044</v>
      </c>
      <c r="S731" s="14">
        <f t="shared" si="45"/>
        <v>41309.25</v>
      </c>
      <c r="T731" s="14">
        <f t="shared" si="46"/>
        <v>41311.25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6">
        <f t="shared" si="44"/>
        <v>412.6631944444444</v>
      </c>
      <c r="G732" t="s">
        <v>20</v>
      </c>
      <c r="H732">
        <v>1071</v>
      </c>
      <c r="I732" s="5">
        <f t="shared" si="4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s="9" t="s">
        <v>65</v>
      </c>
      <c r="Q732" s="4" t="s">
        <v>2037</v>
      </c>
      <c r="R732" s="4" t="s">
        <v>2046</v>
      </c>
      <c r="S732" s="14">
        <f t="shared" si="45"/>
        <v>42147.208333333328</v>
      </c>
      <c r="T732" s="14">
        <f t="shared" si="46"/>
        <v>42153.208333333328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6">
        <f t="shared" si="44"/>
        <v>90.25</v>
      </c>
      <c r="G733" t="s">
        <v>74</v>
      </c>
      <c r="H733">
        <v>219</v>
      </c>
      <c r="I733" s="5">
        <f t="shared" si="4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s="9" t="s">
        <v>28</v>
      </c>
      <c r="Q733" s="4" t="s">
        <v>2037</v>
      </c>
      <c r="R733" s="4" t="s">
        <v>2038</v>
      </c>
      <c r="S733" s="14">
        <f t="shared" si="45"/>
        <v>42939.208333333328</v>
      </c>
      <c r="T733" s="14">
        <f t="shared" si="46"/>
        <v>42940.208333333328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6">
        <f t="shared" si="44"/>
        <v>91.984615384615381</v>
      </c>
      <c r="G734" t="s">
        <v>14</v>
      </c>
      <c r="H734">
        <v>1121</v>
      </c>
      <c r="I734" s="5">
        <f t="shared" si="4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s="9" t="s">
        <v>23</v>
      </c>
      <c r="Q734" s="4" t="s">
        <v>2035</v>
      </c>
      <c r="R734" s="4" t="s">
        <v>2036</v>
      </c>
      <c r="S734" s="14">
        <f t="shared" si="45"/>
        <v>42816.208333333328</v>
      </c>
      <c r="T734" s="14">
        <f t="shared" si="46"/>
        <v>42839.208333333328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6">
        <f t="shared" si="44"/>
        <v>527.00632911392404</v>
      </c>
      <c r="G735" t="s">
        <v>20</v>
      </c>
      <c r="H735">
        <v>980</v>
      </c>
      <c r="I735" s="5">
        <f t="shared" si="4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s="9" t="s">
        <v>148</v>
      </c>
      <c r="Q735" s="4" t="s">
        <v>2035</v>
      </c>
      <c r="R735" s="4" t="s">
        <v>2057</v>
      </c>
      <c r="S735" s="14">
        <f t="shared" si="45"/>
        <v>41844.208333333336</v>
      </c>
      <c r="T735" s="14">
        <f t="shared" si="46"/>
        <v>41857.208333333336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6">
        <f t="shared" si="44"/>
        <v>319.14285714285711</v>
      </c>
      <c r="G736" t="s">
        <v>20</v>
      </c>
      <c r="H736">
        <v>536</v>
      </c>
      <c r="I736" s="5">
        <f t="shared" si="4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s="9" t="s">
        <v>33</v>
      </c>
      <c r="Q736" s="4" t="s">
        <v>2039</v>
      </c>
      <c r="R736" s="4" t="s">
        <v>2040</v>
      </c>
      <c r="S736" s="14">
        <f t="shared" si="45"/>
        <v>42763.25</v>
      </c>
      <c r="T736" s="14">
        <f t="shared" si="46"/>
        <v>42775.25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6">
        <f t="shared" si="44"/>
        <v>354.18867924528303</v>
      </c>
      <c r="G737" t="s">
        <v>20</v>
      </c>
      <c r="H737">
        <v>1991</v>
      </c>
      <c r="I737" s="5">
        <f t="shared" si="4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s="9" t="s">
        <v>122</v>
      </c>
      <c r="Q737" s="4" t="s">
        <v>2054</v>
      </c>
      <c r="R737" s="4" t="s">
        <v>2055</v>
      </c>
      <c r="S737" s="14">
        <f t="shared" si="45"/>
        <v>42459.208333333328</v>
      </c>
      <c r="T737" s="14">
        <f t="shared" si="46"/>
        <v>42466.208333333328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6">
        <f t="shared" si="44"/>
        <v>32.896103896103895</v>
      </c>
      <c r="G738" t="s">
        <v>74</v>
      </c>
      <c r="H738">
        <v>29</v>
      </c>
      <c r="I738" s="5">
        <f t="shared" si="4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s="9" t="s">
        <v>68</v>
      </c>
      <c r="Q738" s="4" t="s">
        <v>2047</v>
      </c>
      <c r="R738" s="4" t="s">
        <v>2048</v>
      </c>
      <c r="S738" s="14">
        <f t="shared" si="45"/>
        <v>42055.25</v>
      </c>
      <c r="T738" s="14">
        <f t="shared" si="46"/>
        <v>42059.25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6">
        <f t="shared" si="44"/>
        <v>135.8918918918919</v>
      </c>
      <c r="G739" t="s">
        <v>20</v>
      </c>
      <c r="H739">
        <v>180</v>
      </c>
      <c r="I739" s="5">
        <f t="shared" si="4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s="9" t="s">
        <v>60</v>
      </c>
      <c r="Q739" s="4" t="s">
        <v>2035</v>
      </c>
      <c r="R739" s="4" t="s">
        <v>2045</v>
      </c>
      <c r="S739" s="14">
        <f t="shared" si="45"/>
        <v>42685.25</v>
      </c>
      <c r="T739" s="14">
        <f t="shared" si="46"/>
        <v>42697.25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6">
        <f t="shared" si="44"/>
        <v>2.0843373493975905</v>
      </c>
      <c r="G740" t="s">
        <v>14</v>
      </c>
      <c r="H740">
        <v>15</v>
      </c>
      <c r="I740" s="5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s="9" t="s">
        <v>33</v>
      </c>
      <c r="Q740" s="4" t="s">
        <v>2039</v>
      </c>
      <c r="R740" s="4" t="s">
        <v>2040</v>
      </c>
      <c r="S740" s="14">
        <f t="shared" si="45"/>
        <v>41959.25</v>
      </c>
      <c r="T740" s="14">
        <f t="shared" si="46"/>
        <v>41981.25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6">
        <f t="shared" si="44"/>
        <v>61</v>
      </c>
      <c r="G741" t="s">
        <v>14</v>
      </c>
      <c r="H741">
        <v>191</v>
      </c>
      <c r="I741" s="5">
        <f t="shared" si="4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s="9" t="s">
        <v>60</v>
      </c>
      <c r="Q741" s="4" t="s">
        <v>2035</v>
      </c>
      <c r="R741" s="4" t="s">
        <v>2045</v>
      </c>
      <c r="S741" s="14">
        <f t="shared" si="45"/>
        <v>41089.208333333336</v>
      </c>
      <c r="T741" s="14">
        <f t="shared" si="46"/>
        <v>41090.208333333336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6">
        <f t="shared" si="44"/>
        <v>30.037735849056602</v>
      </c>
      <c r="G742" t="s">
        <v>14</v>
      </c>
      <c r="H742">
        <v>16</v>
      </c>
      <c r="I742" s="5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s="9" t="s">
        <v>33</v>
      </c>
      <c r="Q742" s="4" t="s">
        <v>2039</v>
      </c>
      <c r="R742" s="4" t="s">
        <v>2040</v>
      </c>
      <c r="S742" s="14">
        <f t="shared" si="45"/>
        <v>42769.25</v>
      </c>
      <c r="T742" s="14">
        <f t="shared" si="46"/>
        <v>42772.25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6">
        <f t="shared" si="44"/>
        <v>1179.1666666666665</v>
      </c>
      <c r="G743" t="s">
        <v>20</v>
      </c>
      <c r="H743">
        <v>130</v>
      </c>
      <c r="I743" s="5">
        <f t="shared" si="4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s="9" t="s">
        <v>33</v>
      </c>
      <c r="Q743" s="4" t="s">
        <v>2039</v>
      </c>
      <c r="R743" s="4" t="s">
        <v>2040</v>
      </c>
      <c r="S743" s="14">
        <f t="shared" si="45"/>
        <v>40321.208333333336</v>
      </c>
      <c r="T743" s="14">
        <f t="shared" si="46"/>
        <v>40322.208333333336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6">
        <f t="shared" si="44"/>
        <v>1126.0833333333335</v>
      </c>
      <c r="G744" t="s">
        <v>20</v>
      </c>
      <c r="H744">
        <v>122</v>
      </c>
      <c r="I744" s="5">
        <f t="shared" si="4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s="9" t="s">
        <v>50</v>
      </c>
      <c r="Q744" s="4" t="s">
        <v>2035</v>
      </c>
      <c r="R744" s="4" t="s">
        <v>2043</v>
      </c>
      <c r="S744" s="14">
        <f t="shared" si="45"/>
        <v>40197.25</v>
      </c>
      <c r="T744" s="14">
        <f t="shared" si="46"/>
        <v>40239.25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6">
        <f t="shared" si="44"/>
        <v>12.923076923076923</v>
      </c>
      <c r="G745" t="s">
        <v>14</v>
      </c>
      <c r="H745">
        <v>17</v>
      </c>
      <c r="I745" s="5">
        <f t="shared" si="4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s="9" t="s">
        <v>33</v>
      </c>
      <c r="Q745" s="4" t="s">
        <v>2039</v>
      </c>
      <c r="R745" s="4" t="s">
        <v>2040</v>
      </c>
      <c r="S745" s="14">
        <f t="shared" si="45"/>
        <v>42298.208333333328</v>
      </c>
      <c r="T745" s="14">
        <f t="shared" si="46"/>
        <v>42304.208333333328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6">
        <f t="shared" si="44"/>
        <v>712</v>
      </c>
      <c r="G746" t="s">
        <v>20</v>
      </c>
      <c r="H746">
        <v>140</v>
      </c>
      <c r="I746" s="5">
        <f t="shared" si="4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s="9" t="s">
        <v>33</v>
      </c>
      <c r="Q746" s="4" t="s">
        <v>2039</v>
      </c>
      <c r="R746" s="4" t="s">
        <v>2040</v>
      </c>
      <c r="S746" s="14">
        <f t="shared" si="45"/>
        <v>43322.208333333328</v>
      </c>
      <c r="T746" s="14">
        <f t="shared" si="46"/>
        <v>43324.208333333328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6">
        <f t="shared" si="44"/>
        <v>30.304347826086957</v>
      </c>
      <c r="G747" t="s">
        <v>14</v>
      </c>
      <c r="H747">
        <v>34</v>
      </c>
      <c r="I747" s="5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s="9" t="s">
        <v>65</v>
      </c>
      <c r="Q747" s="4" t="s">
        <v>2037</v>
      </c>
      <c r="R747" s="4" t="s">
        <v>2046</v>
      </c>
      <c r="S747" s="14">
        <f t="shared" si="45"/>
        <v>40328.208333333336</v>
      </c>
      <c r="T747" s="14">
        <f t="shared" si="46"/>
        <v>40355.208333333336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6">
        <f t="shared" si="44"/>
        <v>212.50896057347671</v>
      </c>
      <c r="G748" t="s">
        <v>20</v>
      </c>
      <c r="H748">
        <v>3388</v>
      </c>
      <c r="I748" s="5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s="9" t="s">
        <v>28</v>
      </c>
      <c r="Q748" s="4" t="s">
        <v>2037</v>
      </c>
      <c r="R748" s="4" t="s">
        <v>2038</v>
      </c>
      <c r="S748" s="14">
        <f t="shared" si="45"/>
        <v>40825.208333333336</v>
      </c>
      <c r="T748" s="14">
        <f t="shared" si="46"/>
        <v>40830.208333333336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6">
        <f t="shared" si="44"/>
        <v>228.85714285714286</v>
      </c>
      <c r="G749" t="s">
        <v>20</v>
      </c>
      <c r="H749">
        <v>280</v>
      </c>
      <c r="I749" s="5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s="9" t="s">
        <v>33</v>
      </c>
      <c r="Q749" s="4" t="s">
        <v>2039</v>
      </c>
      <c r="R749" s="4" t="s">
        <v>2040</v>
      </c>
      <c r="S749" s="14">
        <f t="shared" si="45"/>
        <v>40423.208333333336</v>
      </c>
      <c r="T749" s="14">
        <f t="shared" si="46"/>
        <v>40434.208333333336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6">
        <f t="shared" si="44"/>
        <v>34.959979476654695</v>
      </c>
      <c r="G750" t="s">
        <v>74</v>
      </c>
      <c r="H750">
        <v>614</v>
      </c>
      <c r="I750" s="5">
        <f t="shared" si="4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s="9" t="s">
        <v>71</v>
      </c>
      <c r="Q750" s="4" t="s">
        <v>2041</v>
      </c>
      <c r="R750" s="4" t="s">
        <v>2049</v>
      </c>
      <c r="S750" s="14">
        <f t="shared" si="45"/>
        <v>40238.25</v>
      </c>
      <c r="T750" s="14">
        <f t="shared" si="46"/>
        <v>40263.208333333336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6">
        <f t="shared" si="44"/>
        <v>157.29069767441862</v>
      </c>
      <c r="G751" t="s">
        <v>20</v>
      </c>
      <c r="H751">
        <v>366</v>
      </c>
      <c r="I751" s="5">
        <f t="shared" si="4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s="9" t="s">
        <v>65</v>
      </c>
      <c r="Q751" s="4" t="s">
        <v>2037</v>
      </c>
      <c r="R751" s="4" t="s">
        <v>2046</v>
      </c>
      <c r="S751" s="14">
        <f t="shared" si="45"/>
        <v>41920.208333333336</v>
      </c>
      <c r="T751" s="14">
        <f t="shared" si="46"/>
        <v>41932.208333333336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6">
        <f t="shared" si="44"/>
        <v>1</v>
      </c>
      <c r="G752" t="s">
        <v>14</v>
      </c>
      <c r="H752">
        <v>1</v>
      </c>
      <c r="I752" s="5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s="9" t="s">
        <v>50</v>
      </c>
      <c r="Q752" s="4" t="s">
        <v>2035</v>
      </c>
      <c r="R752" s="4" t="s">
        <v>2043</v>
      </c>
      <c r="S752" s="14">
        <f t="shared" si="45"/>
        <v>40360.208333333336</v>
      </c>
      <c r="T752" s="14">
        <f t="shared" si="46"/>
        <v>40385.208333333336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6">
        <f t="shared" si="44"/>
        <v>232.30555555555554</v>
      </c>
      <c r="G753" t="s">
        <v>20</v>
      </c>
      <c r="H753">
        <v>270</v>
      </c>
      <c r="I753" s="5">
        <f t="shared" si="4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s="9" t="s">
        <v>68</v>
      </c>
      <c r="Q753" s="4" t="s">
        <v>2047</v>
      </c>
      <c r="R753" s="4" t="s">
        <v>2048</v>
      </c>
      <c r="S753" s="14">
        <f t="shared" si="45"/>
        <v>42446.208333333328</v>
      </c>
      <c r="T753" s="14">
        <f t="shared" si="46"/>
        <v>42461.208333333328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6">
        <f t="shared" si="44"/>
        <v>92.448275862068968</v>
      </c>
      <c r="G754" t="s">
        <v>74</v>
      </c>
      <c r="H754">
        <v>114</v>
      </c>
      <c r="I754" s="5">
        <f t="shared" si="4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s="9" t="s">
        <v>33</v>
      </c>
      <c r="Q754" s="4" t="s">
        <v>2039</v>
      </c>
      <c r="R754" s="4" t="s">
        <v>2040</v>
      </c>
      <c r="S754" s="14">
        <f t="shared" si="45"/>
        <v>40395.208333333336</v>
      </c>
      <c r="T754" s="14">
        <f t="shared" si="46"/>
        <v>40413.208333333336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6">
        <f t="shared" si="44"/>
        <v>256.70212765957444</v>
      </c>
      <c r="G755" t="s">
        <v>20</v>
      </c>
      <c r="H755">
        <v>137</v>
      </c>
      <c r="I755" s="5">
        <f t="shared" si="4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s="9" t="s">
        <v>122</v>
      </c>
      <c r="Q755" s="4" t="s">
        <v>2054</v>
      </c>
      <c r="R755" s="4" t="s">
        <v>2055</v>
      </c>
      <c r="S755" s="14">
        <f t="shared" si="45"/>
        <v>40321.208333333336</v>
      </c>
      <c r="T755" s="14">
        <f t="shared" si="46"/>
        <v>40336.208333333336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6">
        <f t="shared" si="44"/>
        <v>168.47017045454547</v>
      </c>
      <c r="G756" t="s">
        <v>20</v>
      </c>
      <c r="H756">
        <v>3205</v>
      </c>
      <c r="I756" s="5">
        <f t="shared" si="4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s="9" t="s">
        <v>33</v>
      </c>
      <c r="Q756" s="4" t="s">
        <v>2039</v>
      </c>
      <c r="R756" s="4" t="s">
        <v>2040</v>
      </c>
      <c r="S756" s="14">
        <f t="shared" si="45"/>
        <v>41210.208333333336</v>
      </c>
      <c r="T756" s="14">
        <f t="shared" si="46"/>
        <v>41263.25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6">
        <f t="shared" si="44"/>
        <v>166.57777777777778</v>
      </c>
      <c r="G757" t="s">
        <v>20</v>
      </c>
      <c r="H757">
        <v>288</v>
      </c>
      <c r="I757" s="5">
        <f t="shared" si="4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s="9" t="s">
        <v>33</v>
      </c>
      <c r="Q757" s="4" t="s">
        <v>2039</v>
      </c>
      <c r="R757" s="4" t="s">
        <v>2040</v>
      </c>
      <c r="S757" s="14">
        <f t="shared" si="45"/>
        <v>43096.25</v>
      </c>
      <c r="T757" s="14">
        <f t="shared" si="46"/>
        <v>43108.25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6">
        <f t="shared" si="44"/>
        <v>772.07692307692309</v>
      </c>
      <c r="G758" t="s">
        <v>20</v>
      </c>
      <c r="H758">
        <v>148</v>
      </c>
      <c r="I758" s="5">
        <f t="shared" si="4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s="9" t="s">
        <v>33</v>
      </c>
      <c r="Q758" s="4" t="s">
        <v>2039</v>
      </c>
      <c r="R758" s="4" t="s">
        <v>2040</v>
      </c>
      <c r="S758" s="14">
        <f t="shared" si="45"/>
        <v>42024.25</v>
      </c>
      <c r="T758" s="14">
        <f t="shared" si="46"/>
        <v>42030.25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6">
        <f t="shared" si="44"/>
        <v>406.85714285714283</v>
      </c>
      <c r="G759" t="s">
        <v>20</v>
      </c>
      <c r="H759">
        <v>114</v>
      </c>
      <c r="I759" s="5">
        <f t="shared" si="4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s="9" t="s">
        <v>53</v>
      </c>
      <c r="Q759" s="4" t="s">
        <v>2041</v>
      </c>
      <c r="R759" s="4" t="s">
        <v>2044</v>
      </c>
      <c r="S759" s="14">
        <f t="shared" si="45"/>
        <v>40675.208333333336</v>
      </c>
      <c r="T759" s="14">
        <f t="shared" si="46"/>
        <v>40679.208333333336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6">
        <f t="shared" si="44"/>
        <v>564.20608108108115</v>
      </c>
      <c r="G760" t="s">
        <v>20</v>
      </c>
      <c r="H760">
        <v>1518</v>
      </c>
      <c r="I760" s="5">
        <f t="shared" si="4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s="9" t="s">
        <v>23</v>
      </c>
      <c r="Q760" s="4" t="s">
        <v>2035</v>
      </c>
      <c r="R760" s="4" t="s">
        <v>2036</v>
      </c>
      <c r="S760" s="14">
        <f t="shared" si="45"/>
        <v>41936.208333333336</v>
      </c>
      <c r="T760" s="14">
        <f t="shared" si="46"/>
        <v>41945.208333333336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6">
        <f t="shared" si="44"/>
        <v>68.426865671641792</v>
      </c>
      <c r="G761" t="s">
        <v>14</v>
      </c>
      <c r="H761">
        <v>1274</v>
      </c>
      <c r="I761" s="5">
        <f t="shared" si="4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s="9" t="s">
        <v>50</v>
      </c>
      <c r="Q761" s="4" t="s">
        <v>2035</v>
      </c>
      <c r="R761" s="4" t="s">
        <v>2043</v>
      </c>
      <c r="S761" s="14">
        <f t="shared" si="45"/>
        <v>43136.25</v>
      </c>
      <c r="T761" s="14">
        <f t="shared" si="46"/>
        <v>43166.25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6">
        <f t="shared" si="44"/>
        <v>34.351966873706004</v>
      </c>
      <c r="G762" t="s">
        <v>14</v>
      </c>
      <c r="H762">
        <v>210</v>
      </c>
      <c r="I762" s="5">
        <f t="shared" si="4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s="9" t="s">
        <v>89</v>
      </c>
      <c r="Q762" s="4" t="s">
        <v>2050</v>
      </c>
      <c r="R762" s="4" t="s">
        <v>2051</v>
      </c>
      <c r="S762" s="14">
        <f t="shared" si="45"/>
        <v>43678.208333333328</v>
      </c>
      <c r="T762" s="14">
        <f t="shared" si="46"/>
        <v>43707.208333333328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6">
        <f t="shared" si="44"/>
        <v>655.4545454545455</v>
      </c>
      <c r="G763" t="s">
        <v>20</v>
      </c>
      <c r="H763">
        <v>166</v>
      </c>
      <c r="I763" s="5">
        <f t="shared" si="4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s="9" t="s">
        <v>23</v>
      </c>
      <c r="Q763" s="4" t="s">
        <v>2035</v>
      </c>
      <c r="R763" s="4" t="s">
        <v>2036</v>
      </c>
      <c r="S763" s="14">
        <f t="shared" si="45"/>
        <v>42938.208333333328</v>
      </c>
      <c r="T763" s="14">
        <f t="shared" si="46"/>
        <v>42943.208333333328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6">
        <f t="shared" si="44"/>
        <v>177.25714285714284</v>
      </c>
      <c r="G764" t="s">
        <v>20</v>
      </c>
      <c r="H764">
        <v>100</v>
      </c>
      <c r="I764" s="5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s="9" t="s">
        <v>159</v>
      </c>
      <c r="Q764" s="4" t="s">
        <v>2035</v>
      </c>
      <c r="R764" s="4" t="s">
        <v>2058</v>
      </c>
      <c r="S764" s="14">
        <f t="shared" si="45"/>
        <v>41241.25</v>
      </c>
      <c r="T764" s="14">
        <f t="shared" si="46"/>
        <v>41252.25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6">
        <f t="shared" si="44"/>
        <v>113.17857142857144</v>
      </c>
      <c r="G765" t="s">
        <v>20</v>
      </c>
      <c r="H765">
        <v>235</v>
      </c>
      <c r="I765" s="5">
        <f t="shared" si="4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s="9" t="s">
        <v>33</v>
      </c>
      <c r="Q765" s="4" t="s">
        <v>2039</v>
      </c>
      <c r="R765" s="4" t="s">
        <v>2040</v>
      </c>
      <c r="S765" s="14">
        <f t="shared" si="45"/>
        <v>41037.208333333336</v>
      </c>
      <c r="T765" s="14">
        <f t="shared" si="46"/>
        <v>41072.208333333336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6">
        <f t="shared" si="44"/>
        <v>728.18181818181824</v>
      </c>
      <c r="G766" t="s">
        <v>20</v>
      </c>
      <c r="H766">
        <v>148</v>
      </c>
      <c r="I766" s="5">
        <f t="shared" si="4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s="9" t="s">
        <v>23</v>
      </c>
      <c r="Q766" s="4" t="s">
        <v>2035</v>
      </c>
      <c r="R766" s="4" t="s">
        <v>2036</v>
      </c>
      <c r="S766" s="14">
        <f t="shared" si="45"/>
        <v>40676.208333333336</v>
      </c>
      <c r="T766" s="14">
        <f t="shared" si="46"/>
        <v>40684.208333333336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6">
        <f t="shared" si="44"/>
        <v>208.33333333333334</v>
      </c>
      <c r="G767" t="s">
        <v>20</v>
      </c>
      <c r="H767">
        <v>198</v>
      </c>
      <c r="I767" s="5">
        <f t="shared" si="4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s="9" t="s">
        <v>60</v>
      </c>
      <c r="Q767" s="4" t="s">
        <v>2035</v>
      </c>
      <c r="R767" s="4" t="s">
        <v>2045</v>
      </c>
      <c r="S767" s="14">
        <f t="shared" si="45"/>
        <v>42840.208333333328</v>
      </c>
      <c r="T767" s="14">
        <f t="shared" si="46"/>
        <v>42865.208333333328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6">
        <f t="shared" si="44"/>
        <v>31.171232876712331</v>
      </c>
      <c r="G768" t="s">
        <v>14</v>
      </c>
      <c r="H768">
        <v>248</v>
      </c>
      <c r="I768" s="5">
        <f t="shared" si="4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s="9" t="s">
        <v>474</v>
      </c>
      <c r="Q768" s="4" t="s">
        <v>2041</v>
      </c>
      <c r="R768" s="4" t="s">
        <v>2063</v>
      </c>
      <c r="S768" s="14">
        <f t="shared" si="45"/>
        <v>43362.208333333328</v>
      </c>
      <c r="T768" s="14">
        <f t="shared" si="46"/>
        <v>43363.208333333328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6">
        <f t="shared" si="44"/>
        <v>56.967078189300416</v>
      </c>
      <c r="G769" t="s">
        <v>14</v>
      </c>
      <c r="H769">
        <v>513</v>
      </c>
      <c r="I769" s="5">
        <f t="shared" si="4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s="9" t="s">
        <v>206</v>
      </c>
      <c r="Q769" s="4" t="s">
        <v>2047</v>
      </c>
      <c r="R769" s="4" t="s">
        <v>2059</v>
      </c>
      <c r="S769" s="14">
        <f t="shared" si="45"/>
        <v>42283.208333333328</v>
      </c>
      <c r="T769" s="14">
        <f t="shared" si="46"/>
        <v>42328.25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6">
        <f t="shared" si="44"/>
        <v>231</v>
      </c>
      <c r="G770" t="s">
        <v>20</v>
      </c>
      <c r="H770">
        <v>150</v>
      </c>
      <c r="I770" s="5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s="9" t="s">
        <v>33</v>
      </c>
      <c r="Q770" s="4" t="s">
        <v>2039</v>
      </c>
      <c r="R770" s="4" t="s">
        <v>2040</v>
      </c>
      <c r="S770" s="14">
        <f t="shared" si="45"/>
        <v>41619.25</v>
      </c>
      <c r="T770" s="14">
        <f t="shared" si="46"/>
        <v>41634.25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6">
        <f t="shared" ref="F771:F834" si="48">SUM(E771/D771)*100</f>
        <v>86.867834394904463</v>
      </c>
      <c r="G771" t="s">
        <v>14</v>
      </c>
      <c r="H771">
        <v>3410</v>
      </c>
      <c r="I771" s="5">
        <f t="shared" si="47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s="9" t="s">
        <v>89</v>
      </c>
      <c r="Q771" s="4" t="s">
        <v>2050</v>
      </c>
      <c r="R771" s="4" t="s">
        <v>2051</v>
      </c>
      <c r="S771" s="14">
        <f t="shared" ref="S771:S834" si="49">(((L771/60/60)/24)+DATE(1970,1,1))</f>
        <v>41501.208333333336</v>
      </c>
      <c r="T771" s="14">
        <f t="shared" ref="T771:T834" si="50">(((M771/60/60)/24)+DATE(1970,1,1))</f>
        <v>41527.208333333336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6">
        <f t="shared" si="48"/>
        <v>270.74418604651163</v>
      </c>
      <c r="G772" t="s">
        <v>20</v>
      </c>
      <c r="H772">
        <v>216</v>
      </c>
      <c r="I772" s="5">
        <f t="shared" ref="I772:I835" si="51">AVERAGE(E772/H772)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s="9" t="s">
        <v>33</v>
      </c>
      <c r="Q772" s="4" t="s">
        <v>2039</v>
      </c>
      <c r="R772" s="4" t="s">
        <v>2040</v>
      </c>
      <c r="S772" s="14">
        <f t="shared" si="49"/>
        <v>41743.208333333336</v>
      </c>
      <c r="T772" s="14">
        <f t="shared" si="50"/>
        <v>41750.208333333336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6">
        <f t="shared" si="48"/>
        <v>49.446428571428569</v>
      </c>
      <c r="G773" t="s">
        <v>74</v>
      </c>
      <c r="H773">
        <v>26</v>
      </c>
      <c r="I773" s="5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s="9" t="s">
        <v>33</v>
      </c>
      <c r="Q773" s="4" t="s">
        <v>2039</v>
      </c>
      <c r="R773" s="4" t="s">
        <v>2040</v>
      </c>
      <c r="S773" s="14">
        <f t="shared" si="49"/>
        <v>43491.25</v>
      </c>
      <c r="T773" s="14">
        <f t="shared" si="50"/>
        <v>43518.25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6">
        <f t="shared" si="48"/>
        <v>113.3596256684492</v>
      </c>
      <c r="G774" t="s">
        <v>20</v>
      </c>
      <c r="H774">
        <v>5139</v>
      </c>
      <c r="I774" s="5">
        <f t="shared" si="51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s="9" t="s">
        <v>60</v>
      </c>
      <c r="Q774" s="4" t="s">
        <v>2035</v>
      </c>
      <c r="R774" s="4" t="s">
        <v>2045</v>
      </c>
      <c r="S774" s="14">
        <f t="shared" si="49"/>
        <v>43505.25</v>
      </c>
      <c r="T774" s="14">
        <f t="shared" si="50"/>
        <v>43509.25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6">
        <f t="shared" si="48"/>
        <v>190.55555555555554</v>
      </c>
      <c r="G775" t="s">
        <v>20</v>
      </c>
      <c r="H775">
        <v>2353</v>
      </c>
      <c r="I775" s="5">
        <f t="shared" si="51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s="9" t="s">
        <v>33</v>
      </c>
      <c r="Q775" s="4" t="s">
        <v>2039</v>
      </c>
      <c r="R775" s="4" t="s">
        <v>2040</v>
      </c>
      <c r="S775" s="14">
        <f t="shared" si="49"/>
        <v>42838.208333333328</v>
      </c>
      <c r="T775" s="14">
        <f t="shared" si="50"/>
        <v>42848.208333333328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6">
        <f t="shared" si="48"/>
        <v>135.5</v>
      </c>
      <c r="G776" t="s">
        <v>20</v>
      </c>
      <c r="H776">
        <v>78</v>
      </c>
      <c r="I776" s="5">
        <f t="shared" si="51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s="9" t="s">
        <v>28</v>
      </c>
      <c r="Q776" s="4" t="s">
        <v>2037</v>
      </c>
      <c r="R776" s="4" t="s">
        <v>2038</v>
      </c>
      <c r="S776" s="14">
        <f t="shared" si="49"/>
        <v>42513.208333333328</v>
      </c>
      <c r="T776" s="14">
        <f t="shared" si="50"/>
        <v>42554.208333333328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6">
        <f t="shared" si="48"/>
        <v>10.297872340425531</v>
      </c>
      <c r="G777" t="s">
        <v>14</v>
      </c>
      <c r="H777">
        <v>10</v>
      </c>
      <c r="I777" s="5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s="9" t="s">
        <v>23</v>
      </c>
      <c r="Q777" s="4" t="s">
        <v>2035</v>
      </c>
      <c r="R777" s="4" t="s">
        <v>2036</v>
      </c>
      <c r="S777" s="14">
        <f t="shared" si="49"/>
        <v>41949.25</v>
      </c>
      <c r="T777" s="14">
        <f t="shared" si="50"/>
        <v>41959.25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6">
        <f t="shared" si="48"/>
        <v>65.544223826714799</v>
      </c>
      <c r="G778" t="s">
        <v>14</v>
      </c>
      <c r="H778">
        <v>2201</v>
      </c>
      <c r="I778" s="5">
        <f t="shared" si="51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s="9" t="s">
        <v>33</v>
      </c>
      <c r="Q778" s="4" t="s">
        <v>2039</v>
      </c>
      <c r="R778" s="4" t="s">
        <v>2040</v>
      </c>
      <c r="S778" s="14">
        <f t="shared" si="49"/>
        <v>43650.208333333328</v>
      </c>
      <c r="T778" s="14">
        <f t="shared" si="50"/>
        <v>43668.208333333328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6">
        <f t="shared" si="48"/>
        <v>49.026652452025587</v>
      </c>
      <c r="G779" t="s">
        <v>14</v>
      </c>
      <c r="H779">
        <v>676</v>
      </c>
      <c r="I779" s="5">
        <f t="shared" si="51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s="9" t="s">
        <v>33</v>
      </c>
      <c r="Q779" s="4" t="s">
        <v>2039</v>
      </c>
      <c r="R779" s="4" t="s">
        <v>2040</v>
      </c>
      <c r="S779" s="14">
        <f t="shared" si="49"/>
        <v>40809.208333333336</v>
      </c>
      <c r="T779" s="14">
        <f t="shared" si="50"/>
        <v>40838.208333333336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6">
        <f t="shared" si="48"/>
        <v>787.92307692307691</v>
      </c>
      <c r="G780" t="s">
        <v>20</v>
      </c>
      <c r="H780">
        <v>174</v>
      </c>
      <c r="I780" s="5">
        <f t="shared" si="51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s="9" t="s">
        <v>71</v>
      </c>
      <c r="Q780" s="4" t="s">
        <v>2041</v>
      </c>
      <c r="R780" s="4" t="s">
        <v>2049</v>
      </c>
      <c r="S780" s="14">
        <f t="shared" si="49"/>
        <v>40768.208333333336</v>
      </c>
      <c r="T780" s="14">
        <f t="shared" si="50"/>
        <v>40773.208333333336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6">
        <f t="shared" si="48"/>
        <v>80.306347746090154</v>
      </c>
      <c r="G781" t="s">
        <v>14</v>
      </c>
      <c r="H781">
        <v>831</v>
      </c>
      <c r="I781" s="5">
        <f t="shared" si="51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s="9" t="s">
        <v>33</v>
      </c>
      <c r="Q781" s="4" t="s">
        <v>2039</v>
      </c>
      <c r="R781" s="4" t="s">
        <v>2040</v>
      </c>
      <c r="S781" s="14">
        <f t="shared" si="49"/>
        <v>42230.208333333328</v>
      </c>
      <c r="T781" s="14">
        <f t="shared" si="50"/>
        <v>42239.208333333328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6">
        <f t="shared" si="48"/>
        <v>106.29411764705883</v>
      </c>
      <c r="G782" t="s">
        <v>20</v>
      </c>
      <c r="H782">
        <v>164</v>
      </c>
      <c r="I782" s="5">
        <f t="shared" si="51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s="9" t="s">
        <v>53</v>
      </c>
      <c r="Q782" s="4" t="s">
        <v>2041</v>
      </c>
      <c r="R782" s="4" t="s">
        <v>2044</v>
      </c>
      <c r="S782" s="14">
        <f t="shared" si="49"/>
        <v>42573.208333333328</v>
      </c>
      <c r="T782" s="14">
        <f t="shared" si="50"/>
        <v>42592.208333333328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6">
        <f t="shared" si="48"/>
        <v>50.735632183908038</v>
      </c>
      <c r="G783" t="s">
        <v>74</v>
      </c>
      <c r="H783">
        <v>56</v>
      </c>
      <c r="I783" s="5">
        <f t="shared" si="51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s="9" t="s">
        <v>33</v>
      </c>
      <c r="Q783" s="4" t="s">
        <v>2039</v>
      </c>
      <c r="R783" s="4" t="s">
        <v>2040</v>
      </c>
      <c r="S783" s="14">
        <f t="shared" si="49"/>
        <v>40482.208333333336</v>
      </c>
      <c r="T783" s="14">
        <f t="shared" si="50"/>
        <v>40533.25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6">
        <f t="shared" si="48"/>
        <v>215.31372549019611</v>
      </c>
      <c r="G784" t="s">
        <v>20</v>
      </c>
      <c r="H784">
        <v>161</v>
      </c>
      <c r="I784" s="5">
        <f t="shared" si="51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s="9" t="s">
        <v>71</v>
      </c>
      <c r="Q784" s="4" t="s">
        <v>2041</v>
      </c>
      <c r="R784" s="4" t="s">
        <v>2049</v>
      </c>
      <c r="S784" s="14">
        <f t="shared" si="49"/>
        <v>40603.25</v>
      </c>
      <c r="T784" s="14">
        <f t="shared" si="50"/>
        <v>40631.208333333336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6">
        <f t="shared" si="48"/>
        <v>141.22972972972974</v>
      </c>
      <c r="G785" t="s">
        <v>20</v>
      </c>
      <c r="H785">
        <v>138</v>
      </c>
      <c r="I785" s="5">
        <f t="shared" si="51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s="9" t="s">
        <v>23</v>
      </c>
      <c r="Q785" s="4" t="s">
        <v>2035</v>
      </c>
      <c r="R785" s="4" t="s">
        <v>2036</v>
      </c>
      <c r="S785" s="14">
        <f t="shared" si="49"/>
        <v>41625.25</v>
      </c>
      <c r="T785" s="14">
        <f t="shared" si="50"/>
        <v>41632.25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6">
        <f t="shared" si="48"/>
        <v>115.33745781777279</v>
      </c>
      <c r="G786" t="s">
        <v>20</v>
      </c>
      <c r="H786">
        <v>3308</v>
      </c>
      <c r="I786" s="5">
        <f t="shared" si="51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s="9" t="s">
        <v>28</v>
      </c>
      <c r="Q786" s="4" t="s">
        <v>2037</v>
      </c>
      <c r="R786" s="4" t="s">
        <v>2038</v>
      </c>
      <c r="S786" s="14">
        <f t="shared" si="49"/>
        <v>42435.25</v>
      </c>
      <c r="T786" s="14">
        <f t="shared" si="50"/>
        <v>42446.208333333328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6">
        <f t="shared" si="48"/>
        <v>193.11940298507463</v>
      </c>
      <c r="G787" t="s">
        <v>20</v>
      </c>
      <c r="H787">
        <v>127</v>
      </c>
      <c r="I787" s="5">
        <f t="shared" si="51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s="9" t="s">
        <v>71</v>
      </c>
      <c r="Q787" s="4" t="s">
        <v>2041</v>
      </c>
      <c r="R787" s="4" t="s">
        <v>2049</v>
      </c>
      <c r="S787" s="14">
        <f t="shared" si="49"/>
        <v>43582.208333333328</v>
      </c>
      <c r="T787" s="14">
        <f t="shared" si="50"/>
        <v>43616.208333333328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6">
        <f t="shared" si="48"/>
        <v>729.73333333333335</v>
      </c>
      <c r="G788" t="s">
        <v>20</v>
      </c>
      <c r="H788">
        <v>207</v>
      </c>
      <c r="I788" s="5">
        <f t="shared" si="51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s="9" t="s">
        <v>159</v>
      </c>
      <c r="Q788" s="4" t="s">
        <v>2035</v>
      </c>
      <c r="R788" s="4" t="s">
        <v>2058</v>
      </c>
      <c r="S788" s="14">
        <f t="shared" si="49"/>
        <v>43186.208333333328</v>
      </c>
      <c r="T788" s="14">
        <f t="shared" si="50"/>
        <v>43193.208333333328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6">
        <f t="shared" si="48"/>
        <v>99.66339869281046</v>
      </c>
      <c r="G789" t="s">
        <v>14</v>
      </c>
      <c r="H789">
        <v>859</v>
      </c>
      <c r="I789" s="5">
        <f t="shared" si="51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s="9" t="s">
        <v>23</v>
      </c>
      <c r="Q789" s="4" t="s">
        <v>2035</v>
      </c>
      <c r="R789" s="4" t="s">
        <v>2036</v>
      </c>
      <c r="S789" s="14">
        <f t="shared" si="49"/>
        <v>40684.208333333336</v>
      </c>
      <c r="T789" s="14">
        <f t="shared" si="50"/>
        <v>40693.208333333336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6">
        <f t="shared" si="48"/>
        <v>88.166666666666671</v>
      </c>
      <c r="G790" t="s">
        <v>47</v>
      </c>
      <c r="H790">
        <v>31</v>
      </c>
      <c r="I790" s="5">
        <f t="shared" si="51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s="9" t="s">
        <v>71</v>
      </c>
      <c r="Q790" s="4" t="s">
        <v>2041</v>
      </c>
      <c r="R790" s="4" t="s">
        <v>2049</v>
      </c>
      <c r="S790" s="14">
        <f t="shared" si="49"/>
        <v>41202.208333333336</v>
      </c>
      <c r="T790" s="14">
        <f t="shared" si="50"/>
        <v>41223.25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6">
        <f t="shared" si="48"/>
        <v>37.233333333333334</v>
      </c>
      <c r="G791" t="s">
        <v>14</v>
      </c>
      <c r="H791">
        <v>45</v>
      </c>
      <c r="I791" s="5">
        <f t="shared" si="51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s="9" t="s">
        <v>33</v>
      </c>
      <c r="Q791" s="4" t="s">
        <v>2039</v>
      </c>
      <c r="R791" s="4" t="s">
        <v>2040</v>
      </c>
      <c r="S791" s="14">
        <f t="shared" si="49"/>
        <v>41786.208333333336</v>
      </c>
      <c r="T791" s="14">
        <f t="shared" si="50"/>
        <v>41823.208333333336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6">
        <f t="shared" si="48"/>
        <v>30.540075309306079</v>
      </c>
      <c r="G792" t="s">
        <v>74</v>
      </c>
      <c r="H792">
        <v>1113</v>
      </c>
      <c r="I792" s="5">
        <f t="shared" si="51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s="9" t="s">
        <v>33</v>
      </c>
      <c r="Q792" s="4" t="s">
        <v>2039</v>
      </c>
      <c r="R792" s="4" t="s">
        <v>2040</v>
      </c>
      <c r="S792" s="14">
        <f t="shared" si="49"/>
        <v>40223.25</v>
      </c>
      <c r="T792" s="14">
        <f t="shared" si="50"/>
        <v>40229.25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6">
        <f t="shared" si="48"/>
        <v>25.714285714285712</v>
      </c>
      <c r="G793" t="s">
        <v>14</v>
      </c>
      <c r="H793">
        <v>6</v>
      </c>
      <c r="I793" s="5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s="9" t="s">
        <v>17</v>
      </c>
      <c r="Q793" s="4" t="s">
        <v>2033</v>
      </c>
      <c r="R793" s="4" t="s">
        <v>2034</v>
      </c>
      <c r="S793" s="14">
        <f t="shared" si="49"/>
        <v>42715.25</v>
      </c>
      <c r="T793" s="14">
        <f t="shared" si="50"/>
        <v>42731.25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6">
        <f t="shared" si="48"/>
        <v>34</v>
      </c>
      <c r="G794" t="s">
        <v>14</v>
      </c>
      <c r="H794">
        <v>7</v>
      </c>
      <c r="I794" s="5">
        <f t="shared" si="51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s="9" t="s">
        <v>33</v>
      </c>
      <c r="Q794" s="4" t="s">
        <v>2039</v>
      </c>
      <c r="R794" s="4" t="s">
        <v>2040</v>
      </c>
      <c r="S794" s="14">
        <f t="shared" si="49"/>
        <v>41451.208333333336</v>
      </c>
      <c r="T794" s="14">
        <f t="shared" si="50"/>
        <v>41479.208333333336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6">
        <f t="shared" si="48"/>
        <v>1185.909090909091</v>
      </c>
      <c r="G795" t="s">
        <v>20</v>
      </c>
      <c r="H795">
        <v>181</v>
      </c>
      <c r="I795" s="5">
        <f t="shared" si="51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s="9" t="s">
        <v>68</v>
      </c>
      <c r="Q795" s="4" t="s">
        <v>2047</v>
      </c>
      <c r="R795" s="4" t="s">
        <v>2048</v>
      </c>
      <c r="S795" s="14">
        <f t="shared" si="49"/>
        <v>41450.208333333336</v>
      </c>
      <c r="T795" s="14">
        <f t="shared" si="50"/>
        <v>41454.208333333336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6">
        <f t="shared" si="48"/>
        <v>125.39393939393939</v>
      </c>
      <c r="G796" t="s">
        <v>20</v>
      </c>
      <c r="H796">
        <v>110</v>
      </c>
      <c r="I796" s="5">
        <f t="shared" si="51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s="9" t="s">
        <v>23</v>
      </c>
      <c r="Q796" s="4" t="s">
        <v>2035</v>
      </c>
      <c r="R796" s="4" t="s">
        <v>2036</v>
      </c>
      <c r="S796" s="14">
        <f t="shared" si="49"/>
        <v>43091.25</v>
      </c>
      <c r="T796" s="14">
        <f t="shared" si="50"/>
        <v>43103.25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6">
        <f t="shared" si="48"/>
        <v>14.394366197183098</v>
      </c>
      <c r="G797" t="s">
        <v>14</v>
      </c>
      <c r="H797">
        <v>31</v>
      </c>
      <c r="I797" s="5">
        <f t="shared" si="51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s="9" t="s">
        <v>53</v>
      </c>
      <c r="Q797" s="4" t="s">
        <v>2041</v>
      </c>
      <c r="R797" s="4" t="s">
        <v>2044</v>
      </c>
      <c r="S797" s="14">
        <f t="shared" si="49"/>
        <v>42675.208333333328</v>
      </c>
      <c r="T797" s="14">
        <f t="shared" si="50"/>
        <v>42678.208333333328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6">
        <f t="shared" si="48"/>
        <v>54.807692307692314</v>
      </c>
      <c r="G798" t="s">
        <v>14</v>
      </c>
      <c r="H798">
        <v>78</v>
      </c>
      <c r="I798" s="5">
        <f t="shared" si="51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s="9" t="s">
        <v>292</v>
      </c>
      <c r="Q798" s="4" t="s">
        <v>2050</v>
      </c>
      <c r="R798" s="4" t="s">
        <v>2061</v>
      </c>
      <c r="S798" s="14">
        <f t="shared" si="49"/>
        <v>41859.208333333336</v>
      </c>
      <c r="T798" s="14">
        <f t="shared" si="50"/>
        <v>41866.208333333336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6">
        <f t="shared" si="48"/>
        <v>109.63157894736841</v>
      </c>
      <c r="G799" t="s">
        <v>20</v>
      </c>
      <c r="H799">
        <v>185</v>
      </c>
      <c r="I799" s="5">
        <f t="shared" si="51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s="9" t="s">
        <v>28</v>
      </c>
      <c r="Q799" s="4" t="s">
        <v>2037</v>
      </c>
      <c r="R799" s="4" t="s">
        <v>2038</v>
      </c>
      <c r="S799" s="14">
        <f t="shared" si="49"/>
        <v>43464.25</v>
      </c>
      <c r="T799" s="14">
        <f t="shared" si="50"/>
        <v>43487.25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6">
        <f t="shared" si="48"/>
        <v>188.47058823529412</v>
      </c>
      <c r="G800" t="s">
        <v>20</v>
      </c>
      <c r="H800">
        <v>121</v>
      </c>
      <c r="I800" s="5">
        <f t="shared" si="51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s="9" t="s">
        <v>33</v>
      </c>
      <c r="Q800" s="4" t="s">
        <v>2039</v>
      </c>
      <c r="R800" s="4" t="s">
        <v>2040</v>
      </c>
      <c r="S800" s="14">
        <f t="shared" si="49"/>
        <v>41060.208333333336</v>
      </c>
      <c r="T800" s="14">
        <f t="shared" si="50"/>
        <v>41088.208333333336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6">
        <f t="shared" si="48"/>
        <v>87.008284023668637</v>
      </c>
      <c r="G801" t="s">
        <v>14</v>
      </c>
      <c r="H801">
        <v>1225</v>
      </c>
      <c r="I801" s="5">
        <f t="shared" si="51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s="9" t="s">
        <v>33</v>
      </c>
      <c r="Q801" s="4" t="s">
        <v>2039</v>
      </c>
      <c r="R801" s="4" t="s">
        <v>2040</v>
      </c>
      <c r="S801" s="14">
        <f t="shared" si="49"/>
        <v>42399.25</v>
      </c>
      <c r="T801" s="14">
        <f t="shared" si="50"/>
        <v>42403.25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6">
        <f t="shared" si="48"/>
        <v>1</v>
      </c>
      <c r="G802" t="s">
        <v>14</v>
      </c>
      <c r="H802">
        <v>1</v>
      </c>
      <c r="I802" s="5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s="9" t="s">
        <v>23</v>
      </c>
      <c r="Q802" s="4" t="s">
        <v>2035</v>
      </c>
      <c r="R802" s="4" t="s">
        <v>2036</v>
      </c>
      <c r="S802" s="14">
        <f t="shared" si="49"/>
        <v>42167.208333333328</v>
      </c>
      <c r="T802" s="14">
        <f t="shared" si="50"/>
        <v>42171.208333333328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6">
        <f t="shared" si="48"/>
        <v>202.9130434782609</v>
      </c>
      <c r="G803" t="s">
        <v>20</v>
      </c>
      <c r="H803">
        <v>106</v>
      </c>
      <c r="I803" s="5">
        <f t="shared" si="51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s="9" t="s">
        <v>122</v>
      </c>
      <c r="Q803" s="4" t="s">
        <v>2054</v>
      </c>
      <c r="R803" s="4" t="s">
        <v>2055</v>
      </c>
      <c r="S803" s="14">
        <f t="shared" si="49"/>
        <v>43830.25</v>
      </c>
      <c r="T803" s="14">
        <f t="shared" si="50"/>
        <v>43852.25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6">
        <f t="shared" si="48"/>
        <v>197.03225806451613</v>
      </c>
      <c r="G804" t="s">
        <v>20</v>
      </c>
      <c r="H804">
        <v>142</v>
      </c>
      <c r="I804" s="5">
        <f t="shared" si="51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s="9" t="s">
        <v>122</v>
      </c>
      <c r="Q804" s="4" t="s">
        <v>2054</v>
      </c>
      <c r="R804" s="4" t="s">
        <v>2055</v>
      </c>
      <c r="S804" s="14">
        <f t="shared" si="49"/>
        <v>43650.208333333328</v>
      </c>
      <c r="T804" s="14">
        <f t="shared" si="50"/>
        <v>43652.208333333328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6">
        <f t="shared" si="48"/>
        <v>107</v>
      </c>
      <c r="G805" t="s">
        <v>20</v>
      </c>
      <c r="H805">
        <v>233</v>
      </c>
      <c r="I805" s="5">
        <f t="shared" si="51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s="9" t="s">
        <v>33</v>
      </c>
      <c r="Q805" s="4" t="s">
        <v>2039</v>
      </c>
      <c r="R805" s="4" t="s">
        <v>2040</v>
      </c>
      <c r="S805" s="14">
        <f t="shared" si="49"/>
        <v>43492.25</v>
      </c>
      <c r="T805" s="14">
        <f t="shared" si="50"/>
        <v>43526.25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6">
        <f t="shared" si="48"/>
        <v>268.73076923076923</v>
      </c>
      <c r="G806" t="s">
        <v>20</v>
      </c>
      <c r="H806">
        <v>218</v>
      </c>
      <c r="I806" s="5">
        <f t="shared" si="51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s="9" t="s">
        <v>23</v>
      </c>
      <c r="Q806" s="4" t="s">
        <v>2035</v>
      </c>
      <c r="R806" s="4" t="s">
        <v>2036</v>
      </c>
      <c r="S806" s="14">
        <f t="shared" si="49"/>
        <v>43102.25</v>
      </c>
      <c r="T806" s="14">
        <f t="shared" si="50"/>
        <v>43122.25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6">
        <f t="shared" si="48"/>
        <v>50.845360824742272</v>
      </c>
      <c r="G807" t="s">
        <v>14</v>
      </c>
      <c r="H807">
        <v>67</v>
      </c>
      <c r="I807" s="5">
        <f t="shared" si="51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s="9" t="s">
        <v>42</v>
      </c>
      <c r="Q807" s="4" t="s">
        <v>2041</v>
      </c>
      <c r="R807" s="4" t="s">
        <v>2042</v>
      </c>
      <c r="S807" s="14">
        <f t="shared" si="49"/>
        <v>41958.25</v>
      </c>
      <c r="T807" s="14">
        <f t="shared" si="50"/>
        <v>42009.25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6">
        <f t="shared" si="48"/>
        <v>1180.2857142857142</v>
      </c>
      <c r="G808" t="s">
        <v>20</v>
      </c>
      <c r="H808">
        <v>76</v>
      </c>
      <c r="I808" s="5">
        <f t="shared" si="51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s="9" t="s">
        <v>53</v>
      </c>
      <c r="Q808" s="4" t="s">
        <v>2041</v>
      </c>
      <c r="R808" s="4" t="s">
        <v>2044</v>
      </c>
      <c r="S808" s="14">
        <f t="shared" si="49"/>
        <v>40973.25</v>
      </c>
      <c r="T808" s="14">
        <f t="shared" si="50"/>
        <v>40997.208333333336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6">
        <f t="shared" si="48"/>
        <v>264</v>
      </c>
      <c r="G809" t="s">
        <v>20</v>
      </c>
      <c r="H809">
        <v>43</v>
      </c>
      <c r="I809" s="5">
        <f t="shared" si="51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s="9" t="s">
        <v>33</v>
      </c>
      <c r="Q809" s="4" t="s">
        <v>2039</v>
      </c>
      <c r="R809" s="4" t="s">
        <v>2040</v>
      </c>
      <c r="S809" s="14">
        <f t="shared" si="49"/>
        <v>43753.208333333328</v>
      </c>
      <c r="T809" s="14">
        <f t="shared" si="50"/>
        <v>43797.25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6">
        <f t="shared" si="48"/>
        <v>30.44230769230769</v>
      </c>
      <c r="G810" t="s">
        <v>14</v>
      </c>
      <c r="H810">
        <v>19</v>
      </c>
      <c r="I810" s="5">
        <f t="shared" si="51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s="9" t="s">
        <v>17</v>
      </c>
      <c r="Q810" s="4" t="s">
        <v>2033</v>
      </c>
      <c r="R810" s="4" t="s">
        <v>2034</v>
      </c>
      <c r="S810" s="14">
        <f t="shared" si="49"/>
        <v>42507.208333333328</v>
      </c>
      <c r="T810" s="14">
        <f t="shared" si="50"/>
        <v>42524.208333333328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6">
        <f t="shared" si="48"/>
        <v>62.880681818181813</v>
      </c>
      <c r="G811" t="s">
        <v>14</v>
      </c>
      <c r="H811">
        <v>2108</v>
      </c>
      <c r="I811" s="5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s="9" t="s">
        <v>42</v>
      </c>
      <c r="Q811" s="4" t="s">
        <v>2041</v>
      </c>
      <c r="R811" s="4" t="s">
        <v>2042</v>
      </c>
      <c r="S811" s="14">
        <f t="shared" si="49"/>
        <v>41135.208333333336</v>
      </c>
      <c r="T811" s="14">
        <f t="shared" si="50"/>
        <v>41136.208333333336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6">
        <f t="shared" si="48"/>
        <v>193.125</v>
      </c>
      <c r="G812" t="s">
        <v>20</v>
      </c>
      <c r="H812">
        <v>221</v>
      </c>
      <c r="I812" s="5">
        <f t="shared" si="51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s="9" t="s">
        <v>33</v>
      </c>
      <c r="Q812" s="4" t="s">
        <v>2039</v>
      </c>
      <c r="R812" s="4" t="s">
        <v>2040</v>
      </c>
      <c r="S812" s="14">
        <f t="shared" si="49"/>
        <v>43067.25</v>
      </c>
      <c r="T812" s="14">
        <f t="shared" si="50"/>
        <v>43077.25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6">
        <f t="shared" si="48"/>
        <v>77.102702702702715</v>
      </c>
      <c r="G813" t="s">
        <v>14</v>
      </c>
      <c r="H813">
        <v>679</v>
      </c>
      <c r="I813" s="5">
        <f t="shared" si="51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s="9" t="s">
        <v>89</v>
      </c>
      <c r="Q813" s="4" t="s">
        <v>2050</v>
      </c>
      <c r="R813" s="4" t="s">
        <v>2051</v>
      </c>
      <c r="S813" s="14">
        <f t="shared" si="49"/>
        <v>42378.25</v>
      </c>
      <c r="T813" s="14">
        <f t="shared" si="50"/>
        <v>42380.25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6">
        <f t="shared" si="48"/>
        <v>225.52763819095478</v>
      </c>
      <c r="G814" t="s">
        <v>20</v>
      </c>
      <c r="H814">
        <v>2805</v>
      </c>
      <c r="I814" s="5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s="9" t="s">
        <v>68</v>
      </c>
      <c r="Q814" s="4" t="s">
        <v>2047</v>
      </c>
      <c r="R814" s="4" t="s">
        <v>2048</v>
      </c>
      <c r="S814" s="14">
        <f t="shared" si="49"/>
        <v>43206.208333333328</v>
      </c>
      <c r="T814" s="14">
        <f t="shared" si="50"/>
        <v>43211.208333333328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6">
        <f t="shared" si="48"/>
        <v>239.40625</v>
      </c>
      <c r="G815" t="s">
        <v>20</v>
      </c>
      <c r="H815">
        <v>68</v>
      </c>
      <c r="I815" s="5">
        <f t="shared" si="51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s="9" t="s">
        <v>89</v>
      </c>
      <c r="Q815" s="4" t="s">
        <v>2050</v>
      </c>
      <c r="R815" s="4" t="s">
        <v>2051</v>
      </c>
      <c r="S815" s="14">
        <f t="shared" si="49"/>
        <v>41148.208333333336</v>
      </c>
      <c r="T815" s="14">
        <f t="shared" si="50"/>
        <v>41158.208333333336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6">
        <f t="shared" si="48"/>
        <v>92.1875</v>
      </c>
      <c r="G816" t="s">
        <v>14</v>
      </c>
      <c r="H816">
        <v>36</v>
      </c>
      <c r="I816" s="5">
        <f t="shared" si="51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s="9" t="s">
        <v>23</v>
      </c>
      <c r="Q816" s="4" t="s">
        <v>2035</v>
      </c>
      <c r="R816" s="4" t="s">
        <v>2036</v>
      </c>
      <c r="S816" s="14">
        <f t="shared" si="49"/>
        <v>42517.208333333328</v>
      </c>
      <c r="T816" s="14">
        <f t="shared" si="50"/>
        <v>42519.208333333328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6">
        <f t="shared" si="48"/>
        <v>130.23333333333335</v>
      </c>
      <c r="G817" t="s">
        <v>20</v>
      </c>
      <c r="H817">
        <v>183</v>
      </c>
      <c r="I817" s="5">
        <f t="shared" si="51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s="9" t="s">
        <v>23</v>
      </c>
      <c r="Q817" s="4" t="s">
        <v>2035</v>
      </c>
      <c r="R817" s="4" t="s">
        <v>2036</v>
      </c>
      <c r="S817" s="14">
        <f t="shared" si="49"/>
        <v>43068.25</v>
      </c>
      <c r="T817" s="14">
        <f t="shared" si="50"/>
        <v>43094.25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6">
        <f t="shared" si="48"/>
        <v>615.21739130434787</v>
      </c>
      <c r="G818" t="s">
        <v>20</v>
      </c>
      <c r="H818">
        <v>133</v>
      </c>
      <c r="I818" s="5">
        <f t="shared" si="51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s="9" t="s">
        <v>33</v>
      </c>
      <c r="Q818" s="4" t="s">
        <v>2039</v>
      </c>
      <c r="R818" s="4" t="s">
        <v>2040</v>
      </c>
      <c r="S818" s="14">
        <f t="shared" si="49"/>
        <v>41680.25</v>
      </c>
      <c r="T818" s="14">
        <f t="shared" si="50"/>
        <v>41682.25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6">
        <f t="shared" si="48"/>
        <v>368.79532163742692</v>
      </c>
      <c r="G819" t="s">
        <v>20</v>
      </c>
      <c r="H819">
        <v>2489</v>
      </c>
      <c r="I819" s="5">
        <f t="shared" si="51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s="9" t="s">
        <v>68</v>
      </c>
      <c r="Q819" s="4" t="s">
        <v>2047</v>
      </c>
      <c r="R819" s="4" t="s">
        <v>2048</v>
      </c>
      <c r="S819" s="14">
        <f t="shared" si="49"/>
        <v>43589.208333333328</v>
      </c>
      <c r="T819" s="14">
        <f t="shared" si="50"/>
        <v>43617.208333333328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6">
        <f t="shared" si="48"/>
        <v>1094.8571428571429</v>
      </c>
      <c r="G820" t="s">
        <v>20</v>
      </c>
      <c r="H820">
        <v>69</v>
      </c>
      <c r="I820" s="5">
        <f t="shared" si="51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s="9" t="s">
        <v>33</v>
      </c>
      <c r="Q820" s="4" t="s">
        <v>2039</v>
      </c>
      <c r="R820" s="4" t="s">
        <v>2040</v>
      </c>
      <c r="S820" s="14">
        <f t="shared" si="49"/>
        <v>43486.25</v>
      </c>
      <c r="T820" s="14">
        <f t="shared" si="50"/>
        <v>43499.25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6">
        <f t="shared" si="48"/>
        <v>50.662921348314605</v>
      </c>
      <c r="G821" t="s">
        <v>14</v>
      </c>
      <c r="H821">
        <v>47</v>
      </c>
      <c r="I821" s="5">
        <f t="shared" si="51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s="9" t="s">
        <v>89</v>
      </c>
      <c r="Q821" s="4" t="s">
        <v>2050</v>
      </c>
      <c r="R821" s="4" t="s">
        <v>2051</v>
      </c>
      <c r="S821" s="14">
        <f t="shared" si="49"/>
        <v>41237.25</v>
      </c>
      <c r="T821" s="14">
        <f t="shared" si="50"/>
        <v>41252.25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6">
        <f t="shared" si="48"/>
        <v>800.6</v>
      </c>
      <c r="G822" t="s">
        <v>20</v>
      </c>
      <c r="H822">
        <v>279</v>
      </c>
      <c r="I822" s="5">
        <f t="shared" si="51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s="9" t="s">
        <v>23</v>
      </c>
      <c r="Q822" s="4" t="s">
        <v>2035</v>
      </c>
      <c r="R822" s="4" t="s">
        <v>2036</v>
      </c>
      <c r="S822" s="14">
        <f t="shared" si="49"/>
        <v>43310.208333333328</v>
      </c>
      <c r="T822" s="14">
        <f t="shared" si="50"/>
        <v>43323.208333333328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6">
        <f t="shared" si="48"/>
        <v>291.28571428571428</v>
      </c>
      <c r="G823" t="s">
        <v>20</v>
      </c>
      <c r="H823">
        <v>210</v>
      </c>
      <c r="I823" s="5">
        <f t="shared" si="51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s="9" t="s">
        <v>42</v>
      </c>
      <c r="Q823" s="4" t="s">
        <v>2041</v>
      </c>
      <c r="R823" s="4" t="s">
        <v>2042</v>
      </c>
      <c r="S823" s="14">
        <f t="shared" si="49"/>
        <v>42794.25</v>
      </c>
      <c r="T823" s="14">
        <f t="shared" si="50"/>
        <v>42807.208333333328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6">
        <f t="shared" si="48"/>
        <v>349.9666666666667</v>
      </c>
      <c r="G824" t="s">
        <v>20</v>
      </c>
      <c r="H824">
        <v>2100</v>
      </c>
      <c r="I824" s="5">
        <f t="shared" si="51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s="9" t="s">
        <v>23</v>
      </c>
      <c r="Q824" s="4" t="s">
        <v>2035</v>
      </c>
      <c r="R824" s="4" t="s">
        <v>2036</v>
      </c>
      <c r="S824" s="14">
        <f t="shared" si="49"/>
        <v>41698.25</v>
      </c>
      <c r="T824" s="14">
        <f t="shared" si="50"/>
        <v>41715.208333333336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6">
        <f t="shared" si="48"/>
        <v>357.07317073170731</v>
      </c>
      <c r="G825" t="s">
        <v>20</v>
      </c>
      <c r="H825">
        <v>252</v>
      </c>
      <c r="I825" s="5">
        <f t="shared" si="51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s="9" t="s">
        <v>23</v>
      </c>
      <c r="Q825" s="4" t="s">
        <v>2035</v>
      </c>
      <c r="R825" s="4" t="s">
        <v>2036</v>
      </c>
      <c r="S825" s="14">
        <f t="shared" si="49"/>
        <v>41892.208333333336</v>
      </c>
      <c r="T825" s="14">
        <f t="shared" si="50"/>
        <v>41917.208333333336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6">
        <f t="shared" si="48"/>
        <v>126.48941176470588</v>
      </c>
      <c r="G826" t="s">
        <v>20</v>
      </c>
      <c r="H826">
        <v>1280</v>
      </c>
      <c r="I826" s="5">
        <f t="shared" si="51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s="9" t="s">
        <v>68</v>
      </c>
      <c r="Q826" s="4" t="s">
        <v>2047</v>
      </c>
      <c r="R826" s="4" t="s">
        <v>2048</v>
      </c>
      <c r="S826" s="14">
        <f t="shared" si="49"/>
        <v>40348.208333333336</v>
      </c>
      <c r="T826" s="14">
        <f t="shared" si="50"/>
        <v>40380.208333333336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6">
        <f t="shared" si="48"/>
        <v>387.5</v>
      </c>
      <c r="G827" t="s">
        <v>20</v>
      </c>
      <c r="H827">
        <v>157</v>
      </c>
      <c r="I827" s="5">
        <f t="shared" si="51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s="9" t="s">
        <v>100</v>
      </c>
      <c r="Q827" s="4" t="s">
        <v>2041</v>
      </c>
      <c r="R827" s="4" t="s">
        <v>2052</v>
      </c>
      <c r="S827" s="14">
        <f t="shared" si="49"/>
        <v>42941.208333333328</v>
      </c>
      <c r="T827" s="14">
        <f t="shared" si="50"/>
        <v>42953.208333333328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6">
        <f t="shared" si="48"/>
        <v>457.03571428571428</v>
      </c>
      <c r="G828" t="s">
        <v>20</v>
      </c>
      <c r="H828">
        <v>194</v>
      </c>
      <c r="I828" s="5">
        <f t="shared" si="51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s="9" t="s">
        <v>33</v>
      </c>
      <c r="Q828" s="4" t="s">
        <v>2039</v>
      </c>
      <c r="R828" s="4" t="s">
        <v>2040</v>
      </c>
      <c r="S828" s="14">
        <f t="shared" si="49"/>
        <v>40525.25</v>
      </c>
      <c r="T828" s="14">
        <f t="shared" si="50"/>
        <v>40553.25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6">
        <f t="shared" si="48"/>
        <v>266.69565217391306</v>
      </c>
      <c r="G829" t="s">
        <v>20</v>
      </c>
      <c r="H829">
        <v>82</v>
      </c>
      <c r="I829" s="5">
        <f t="shared" si="51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s="9" t="s">
        <v>53</v>
      </c>
      <c r="Q829" s="4" t="s">
        <v>2041</v>
      </c>
      <c r="R829" s="4" t="s">
        <v>2044</v>
      </c>
      <c r="S829" s="14">
        <f t="shared" si="49"/>
        <v>40666.208333333336</v>
      </c>
      <c r="T829" s="14">
        <f t="shared" si="50"/>
        <v>40678.208333333336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6">
        <f t="shared" si="48"/>
        <v>69</v>
      </c>
      <c r="G830" t="s">
        <v>14</v>
      </c>
      <c r="H830">
        <v>70</v>
      </c>
      <c r="I830" s="5">
        <f t="shared" si="51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s="9" t="s">
        <v>33</v>
      </c>
      <c r="Q830" s="4" t="s">
        <v>2039</v>
      </c>
      <c r="R830" s="4" t="s">
        <v>2040</v>
      </c>
      <c r="S830" s="14">
        <f t="shared" si="49"/>
        <v>43340.208333333328</v>
      </c>
      <c r="T830" s="14">
        <f t="shared" si="50"/>
        <v>43365.208333333328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6">
        <f t="shared" si="48"/>
        <v>51.34375</v>
      </c>
      <c r="G831" t="s">
        <v>14</v>
      </c>
      <c r="H831">
        <v>154</v>
      </c>
      <c r="I831" s="5">
        <f t="shared" si="51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s="9" t="s">
        <v>33</v>
      </c>
      <c r="Q831" s="4" t="s">
        <v>2039</v>
      </c>
      <c r="R831" s="4" t="s">
        <v>2040</v>
      </c>
      <c r="S831" s="14">
        <f t="shared" si="49"/>
        <v>42164.208333333328</v>
      </c>
      <c r="T831" s="14">
        <f t="shared" si="50"/>
        <v>42179.208333333328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6">
        <f t="shared" si="48"/>
        <v>1.1710526315789473</v>
      </c>
      <c r="G832" t="s">
        <v>14</v>
      </c>
      <c r="H832">
        <v>22</v>
      </c>
      <c r="I832" s="5">
        <f t="shared" si="51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s="9" t="s">
        <v>33</v>
      </c>
      <c r="Q832" s="4" t="s">
        <v>2039</v>
      </c>
      <c r="R832" s="4" t="s">
        <v>2040</v>
      </c>
      <c r="S832" s="14">
        <f t="shared" si="49"/>
        <v>43103.25</v>
      </c>
      <c r="T832" s="14">
        <f t="shared" si="50"/>
        <v>43162.25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6">
        <f t="shared" si="48"/>
        <v>108.97734294541709</v>
      </c>
      <c r="G833" t="s">
        <v>20</v>
      </c>
      <c r="H833">
        <v>4233</v>
      </c>
      <c r="I833" s="5">
        <f t="shared" si="51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s="9" t="s">
        <v>122</v>
      </c>
      <c r="Q833" s="4" t="s">
        <v>2054</v>
      </c>
      <c r="R833" s="4" t="s">
        <v>2055</v>
      </c>
      <c r="S833" s="14">
        <f t="shared" si="49"/>
        <v>40994.208333333336</v>
      </c>
      <c r="T833" s="14">
        <f t="shared" si="50"/>
        <v>41028.208333333336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6">
        <f t="shared" si="48"/>
        <v>315.17592592592592</v>
      </c>
      <c r="G834" t="s">
        <v>20</v>
      </c>
      <c r="H834">
        <v>1297</v>
      </c>
      <c r="I834" s="5">
        <f t="shared" si="51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s="9" t="s">
        <v>206</v>
      </c>
      <c r="Q834" s="4" t="s">
        <v>2047</v>
      </c>
      <c r="R834" s="4" t="s">
        <v>2059</v>
      </c>
      <c r="S834" s="14">
        <f t="shared" si="49"/>
        <v>42299.208333333328</v>
      </c>
      <c r="T834" s="14">
        <f t="shared" si="50"/>
        <v>42333.25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6">
        <f t="shared" ref="F835:F898" si="52">SUM(E835/D835)*100</f>
        <v>157.69117647058823</v>
      </c>
      <c r="G835" t="s">
        <v>20</v>
      </c>
      <c r="H835">
        <v>165</v>
      </c>
      <c r="I835" s="5">
        <f t="shared" si="51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s="9" t="s">
        <v>206</v>
      </c>
      <c r="Q835" s="4" t="s">
        <v>2047</v>
      </c>
      <c r="R835" s="4" t="s">
        <v>2059</v>
      </c>
      <c r="S835" s="14">
        <f t="shared" ref="S835:S898" si="53">(((L835/60/60)/24)+DATE(1970,1,1))</f>
        <v>40588.25</v>
      </c>
      <c r="T835" s="14">
        <f t="shared" ref="T835:T898" si="54">(((M835/60/60)/24)+DATE(1970,1,1))</f>
        <v>40599.25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6">
        <f t="shared" si="52"/>
        <v>153.8082191780822</v>
      </c>
      <c r="G836" t="s">
        <v>20</v>
      </c>
      <c r="H836">
        <v>119</v>
      </c>
      <c r="I836" s="5">
        <f t="shared" ref="I836:I899" si="55">AVERAGE(E836/H836)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s="9" t="s">
        <v>33</v>
      </c>
      <c r="Q836" s="4" t="s">
        <v>2039</v>
      </c>
      <c r="R836" s="4" t="s">
        <v>2040</v>
      </c>
      <c r="S836" s="14">
        <f t="shared" si="53"/>
        <v>41448.208333333336</v>
      </c>
      <c r="T836" s="14">
        <f t="shared" si="54"/>
        <v>41454.208333333336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6">
        <f t="shared" si="52"/>
        <v>89.738979118329468</v>
      </c>
      <c r="G837" t="s">
        <v>14</v>
      </c>
      <c r="H837">
        <v>1758</v>
      </c>
      <c r="I837" s="5">
        <f t="shared" si="55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s="9" t="s">
        <v>28</v>
      </c>
      <c r="Q837" s="4" t="s">
        <v>2037</v>
      </c>
      <c r="R837" s="4" t="s">
        <v>2038</v>
      </c>
      <c r="S837" s="14">
        <f t="shared" si="53"/>
        <v>42063.25</v>
      </c>
      <c r="T837" s="14">
        <f t="shared" si="54"/>
        <v>42069.25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6">
        <f t="shared" si="52"/>
        <v>75.135802469135797</v>
      </c>
      <c r="G838" t="s">
        <v>14</v>
      </c>
      <c r="H838">
        <v>94</v>
      </c>
      <c r="I838" s="5">
        <f t="shared" si="55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s="9" t="s">
        <v>60</v>
      </c>
      <c r="Q838" s="4" t="s">
        <v>2035</v>
      </c>
      <c r="R838" s="4" t="s">
        <v>2045</v>
      </c>
      <c r="S838" s="14">
        <f t="shared" si="53"/>
        <v>40214.25</v>
      </c>
      <c r="T838" s="14">
        <f t="shared" si="54"/>
        <v>40225.25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6">
        <f t="shared" si="52"/>
        <v>852.88135593220341</v>
      </c>
      <c r="G839" t="s">
        <v>20</v>
      </c>
      <c r="H839">
        <v>1797</v>
      </c>
      <c r="I839" s="5">
        <f t="shared" si="55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s="9" t="s">
        <v>159</v>
      </c>
      <c r="Q839" s="4" t="s">
        <v>2035</v>
      </c>
      <c r="R839" s="4" t="s">
        <v>2058</v>
      </c>
      <c r="S839" s="14">
        <f t="shared" si="53"/>
        <v>40629.208333333336</v>
      </c>
      <c r="T839" s="14">
        <f t="shared" si="54"/>
        <v>40683.208333333336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6">
        <f t="shared" si="52"/>
        <v>138.90625</v>
      </c>
      <c r="G840" t="s">
        <v>20</v>
      </c>
      <c r="H840">
        <v>261</v>
      </c>
      <c r="I840" s="5">
        <f t="shared" si="55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s="9" t="s">
        <v>33</v>
      </c>
      <c r="Q840" s="4" t="s">
        <v>2039</v>
      </c>
      <c r="R840" s="4" t="s">
        <v>2040</v>
      </c>
      <c r="S840" s="14">
        <f t="shared" si="53"/>
        <v>43370.208333333328</v>
      </c>
      <c r="T840" s="14">
        <f t="shared" si="54"/>
        <v>43379.208333333328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6">
        <f t="shared" si="52"/>
        <v>190.18181818181819</v>
      </c>
      <c r="G841" t="s">
        <v>20</v>
      </c>
      <c r="H841">
        <v>157</v>
      </c>
      <c r="I841" s="5">
        <f t="shared" si="55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s="9" t="s">
        <v>42</v>
      </c>
      <c r="Q841" s="4" t="s">
        <v>2041</v>
      </c>
      <c r="R841" s="4" t="s">
        <v>2042</v>
      </c>
      <c r="S841" s="14">
        <f t="shared" si="53"/>
        <v>41715.208333333336</v>
      </c>
      <c r="T841" s="14">
        <f t="shared" si="54"/>
        <v>41760.208333333336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6">
        <f t="shared" si="52"/>
        <v>100.24333619948409</v>
      </c>
      <c r="G842" t="s">
        <v>20</v>
      </c>
      <c r="H842">
        <v>3533</v>
      </c>
      <c r="I842" s="5">
        <f t="shared" si="55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s="9" t="s">
        <v>33</v>
      </c>
      <c r="Q842" s="4" t="s">
        <v>2039</v>
      </c>
      <c r="R842" s="4" t="s">
        <v>2040</v>
      </c>
      <c r="S842" s="14">
        <f t="shared" si="53"/>
        <v>41836.208333333336</v>
      </c>
      <c r="T842" s="14">
        <f t="shared" si="54"/>
        <v>41838.208333333336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6">
        <f t="shared" si="52"/>
        <v>142.75824175824175</v>
      </c>
      <c r="G843" t="s">
        <v>20</v>
      </c>
      <c r="H843">
        <v>155</v>
      </c>
      <c r="I843" s="5">
        <f t="shared" si="55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s="9" t="s">
        <v>28</v>
      </c>
      <c r="Q843" s="4" t="s">
        <v>2037</v>
      </c>
      <c r="R843" s="4" t="s">
        <v>2038</v>
      </c>
      <c r="S843" s="14">
        <f t="shared" si="53"/>
        <v>42419.25</v>
      </c>
      <c r="T843" s="14">
        <f t="shared" si="54"/>
        <v>42435.25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6">
        <f t="shared" si="52"/>
        <v>563.13333333333333</v>
      </c>
      <c r="G844" t="s">
        <v>20</v>
      </c>
      <c r="H844">
        <v>132</v>
      </c>
      <c r="I844" s="5">
        <f t="shared" si="55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s="9" t="s">
        <v>65</v>
      </c>
      <c r="Q844" s="4" t="s">
        <v>2037</v>
      </c>
      <c r="R844" s="4" t="s">
        <v>2046</v>
      </c>
      <c r="S844" s="14">
        <f t="shared" si="53"/>
        <v>43266.208333333328</v>
      </c>
      <c r="T844" s="14">
        <f t="shared" si="54"/>
        <v>43269.208333333328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6">
        <f t="shared" si="52"/>
        <v>30.715909090909086</v>
      </c>
      <c r="G845" t="s">
        <v>14</v>
      </c>
      <c r="H845">
        <v>33</v>
      </c>
      <c r="I845" s="5">
        <f t="shared" si="55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s="9" t="s">
        <v>122</v>
      </c>
      <c r="Q845" s="4" t="s">
        <v>2054</v>
      </c>
      <c r="R845" s="4" t="s">
        <v>2055</v>
      </c>
      <c r="S845" s="14">
        <f t="shared" si="53"/>
        <v>43338.208333333328</v>
      </c>
      <c r="T845" s="14">
        <f t="shared" si="54"/>
        <v>43344.208333333328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6">
        <f t="shared" si="52"/>
        <v>99.39772727272728</v>
      </c>
      <c r="G846" t="s">
        <v>74</v>
      </c>
      <c r="H846">
        <v>94</v>
      </c>
      <c r="I846" s="5">
        <f t="shared" si="55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s="9" t="s">
        <v>42</v>
      </c>
      <c r="Q846" s="4" t="s">
        <v>2041</v>
      </c>
      <c r="R846" s="4" t="s">
        <v>2042</v>
      </c>
      <c r="S846" s="14">
        <f t="shared" si="53"/>
        <v>40930.25</v>
      </c>
      <c r="T846" s="14">
        <f t="shared" si="54"/>
        <v>40933.25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6">
        <f t="shared" si="52"/>
        <v>197.54935622317598</v>
      </c>
      <c r="G847" t="s">
        <v>20</v>
      </c>
      <c r="H847">
        <v>1354</v>
      </c>
      <c r="I847" s="5">
        <f t="shared" si="55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s="9" t="s">
        <v>28</v>
      </c>
      <c r="Q847" s="4" t="s">
        <v>2037</v>
      </c>
      <c r="R847" s="4" t="s">
        <v>2038</v>
      </c>
      <c r="S847" s="14">
        <f t="shared" si="53"/>
        <v>43235.208333333328</v>
      </c>
      <c r="T847" s="14">
        <f t="shared" si="54"/>
        <v>43272.208333333328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6">
        <f t="shared" si="52"/>
        <v>508.5</v>
      </c>
      <c r="G848" t="s">
        <v>20</v>
      </c>
      <c r="H848">
        <v>48</v>
      </c>
      <c r="I848" s="5">
        <f t="shared" si="55"/>
        <v>105.9375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s="9" t="s">
        <v>28</v>
      </c>
      <c r="Q848" s="4" t="s">
        <v>2037</v>
      </c>
      <c r="R848" s="4" t="s">
        <v>2038</v>
      </c>
      <c r="S848" s="14">
        <f t="shared" si="53"/>
        <v>43302.208333333328</v>
      </c>
      <c r="T848" s="14">
        <f t="shared" si="54"/>
        <v>43338.208333333328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6">
        <f t="shared" si="52"/>
        <v>237.74468085106383</v>
      </c>
      <c r="G849" t="s">
        <v>20</v>
      </c>
      <c r="H849">
        <v>110</v>
      </c>
      <c r="I849" s="5">
        <f t="shared" si="55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s="9" t="s">
        <v>17</v>
      </c>
      <c r="Q849" s="4" t="s">
        <v>2033</v>
      </c>
      <c r="R849" s="4" t="s">
        <v>2034</v>
      </c>
      <c r="S849" s="14">
        <f t="shared" si="53"/>
        <v>43107.25</v>
      </c>
      <c r="T849" s="14">
        <f t="shared" si="54"/>
        <v>43110.25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6">
        <f t="shared" si="52"/>
        <v>338.46875</v>
      </c>
      <c r="G850" t="s">
        <v>20</v>
      </c>
      <c r="H850">
        <v>172</v>
      </c>
      <c r="I850" s="5">
        <f t="shared" si="55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s="9" t="s">
        <v>53</v>
      </c>
      <c r="Q850" s="4" t="s">
        <v>2041</v>
      </c>
      <c r="R850" s="4" t="s">
        <v>2044</v>
      </c>
      <c r="S850" s="14">
        <f t="shared" si="53"/>
        <v>40341.208333333336</v>
      </c>
      <c r="T850" s="14">
        <f t="shared" si="54"/>
        <v>40350.208333333336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6">
        <f t="shared" si="52"/>
        <v>133.08955223880596</v>
      </c>
      <c r="G851" t="s">
        <v>20</v>
      </c>
      <c r="H851">
        <v>307</v>
      </c>
      <c r="I851" s="5">
        <f t="shared" si="55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s="9" t="s">
        <v>60</v>
      </c>
      <c r="Q851" s="4" t="s">
        <v>2035</v>
      </c>
      <c r="R851" s="4" t="s">
        <v>2045</v>
      </c>
      <c r="S851" s="14">
        <f t="shared" si="53"/>
        <v>40948.25</v>
      </c>
      <c r="T851" s="14">
        <f t="shared" si="54"/>
        <v>40951.25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6">
        <f t="shared" si="52"/>
        <v>1</v>
      </c>
      <c r="G852" t="s">
        <v>14</v>
      </c>
      <c r="H852">
        <v>1</v>
      </c>
      <c r="I852" s="5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s="9" t="s">
        <v>23</v>
      </c>
      <c r="Q852" s="4" t="s">
        <v>2035</v>
      </c>
      <c r="R852" s="4" t="s">
        <v>2036</v>
      </c>
      <c r="S852" s="14">
        <f t="shared" si="53"/>
        <v>40866.25</v>
      </c>
      <c r="T852" s="14">
        <f t="shared" si="54"/>
        <v>40881.25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6">
        <f t="shared" si="52"/>
        <v>207.79999999999998</v>
      </c>
      <c r="G853" t="s">
        <v>20</v>
      </c>
      <c r="H853">
        <v>160</v>
      </c>
      <c r="I853" s="5">
        <f t="shared" si="55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s="9" t="s">
        <v>50</v>
      </c>
      <c r="Q853" s="4" t="s">
        <v>2035</v>
      </c>
      <c r="R853" s="4" t="s">
        <v>2043</v>
      </c>
      <c r="S853" s="14">
        <f t="shared" si="53"/>
        <v>41031.208333333336</v>
      </c>
      <c r="T853" s="14">
        <f t="shared" si="54"/>
        <v>41064.208333333336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6">
        <f t="shared" si="52"/>
        <v>51.122448979591837</v>
      </c>
      <c r="G854" t="s">
        <v>14</v>
      </c>
      <c r="H854">
        <v>31</v>
      </c>
      <c r="I854" s="5">
        <f t="shared" si="55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s="9" t="s">
        <v>89</v>
      </c>
      <c r="Q854" s="4" t="s">
        <v>2050</v>
      </c>
      <c r="R854" s="4" t="s">
        <v>2051</v>
      </c>
      <c r="S854" s="14">
        <f t="shared" si="53"/>
        <v>40740.208333333336</v>
      </c>
      <c r="T854" s="14">
        <f t="shared" si="54"/>
        <v>40750.208333333336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6">
        <f t="shared" si="52"/>
        <v>652.05847953216369</v>
      </c>
      <c r="G855" t="s">
        <v>20</v>
      </c>
      <c r="H855">
        <v>1467</v>
      </c>
      <c r="I855" s="5">
        <f t="shared" si="55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s="9" t="s">
        <v>60</v>
      </c>
      <c r="Q855" s="4" t="s">
        <v>2035</v>
      </c>
      <c r="R855" s="4" t="s">
        <v>2045</v>
      </c>
      <c r="S855" s="14">
        <f t="shared" si="53"/>
        <v>40714.208333333336</v>
      </c>
      <c r="T855" s="14">
        <f t="shared" si="54"/>
        <v>40719.208333333336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6">
        <f t="shared" si="52"/>
        <v>113.63099415204678</v>
      </c>
      <c r="G856" t="s">
        <v>20</v>
      </c>
      <c r="H856">
        <v>2662</v>
      </c>
      <c r="I856" s="5">
        <f t="shared" si="55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s="9" t="s">
        <v>119</v>
      </c>
      <c r="Q856" s="4" t="s">
        <v>2047</v>
      </c>
      <c r="R856" s="4" t="s">
        <v>2053</v>
      </c>
      <c r="S856" s="14">
        <f t="shared" si="53"/>
        <v>43787.25</v>
      </c>
      <c r="T856" s="14">
        <f t="shared" si="54"/>
        <v>43814.25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6">
        <f t="shared" si="52"/>
        <v>102.37606837606839</v>
      </c>
      <c r="G857" t="s">
        <v>20</v>
      </c>
      <c r="H857">
        <v>452</v>
      </c>
      <c r="I857" s="5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s="9" t="s">
        <v>33</v>
      </c>
      <c r="Q857" s="4" t="s">
        <v>2039</v>
      </c>
      <c r="R857" s="4" t="s">
        <v>2040</v>
      </c>
      <c r="S857" s="14">
        <f t="shared" si="53"/>
        <v>40712.208333333336</v>
      </c>
      <c r="T857" s="14">
        <f t="shared" si="54"/>
        <v>40743.208333333336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6">
        <f t="shared" si="52"/>
        <v>356.58333333333331</v>
      </c>
      <c r="G858" t="s">
        <v>20</v>
      </c>
      <c r="H858">
        <v>158</v>
      </c>
      <c r="I858" s="5">
        <f t="shared" si="55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s="9" t="s">
        <v>17</v>
      </c>
      <c r="Q858" s="4" t="s">
        <v>2033</v>
      </c>
      <c r="R858" s="4" t="s">
        <v>2034</v>
      </c>
      <c r="S858" s="14">
        <f t="shared" si="53"/>
        <v>41023.208333333336</v>
      </c>
      <c r="T858" s="14">
        <f t="shared" si="54"/>
        <v>41040.208333333336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6">
        <f t="shared" si="52"/>
        <v>139.86792452830187</v>
      </c>
      <c r="G859" t="s">
        <v>20</v>
      </c>
      <c r="H859">
        <v>225</v>
      </c>
      <c r="I859" s="5">
        <f t="shared" si="55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s="9" t="s">
        <v>100</v>
      </c>
      <c r="Q859" s="4" t="s">
        <v>2041</v>
      </c>
      <c r="R859" s="4" t="s">
        <v>2052</v>
      </c>
      <c r="S859" s="14">
        <f t="shared" si="53"/>
        <v>40944.25</v>
      </c>
      <c r="T859" s="14">
        <f t="shared" si="54"/>
        <v>40967.25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6">
        <f t="shared" si="52"/>
        <v>69.45</v>
      </c>
      <c r="G860" t="s">
        <v>14</v>
      </c>
      <c r="H860">
        <v>35</v>
      </c>
      <c r="I860" s="5">
        <f t="shared" si="55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s="9" t="s">
        <v>17</v>
      </c>
      <c r="Q860" s="4" t="s">
        <v>2033</v>
      </c>
      <c r="R860" s="4" t="s">
        <v>2034</v>
      </c>
      <c r="S860" s="14">
        <f t="shared" si="53"/>
        <v>43211.208333333328</v>
      </c>
      <c r="T860" s="14">
        <f t="shared" si="54"/>
        <v>43218.208333333328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6">
        <f t="shared" si="52"/>
        <v>35.534246575342465</v>
      </c>
      <c r="G861" t="s">
        <v>14</v>
      </c>
      <c r="H861">
        <v>63</v>
      </c>
      <c r="I861" s="5">
        <f t="shared" si="55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s="9" t="s">
        <v>33</v>
      </c>
      <c r="Q861" s="4" t="s">
        <v>2039</v>
      </c>
      <c r="R861" s="4" t="s">
        <v>2040</v>
      </c>
      <c r="S861" s="14">
        <f t="shared" si="53"/>
        <v>41334.25</v>
      </c>
      <c r="T861" s="14">
        <f t="shared" si="54"/>
        <v>41352.208333333336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6">
        <f t="shared" si="52"/>
        <v>251.65</v>
      </c>
      <c r="G862" t="s">
        <v>20</v>
      </c>
      <c r="H862">
        <v>65</v>
      </c>
      <c r="I862" s="5">
        <f t="shared" si="55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s="9" t="s">
        <v>65</v>
      </c>
      <c r="Q862" s="4" t="s">
        <v>2037</v>
      </c>
      <c r="R862" s="4" t="s">
        <v>2046</v>
      </c>
      <c r="S862" s="14">
        <f t="shared" si="53"/>
        <v>43515.25</v>
      </c>
      <c r="T862" s="14">
        <f t="shared" si="54"/>
        <v>43525.25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6">
        <f t="shared" si="52"/>
        <v>105.87500000000001</v>
      </c>
      <c r="G863" t="s">
        <v>20</v>
      </c>
      <c r="H863">
        <v>163</v>
      </c>
      <c r="I863" s="5">
        <f t="shared" si="55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s="9" t="s">
        <v>33</v>
      </c>
      <c r="Q863" s="4" t="s">
        <v>2039</v>
      </c>
      <c r="R863" s="4" t="s">
        <v>2040</v>
      </c>
      <c r="S863" s="14">
        <f t="shared" si="53"/>
        <v>40258.208333333336</v>
      </c>
      <c r="T863" s="14">
        <f t="shared" si="54"/>
        <v>40266.208333333336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6">
        <f t="shared" si="52"/>
        <v>187.42857142857144</v>
      </c>
      <c r="G864" t="s">
        <v>20</v>
      </c>
      <c r="H864">
        <v>85</v>
      </c>
      <c r="I864" s="5">
        <f t="shared" si="55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s="9" t="s">
        <v>33</v>
      </c>
      <c r="Q864" s="4" t="s">
        <v>2039</v>
      </c>
      <c r="R864" s="4" t="s">
        <v>2040</v>
      </c>
      <c r="S864" s="14">
        <f t="shared" si="53"/>
        <v>40756.208333333336</v>
      </c>
      <c r="T864" s="14">
        <f t="shared" si="54"/>
        <v>40760.208333333336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6">
        <f t="shared" si="52"/>
        <v>386.78571428571428</v>
      </c>
      <c r="G865" t="s">
        <v>20</v>
      </c>
      <c r="H865">
        <v>217</v>
      </c>
      <c r="I865" s="5">
        <f t="shared" si="55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s="9" t="s">
        <v>269</v>
      </c>
      <c r="Q865" s="4" t="s">
        <v>2041</v>
      </c>
      <c r="R865" s="4" t="s">
        <v>2060</v>
      </c>
      <c r="S865" s="14">
        <f t="shared" si="53"/>
        <v>42172.208333333328</v>
      </c>
      <c r="T865" s="14">
        <f t="shared" si="54"/>
        <v>42195.208333333328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6">
        <f t="shared" si="52"/>
        <v>347.07142857142856</v>
      </c>
      <c r="G866" t="s">
        <v>20</v>
      </c>
      <c r="H866">
        <v>150</v>
      </c>
      <c r="I866" s="5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s="9" t="s">
        <v>100</v>
      </c>
      <c r="Q866" s="4" t="s">
        <v>2041</v>
      </c>
      <c r="R866" s="4" t="s">
        <v>2052</v>
      </c>
      <c r="S866" s="14">
        <f t="shared" si="53"/>
        <v>42601.208333333328</v>
      </c>
      <c r="T866" s="14">
        <f t="shared" si="54"/>
        <v>42606.208333333328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6">
        <f t="shared" si="52"/>
        <v>185.82098765432099</v>
      </c>
      <c r="G867" t="s">
        <v>20</v>
      </c>
      <c r="H867">
        <v>3272</v>
      </c>
      <c r="I867" s="5">
        <f t="shared" si="55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s="9" t="s">
        <v>33</v>
      </c>
      <c r="Q867" s="4" t="s">
        <v>2039</v>
      </c>
      <c r="R867" s="4" t="s">
        <v>2040</v>
      </c>
      <c r="S867" s="14">
        <f t="shared" si="53"/>
        <v>41897.208333333336</v>
      </c>
      <c r="T867" s="14">
        <f t="shared" si="54"/>
        <v>41906.208333333336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6">
        <f t="shared" si="52"/>
        <v>43.241247264770237</v>
      </c>
      <c r="G868" t="s">
        <v>74</v>
      </c>
      <c r="H868">
        <v>898</v>
      </c>
      <c r="I868" s="5">
        <f t="shared" si="55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s="9" t="s">
        <v>122</v>
      </c>
      <c r="Q868" s="4" t="s">
        <v>2054</v>
      </c>
      <c r="R868" s="4" t="s">
        <v>2055</v>
      </c>
      <c r="S868" s="14">
        <f t="shared" si="53"/>
        <v>40671.208333333336</v>
      </c>
      <c r="T868" s="14">
        <f t="shared" si="54"/>
        <v>40672.208333333336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6">
        <f t="shared" si="52"/>
        <v>162.4375</v>
      </c>
      <c r="G869" t="s">
        <v>20</v>
      </c>
      <c r="H869">
        <v>300</v>
      </c>
      <c r="I869" s="5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s="9" t="s">
        <v>17</v>
      </c>
      <c r="Q869" s="4" t="s">
        <v>2033</v>
      </c>
      <c r="R869" s="4" t="s">
        <v>2034</v>
      </c>
      <c r="S869" s="14">
        <f t="shared" si="53"/>
        <v>43382.208333333328</v>
      </c>
      <c r="T869" s="14">
        <f t="shared" si="54"/>
        <v>43388.208333333328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6">
        <f t="shared" si="52"/>
        <v>184.84285714285716</v>
      </c>
      <c r="G870" t="s">
        <v>20</v>
      </c>
      <c r="H870">
        <v>126</v>
      </c>
      <c r="I870" s="5">
        <f t="shared" si="55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s="9" t="s">
        <v>33</v>
      </c>
      <c r="Q870" s="4" t="s">
        <v>2039</v>
      </c>
      <c r="R870" s="4" t="s">
        <v>2040</v>
      </c>
      <c r="S870" s="14">
        <f t="shared" si="53"/>
        <v>41559.208333333336</v>
      </c>
      <c r="T870" s="14">
        <f t="shared" si="54"/>
        <v>41570.208333333336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6">
        <f t="shared" si="52"/>
        <v>23.703520691785052</v>
      </c>
      <c r="G871" t="s">
        <v>14</v>
      </c>
      <c r="H871">
        <v>526</v>
      </c>
      <c r="I871" s="5">
        <f t="shared" si="55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s="9" t="s">
        <v>53</v>
      </c>
      <c r="Q871" s="4" t="s">
        <v>2041</v>
      </c>
      <c r="R871" s="4" t="s">
        <v>2044</v>
      </c>
      <c r="S871" s="14">
        <f t="shared" si="53"/>
        <v>40350.208333333336</v>
      </c>
      <c r="T871" s="14">
        <f t="shared" si="54"/>
        <v>40364.208333333336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6">
        <f t="shared" si="52"/>
        <v>89.870129870129873</v>
      </c>
      <c r="G872" t="s">
        <v>14</v>
      </c>
      <c r="H872">
        <v>121</v>
      </c>
      <c r="I872" s="5">
        <f t="shared" si="55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s="9" t="s">
        <v>33</v>
      </c>
      <c r="Q872" s="4" t="s">
        <v>2039</v>
      </c>
      <c r="R872" s="4" t="s">
        <v>2040</v>
      </c>
      <c r="S872" s="14">
        <f t="shared" si="53"/>
        <v>42240.208333333328</v>
      </c>
      <c r="T872" s="14">
        <f t="shared" si="54"/>
        <v>42265.208333333328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6">
        <f t="shared" si="52"/>
        <v>272.6041958041958</v>
      </c>
      <c r="G873" t="s">
        <v>20</v>
      </c>
      <c r="H873">
        <v>2320</v>
      </c>
      <c r="I873" s="5">
        <f t="shared" si="55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s="9" t="s">
        <v>33</v>
      </c>
      <c r="Q873" s="4" t="s">
        <v>2039</v>
      </c>
      <c r="R873" s="4" t="s">
        <v>2040</v>
      </c>
      <c r="S873" s="14">
        <f t="shared" si="53"/>
        <v>43040.208333333328</v>
      </c>
      <c r="T873" s="14">
        <f t="shared" si="54"/>
        <v>43058.25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6">
        <f t="shared" si="52"/>
        <v>170.04255319148936</v>
      </c>
      <c r="G874" t="s">
        <v>20</v>
      </c>
      <c r="H874">
        <v>81</v>
      </c>
      <c r="I874" s="5">
        <f t="shared" si="55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s="9" t="s">
        <v>474</v>
      </c>
      <c r="Q874" s="4" t="s">
        <v>2041</v>
      </c>
      <c r="R874" s="4" t="s">
        <v>2063</v>
      </c>
      <c r="S874" s="14">
        <f t="shared" si="53"/>
        <v>43346.208333333328</v>
      </c>
      <c r="T874" s="14">
        <f t="shared" si="54"/>
        <v>43351.208333333328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6">
        <f t="shared" si="52"/>
        <v>188.28503562945369</v>
      </c>
      <c r="G875" t="s">
        <v>20</v>
      </c>
      <c r="H875">
        <v>1887</v>
      </c>
      <c r="I875" s="5">
        <f t="shared" si="55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s="9" t="s">
        <v>122</v>
      </c>
      <c r="Q875" s="4" t="s">
        <v>2054</v>
      </c>
      <c r="R875" s="4" t="s">
        <v>2055</v>
      </c>
      <c r="S875" s="14">
        <f t="shared" si="53"/>
        <v>41647.25</v>
      </c>
      <c r="T875" s="14">
        <f t="shared" si="54"/>
        <v>41652.25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6">
        <f t="shared" si="52"/>
        <v>346.93532338308455</v>
      </c>
      <c r="G876" t="s">
        <v>20</v>
      </c>
      <c r="H876">
        <v>4358</v>
      </c>
      <c r="I876" s="5">
        <f t="shared" si="55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s="9" t="s">
        <v>122</v>
      </c>
      <c r="Q876" s="4" t="s">
        <v>2054</v>
      </c>
      <c r="R876" s="4" t="s">
        <v>2055</v>
      </c>
      <c r="S876" s="14">
        <f t="shared" si="53"/>
        <v>40291.208333333336</v>
      </c>
      <c r="T876" s="14">
        <f t="shared" si="54"/>
        <v>40329.208333333336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6">
        <f t="shared" si="52"/>
        <v>69.177215189873422</v>
      </c>
      <c r="G877" t="s">
        <v>14</v>
      </c>
      <c r="H877">
        <v>67</v>
      </c>
      <c r="I877" s="5">
        <f t="shared" si="55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s="9" t="s">
        <v>23</v>
      </c>
      <c r="Q877" s="4" t="s">
        <v>2035</v>
      </c>
      <c r="R877" s="4" t="s">
        <v>2036</v>
      </c>
      <c r="S877" s="14">
        <f t="shared" si="53"/>
        <v>40556.25</v>
      </c>
      <c r="T877" s="14">
        <f t="shared" si="54"/>
        <v>40557.25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6">
        <f t="shared" si="52"/>
        <v>25.433734939759034</v>
      </c>
      <c r="G878" t="s">
        <v>14</v>
      </c>
      <c r="H878">
        <v>57</v>
      </c>
      <c r="I878" s="5">
        <f t="shared" si="55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s="9" t="s">
        <v>122</v>
      </c>
      <c r="Q878" s="4" t="s">
        <v>2054</v>
      </c>
      <c r="R878" s="4" t="s">
        <v>2055</v>
      </c>
      <c r="S878" s="14">
        <f t="shared" si="53"/>
        <v>43624.208333333328</v>
      </c>
      <c r="T878" s="14">
        <f t="shared" si="54"/>
        <v>43648.208333333328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6">
        <f t="shared" si="52"/>
        <v>77.400977995110026</v>
      </c>
      <c r="G879" t="s">
        <v>14</v>
      </c>
      <c r="H879">
        <v>1229</v>
      </c>
      <c r="I879" s="5">
        <f t="shared" si="55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s="9" t="s">
        <v>17</v>
      </c>
      <c r="Q879" s="4" t="s">
        <v>2033</v>
      </c>
      <c r="R879" s="4" t="s">
        <v>2034</v>
      </c>
      <c r="S879" s="14">
        <f t="shared" si="53"/>
        <v>42577.208333333328</v>
      </c>
      <c r="T879" s="14">
        <f t="shared" si="54"/>
        <v>42578.208333333328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6">
        <f t="shared" si="52"/>
        <v>37.481481481481481</v>
      </c>
      <c r="G880" t="s">
        <v>14</v>
      </c>
      <c r="H880">
        <v>12</v>
      </c>
      <c r="I880" s="5">
        <f t="shared" si="55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s="9" t="s">
        <v>148</v>
      </c>
      <c r="Q880" s="4" t="s">
        <v>2035</v>
      </c>
      <c r="R880" s="4" t="s">
        <v>2057</v>
      </c>
      <c r="S880" s="14">
        <f t="shared" si="53"/>
        <v>43845.25</v>
      </c>
      <c r="T880" s="14">
        <f t="shared" si="54"/>
        <v>43869.25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6">
        <f t="shared" si="52"/>
        <v>543.79999999999995</v>
      </c>
      <c r="G881" t="s">
        <v>20</v>
      </c>
      <c r="H881">
        <v>53</v>
      </c>
      <c r="I881" s="5">
        <f t="shared" si="55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s="9" t="s">
        <v>68</v>
      </c>
      <c r="Q881" s="4" t="s">
        <v>2047</v>
      </c>
      <c r="R881" s="4" t="s">
        <v>2048</v>
      </c>
      <c r="S881" s="14">
        <f t="shared" si="53"/>
        <v>42788.25</v>
      </c>
      <c r="T881" s="14">
        <f t="shared" si="54"/>
        <v>42797.25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6">
        <f t="shared" si="52"/>
        <v>228.52189349112427</v>
      </c>
      <c r="G882" t="s">
        <v>20</v>
      </c>
      <c r="H882">
        <v>2414</v>
      </c>
      <c r="I882" s="5">
        <f t="shared" si="55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s="9" t="s">
        <v>50</v>
      </c>
      <c r="Q882" s="4" t="s">
        <v>2035</v>
      </c>
      <c r="R882" s="4" t="s">
        <v>2043</v>
      </c>
      <c r="S882" s="14">
        <f t="shared" si="53"/>
        <v>43667.208333333328</v>
      </c>
      <c r="T882" s="14">
        <f t="shared" si="54"/>
        <v>43669.208333333328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6">
        <f t="shared" si="52"/>
        <v>38.948339483394832</v>
      </c>
      <c r="G883" t="s">
        <v>14</v>
      </c>
      <c r="H883">
        <v>452</v>
      </c>
      <c r="I883" s="5">
        <f t="shared" si="55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s="9" t="s">
        <v>33</v>
      </c>
      <c r="Q883" s="4" t="s">
        <v>2039</v>
      </c>
      <c r="R883" s="4" t="s">
        <v>2040</v>
      </c>
      <c r="S883" s="14">
        <f t="shared" si="53"/>
        <v>42194.208333333328</v>
      </c>
      <c r="T883" s="14">
        <f t="shared" si="54"/>
        <v>42223.208333333328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6">
        <f t="shared" si="52"/>
        <v>370</v>
      </c>
      <c r="G884" t="s">
        <v>20</v>
      </c>
      <c r="H884">
        <v>80</v>
      </c>
      <c r="I884" s="5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s="9" t="s">
        <v>33</v>
      </c>
      <c r="Q884" s="4" t="s">
        <v>2039</v>
      </c>
      <c r="R884" s="4" t="s">
        <v>2040</v>
      </c>
      <c r="S884" s="14">
        <f t="shared" si="53"/>
        <v>42025.25</v>
      </c>
      <c r="T884" s="14">
        <f t="shared" si="54"/>
        <v>42029.25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6">
        <f t="shared" si="52"/>
        <v>237.91176470588232</v>
      </c>
      <c r="G885" t="s">
        <v>20</v>
      </c>
      <c r="H885">
        <v>193</v>
      </c>
      <c r="I885" s="5">
        <f t="shared" si="55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s="9" t="s">
        <v>100</v>
      </c>
      <c r="Q885" s="4" t="s">
        <v>2041</v>
      </c>
      <c r="R885" s="4" t="s">
        <v>2052</v>
      </c>
      <c r="S885" s="14">
        <f t="shared" si="53"/>
        <v>40323.208333333336</v>
      </c>
      <c r="T885" s="14">
        <f t="shared" si="54"/>
        <v>40359.208333333336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6">
        <f t="shared" si="52"/>
        <v>64.036299765807954</v>
      </c>
      <c r="G886" t="s">
        <v>14</v>
      </c>
      <c r="H886">
        <v>1886</v>
      </c>
      <c r="I886" s="5">
        <f t="shared" si="55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s="9" t="s">
        <v>33</v>
      </c>
      <c r="Q886" s="4" t="s">
        <v>2039</v>
      </c>
      <c r="R886" s="4" t="s">
        <v>2040</v>
      </c>
      <c r="S886" s="14">
        <f t="shared" si="53"/>
        <v>41763.208333333336</v>
      </c>
      <c r="T886" s="14">
        <f t="shared" si="54"/>
        <v>41765.208333333336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6">
        <f t="shared" si="52"/>
        <v>118.27777777777777</v>
      </c>
      <c r="G887" t="s">
        <v>20</v>
      </c>
      <c r="H887">
        <v>52</v>
      </c>
      <c r="I887" s="5">
        <f t="shared" si="55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s="9" t="s">
        <v>33</v>
      </c>
      <c r="Q887" s="4" t="s">
        <v>2039</v>
      </c>
      <c r="R887" s="4" t="s">
        <v>2040</v>
      </c>
      <c r="S887" s="14">
        <f t="shared" si="53"/>
        <v>40335.208333333336</v>
      </c>
      <c r="T887" s="14">
        <f t="shared" si="54"/>
        <v>40373.208333333336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6">
        <f t="shared" si="52"/>
        <v>84.824037184594957</v>
      </c>
      <c r="G888" t="s">
        <v>14</v>
      </c>
      <c r="H888">
        <v>1825</v>
      </c>
      <c r="I888" s="5">
        <f t="shared" si="55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s="9" t="s">
        <v>60</v>
      </c>
      <c r="Q888" s="4" t="s">
        <v>2035</v>
      </c>
      <c r="R888" s="4" t="s">
        <v>2045</v>
      </c>
      <c r="S888" s="14">
        <f t="shared" si="53"/>
        <v>40416.208333333336</v>
      </c>
      <c r="T888" s="14">
        <f t="shared" si="54"/>
        <v>40434.208333333336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6">
        <f t="shared" si="52"/>
        <v>29.346153846153843</v>
      </c>
      <c r="G889" t="s">
        <v>14</v>
      </c>
      <c r="H889">
        <v>31</v>
      </c>
      <c r="I889" s="5">
        <f t="shared" si="55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s="9" t="s">
        <v>33</v>
      </c>
      <c r="Q889" s="4" t="s">
        <v>2039</v>
      </c>
      <c r="R889" s="4" t="s">
        <v>2040</v>
      </c>
      <c r="S889" s="14">
        <f t="shared" si="53"/>
        <v>42202.208333333328</v>
      </c>
      <c r="T889" s="14">
        <f t="shared" si="54"/>
        <v>42249.208333333328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6">
        <f t="shared" si="52"/>
        <v>209.89655172413794</v>
      </c>
      <c r="G890" t="s">
        <v>20</v>
      </c>
      <c r="H890">
        <v>290</v>
      </c>
      <c r="I890" s="5">
        <f t="shared" si="55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s="9" t="s">
        <v>33</v>
      </c>
      <c r="Q890" s="4" t="s">
        <v>2039</v>
      </c>
      <c r="R890" s="4" t="s">
        <v>2040</v>
      </c>
      <c r="S890" s="14">
        <f t="shared" si="53"/>
        <v>42836.208333333328</v>
      </c>
      <c r="T890" s="14">
        <f t="shared" si="54"/>
        <v>42855.208333333328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6">
        <f t="shared" si="52"/>
        <v>169.78571428571431</v>
      </c>
      <c r="G891" t="s">
        <v>20</v>
      </c>
      <c r="H891">
        <v>122</v>
      </c>
      <c r="I891" s="5">
        <f t="shared" si="55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s="9" t="s">
        <v>50</v>
      </c>
      <c r="Q891" s="4" t="s">
        <v>2035</v>
      </c>
      <c r="R891" s="4" t="s">
        <v>2043</v>
      </c>
      <c r="S891" s="14">
        <f t="shared" si="53"/>
        <v>41710.208333333336</v>
      </c>
      <c r="T891" s="14">
        <f t="shared" si="54"/>
        <v>41717.208333333336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6">
        <f t="shared" si="52"/>
        <v>115.95907738095239</v>
      </c>
      <c r="G892" t="s">
        <v>20</v>
      </c>
      <c r="H892">
        <v>1470</v>
      </c>
      <c r="I892" s="5">
        <f t="shared" si="55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s="9" t="s">
        <v>60</v>
      </c>
      <c r="Q892" s="4" t="s">
        <v>2035</v>
      </c>
      <c r="R892" s="4" t="s">
        <v>2045</v>
      </c>
      <c r="S892" s="14">
        <f t="shared" si="53"/>
        <v>43640.208333333328</v>
      </c>
      <c r="T892" s="14">
        <f t="shared" si="54"/>
        <v>43641.208333333328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6">
        <f t="shared" si="52"/>
        <v>258.59999999999997</v>
      </c>
      <c r="G893" t="s">
        <v>20</v>
      </c>
      <c r="H893">
        <v>165</v>
      </c>
      <c r="I893" s="5">
        <f t="shared" si="55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s="9" t="s">
        <v>42</v>
      </c>
      <c r="Q893" s="4" t="s">
        <v>2041</v>
      </c>
      <c r="R893" s="4" t="s">
        <v>2042</v>
      </c>
      <c r="S893" s="14">
        <f t="shared" si="53"/>
        <v>40880.25</v>
      </c>
      <c r="T893" s="14">
        <f t="shared" si="54"/>
        <v>40924.25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6">
        <f t="shared" si="52"/>
        <v>230.58333333333331</v>
      </c>
      <c r="G894" t="s">
        <v>20</v>
      </c>
      <c r="H894">
        <v>182</v>
      </c>
      <c r="I894" s="5">
        <f t="shared" si="55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s="9" t="s">
        <v>206</v>
      </c>
      <c r="Q894" s="4" t="s">
        <v>2047</v>
      </c>
      <c r="R894" s="4" t="s">
        <v>2059</v>
      </c>
      <c r="S894" s="14">
        <f t="shared" si="53"/>
        <v>40319.208333333336</v>
      </c>
      <c r="T894" s="14">
        <f t="shared" si="54"/>
        <v>40360.208333333336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6">
        <f t="shared" si="52"/>
        <v>128.21428571428572</v>
      </c>
      <c r="G895" t="s">
        <v>20</v>
      </c>
      <c r="H895">
        <v>199</v>
      </c>
      <c r="I895" s="5">
        <f t="shared" si="55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s="9" t="s">
        <v>42</v>
      </c>
      <c r="Q895" s="4" t="s">
        <v>2041</v>
      </c>
      <c r="R895" s="4" t="s">
        <v>2042</v>
      </c>
      <c r="S895" s="14">
        <f t="shared" si="53"/>
        <v>42170.208333333328</v>
      </c>
      <c r="T895" s="14">
        <f t="shared" si="54"/>
        <v>42174.208333333328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6">
        <f t="shared" si="52"/>
        <v>188.70588235294116</v>
      </c>
      <c r="G896" t="s">
        <v>20</v>
      </c>
      <c r="H896">
        <v>56</v>
      </c>
      <c r="I896" s="5">
        <f t="shared" si="55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s="9" t="s">
        <v>269</v>
      </c>
      <c r="Q896" s="4" t="s">
        <v>2041</v>
      </c>
      <c r="R896" s="4" t="s">
        <v>2060</v>
      </c>
      <c r="S896" s="14">
        <f t="shared" si="53"/>
        <v>41466.208333333336</v>
      </c>
      <c r="T896" s="14">
        <f t="shared" si="54"/>
        <v>41496.208333333336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6">
        <f t="shared" si="52"/>
        <v>6.9511889862327907</v>
      </c>
      <c r="G897" t="s">
        <v>14</v>
      </c>
      <c r="H897">
        <v>107</v>
      </c>
      <c r="I897" s="5">
        <f t="shared" si="55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s="9" t="s">
        <v>33</v>
      </c>
      <c r="Q897" s="4" t="s">
        <v>2039</v>
      </c>
      <c r="R897" s="4" t="s">
        <v>2040</v>
      </c>
      <c r="S897" s="14">
        <f t="shared" si="53"/>
        <v>43134.25</v>
      </c>
      <c r="T897" s="14">
        <f t="shared" si="54"/>
        <v>43143.25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6">
        <f t="shared" si="52"/>
        <v>774.43434343434342</v>
      </c>
      <c r="G898" t="s">
        <v>20</v>
      </c>
      <c r="H898">
        <v>1460</v>
      </c>
      <c r="I898" s="5">
        <f t="shared" si="55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s="9" t="s">
        <v>17</v>
      </c>
      <c r="Q898" s="4" t="s">
        <v>2033</v>
      </c>
      <c r="R898" s="4" t="s">
        <v>2034</v>
      </c>
      <c r="S898" s="14">
        <f t="shared" si="53"/>
        <v>40738.208333333336</v>
      </c>
      <c r="T898" s="14">
        <f t="shared" si="54"/>
        <v>40741.208333333336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6">
        <f t="shared" ref="F899:F962" si="56">SUM(E899/D899)*100</f>
        <v>27.693181818181817</v>
      </c>
      <c r="G899" t="s">
        <v>14</v>
      </c>
      <c r="H899">
        <v>27</v>
      </c>
      <c r="I899" s="5">
        <f t="shared" si="55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s="9" t="s">
        <v>33</v>
      </c>
      <c r="Q899" s="4" t="s">
        <v>2039</v>
      </c>
      <c r="R899" s="4" t="s">
        <v>2040</v>
      </c>
      <c r="S899" s="14">
        <f t="shared" ref="S899:S962" si="57">(((L899/60/60)/24)+DATE(1970,1,1))</f>
        <v>43583.208333333328</v>
      </c>
      <c r="T899" s="14">
        <f t="shared" ref="T899:T962" si="58">(((M899/60/60)/24)+DATE(1970,1,1))</f>
        <v>43585.208333333328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6">
        <f t="shared" si="56"/>
        <v>52.479620323841424</v>
      </c>
      <c r="G900" t="s">
        <v>14</v>
      </c>
      <c r="H900">
        <v>1221</v>
      </c>
      <c r="I900" s="5">
        <f t="shared" ref="I900:I963" si="59">AVERAGE(E900/H900)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s="9" t="s">
        <v>42</v>
      </c>
      <c r="Q900" s="4" t="s">
        <v>2041</v>
      </c>
      <c r="R900" s="4" t="s">
        <v>2042</v>
      </c>
      <c r="S900" s="14">
        <f t="shared" si="57"/>
        <v>43815.25</v>
      </c>
      <c r="T900" s="14">
        <f t="shared" si="58"/>
        <v>43821.25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6">
        <f t="shared" si="56"/>
        <v>407.09677419354841</v>
      </c>
      <c r="G901" t="s">
        <v>20</v>
      </c>
      <c r="H901">
        <v>123</v>
      </c>
      <c r="I901" s="5">
        <f t="shared" si="5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s="9" t="s">
        <v>159</v>
      </c>
      <c r="Q901" s="4" t="s">
        <v>2035</v>
      </c>
      <c r="R901" s="4" t="s">
        <v>2058</v>
      </c>
      <c r="S901" s="14">
        <f t="shared" si="57"/>
        <v>41554.208333333336</v>
      </c>
      <c r="T901" s="14">
        <f t="shared" si="58"/>
        <v>41572.208333333336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6">
        <f t="shared" si="56"/>
        <v>2</v>
      </c>
      <c r="G902" t="s">
        <v>14</v>
      </c>
      <c r="H902">
        <v>1</v>
      </c>
      <c r="I902" s="5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s="9" t="s">
        <v>28</v>
      </c>
      <c r="Q902" s="4" t="s">
        <v>2037</v>
      </c>
      <c r="R902" s="4" t="s">
        <v>2038</v>
      </c>
      <c r="S902" s="14">
        <f t="shared" si="57"/>
        <v>41901.208333333336</v>
      </c>
      <c r="T902" s="14">
        <f t="shared" si="58"/>
        <v>41902.208333333336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6">
        <f t="shared" si="56"/>
        <v>156.17857142857144</v>
      </c>
      <c r="G903" t="s">
        <v>20</v>
      </c>
      <c r="H903">
        <v>159</v>
      </c>
      <c r="I903" s="5">
        <f t="shared" si="5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s="9" t="s">
        <v>23</v>
      </c>
      <c r="Q903" s="4" t="s">
        <v>2035</v>
      </c>
      <c r="R903" s="4" t="s">
        <v>2036</v>
      </c>
      <c r="S903" s="14">
        <f t="shared" si="57"/>
        <v>43298.208333333328</v>
      </c>
      <c r="T903" s="14">
        <f t="shared" si="58"/>
        <v>43331.208333333328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6">
        <f t="shared" si="56"/>
        <v>252.42857142857144</v>
      </c>
      <c r="G904" t="s">
        <v>20</v>
      </c>
      <c r="H904">
        <v>110</v>
      </c>
      <c r="I904" s="5">
        <f t="shared" si="5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s="9" t="s">
        <v>28</v>
      </c>
      <c r="Q904" s="4" t="s">
        <v>2037</v>
      </c>
      <c r="R904" s="4" t="s">
        <v>2038</v>
      </c>
      <c r="S904" s="14">
        <f t="shared" si="57"/>
        <v>42399.25</v>
      </c>
      <c r="T904" s="14">
        <f t="shared" si="58"/>
        <v>42441.25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6">
        <f t="shared" si="56"/>
        <v>1.729268292682927</v>
      </c>
      <c r="G905" t="s">
        <v>47</v>
      </c>
      <c r="H905">
        <v>14</v>
      </c>
      <c r="I905" s="5">
        <f t="shared" si="5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s="9" t="s">
        <v>68</v>
      </c>
      <c r="Q905" s="4" t="s">
        <v>2047</v>
      </c>
      <c r="R905" s="4" t="s">
        <v>2048</v>
      </c>
      <c r="S905" s="14">
        <f t="shared" si="57"/>
        <v>41034.208333333336</v>
      </c>
      <c r="T905" s="14">
        <f t="shared" si="58"/>
        <v>41049.208333333336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6">
        <f t="shared" si="56"/>
        <v>12.230769230769232</v>
      </c>
      <c r="G906" t="s">
        <v>14</v>
      </c>
      <c r="H906">
        <v>16</v>
      </c>
      <c r="I906" s="5">
        <f t="shared" si="59"/>
        <v>49.6875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s="9" t="s">
        <v>133</v>
      </c>
      <c r="Q906" s="4" t="s">
        <v>2047</v>
      </c>
      <c r="R906" s="4" t="s">
        <v>2056</v>
      </c>
      <c r="S906" s="14">
        <f t="shared" si="57"/>
        <v>41186.208333333336</v>
      </c>
      <c r="T906" s="14">
        <f t="shared" si="58"/>
        <v>41190.208333333336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6">
        <f t="shared" si="56"/>
        <v>163.98734177215189</v>
      </c>
      <c r="G907" t="s">
        <v>20</v>
      </c>
      <c r="H907">
        <v>236</v>
      </c>
      <c r="I907" s="5">
        <f t="shared" si="5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s="9" t="s">
        <v>33</v>
      </c>
      <c r="Q907" s="4" t="s">
        <v>2039</v>
      </c>
      <c r="R907" s="4" t="s">
        <v>2040</v>
      </c>
      <c r="S907" s="14">
        <f t="shared" si="57"/>
        <v>41536.208333333336</v>
      </c>
      <c r="T907" s="14">
        <f t="shared" si="58"/>
        <v>41539.208333333336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6">
        <f t="shared" si="56"/>
        <v>162.98181818181817</v>
      </c>
      <c r="G908" t="s">
        <v>20</v>
      </c>
      <c r="H908">
        <v>191</v>
      </c>
      <c r="I908" s="5">
        <f t="shared" si="5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s="9" t="s">
        <v>42</v>
      </c>
      <c r="Q908" s="4" t="s">
        <v>2041</v>
      </c>
      <c r="R908" s="4" t="s">
        <v>2042</v>
      </c>
      <c r="S908" s="14">
        <f t="shared" si="57"/>
        <v>42868.208333333328</v>
      </c>
      <c r="T908" s="14">
        <f t="shared" si="58"/>
        <v>42904.208333333328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6">
        <f t="shared" si="56"/>
        <v>20.252747252747252</v>
      </c>
      <c r="G909" t="s">
        <v>14</v>
      </c>
      <c r="H909">
        <v>41</v>
      </c>
      <c r="I909" s="5">
        <f t="shared" si="5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s="9" t="s">
        <v>33</v>
      </c>
      <c r="Q909" s="4" t="s">
        <v>2039</v>
      </c>
      <c r="R909" s="4" t="s">
        <v>2040</v>
      </c>
      <c r="S909" s="14">
        <f t="shared" si="57"/>
        <v>40660.208333333336</v>
      </c>
      <c r="T909" s="14">
        <f t="shared" si="58"/>
        <v>40667.208333333336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6">
        <f t="shared" si="56"/>
        <v>319.24083769633506</v>
      </c>
      <c r="G910" t="s">
        <v>20</v>
      </c>
      <c r="H910">
        <v>3934</v>
      </c>
      <c r="I910" s="5">
        <f t="shared" si="5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s="9" t="s">
        <v>89</v>
      </c>
      <c r="Q910" s="4" t="s">
        <v>2050</v>
      </c>
      <c r="R910" s="4" t="s">
        <v>2051</v>
      </c>
      <c r="S910" s="14">
        <f t="shared" si="57"/>
        <v>41031.208333333336</v>
      </c>
      <c r="T910" s="14">
        <f t="shared" si="58"/>
        <v>41042.208333333336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6">
        <f t="shared" si="56"/>
        <v>478.94444444444446</v>
      </c>
      <c r="G911" t="s">
        <v>20</v>
      </c>
      <c r="H911">
        <v>80</v>
      </c>
      <c r="I911" s="5">
        <f t="shared" si="59"/>
        <v>107.7625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s="9" t="s">
        <v>33</v>
      </c>
      <c r="Q911" s="4" t="s">
        <v>2039</v>
      </c>
      <c r="R911" s="4" t="s">
        <v>2040</v>
      </c>
      <c r="S911" s="14">
        <f t="shared" si="57"/>
        <v>43255.208333333328</v>
      </c>
      <c r="T911" s="14">
        <f t="shared" si="58"/>
        <v>43282.208333333328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6">
        <f t="shared" si="56"/>
        <v>19.556634304207122</v>
      </c>
      <c r="G912" t="s">
        <v>74</v>
      </c>
      <c r="H912">
        <v>296</v>
      </c>
      <c r="I912" s="5">
        <f t="shared" si="5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s="9" t="s">
        <v>33</v>
      </c>
      <c r="Q912" s="4" t="s">
        <v>2039</v>
      </c>
      <c r="R912" s="4" t="s">
        <v>2040</v>
      </c>
      <c r="S912" s="14">
        <f t="shared" si="57"/>
        <v>42026.25</v>
      </c>
      <c r="T912" s="14">
        <f t="shared" si="58"/>
        <v>42027.25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6">
        <f t="shared" si="56"/>
        <v>198.94827586206895</v>
      </c>
      <c r="G913" t="s">
        <v>20</v>
      </c>
      <c r="H913">
        <v>462</v>
      </c>
      <c r="I913" s="5">
        <f t="shared" si="5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s="9" t="s">
        <v>28</v>
      </c>
      <c r="Q913" s="4" t="s">
        <v>2037</v>
      </c>
      <c r="R913" s="4" t="s">
        <v>2038</v>
      </c>
      <c r="S913" s="14">
        <f t="shared" si="57"/>
        <v>43717.208333333328</v>
      </c>
      <c r="T913" s="14">
        <f t="shared" si="58"/>
        <v>43719.208333333328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6">
        <f t="shared" si="56"/>
        <v>795</v>
      </c>
      <c r="G914" t="s">
        <v>20</v>
      </c>
      <c r="H914">
        <v>179</v>
      </c>
      <c r="I914" s="5">
        <f t="shared" si="5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s="9" t="s">
        <v>53</v>
      </c>
      <c r="Q914" s="4" t="s">
        <v>2041</v>
      </c>
      <c r="R914" s="4" t="s">
        <v>2044</v>
      </c>
      <c r="S914" s="14">
        <f t="shared" si="57"/>
        <v>41157.208333333336</v>
      </c>
      <c r="T914" s="14">
        <f t="shared" si="58"/>
        <v>41170.208333333336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6">
        <f t="shared" si="56"/>
        <v>50.621082621082621</v>
      </c>
      <c r="G915" t="s">
        <v>14</v>
      </c>
      <c r="H915">
        <v>523</v>
      </c>
      <c r="I915" s="5">
        <f t="shared" si="5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s="9" t="s">
        <v>53</v>
      </c>
      <c r="Q915" s="4" t="s">
        <v>2041</v>
      </c>
      <c r="R915" s="4" t="s">
        <v>2044</v>
      </c>
      <c r="S915" s="14">
        <f t="shared" si="57"/>
        <v>43597.208333333328</v>
      </c>
      <c r="T915" s="14">
        <f t="shared" si="58"/>
        <v>43610.208333333328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6">
        <f t="shared" si="56"/>
        <v>57.4375</v>
      </c>
      <c r="G916" t="s">
        <v>14</v>
      </c>
      <c r="H916">
        <v>141</v>
      </c>
      <c r="I916" s="5">
        <f t="shared" si="5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s="9" t="s">
        <v>33</v>
      </c>
      <c r="Q916" s="4" t="s">
        <v>2039</v>
      </c>
      <c r="R916" s="4" t="s">
        <v>2040</v>
      </c>
      <c r="S916" s="14">
        <f t="shared" si="57"/>
        <v>41490.208333333336</v>
      </c>
      <c r="T916" s="14">
        <f t="shared" si="58"/>
        <v>41502.208333333336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6">
        <f t="shared" si="56"/>
        <v>155.62827640984909</v>
      </c>
      <c r="G917" t="s">
        <v>20</v>
      </c>
      <c r="H917">
        <v>1866</v>
      </c>
      <c r="I917" s="5">
        <f t="shared" si="5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s="9" t="s">
        <v>269</v>
      </c>
      <c r="Q917" s="4" t="s">
        <v>2041</v>
      </c>
      <c r="R917" s="4" t="s">
        <v>2060</v>
      </c>
      <c r="S917" s="14">
        <f t="shared" si="57"/>
        <v>42976.208333333328</v>
      </c>
      <c r="T917" s="14">
        <f t="shared" si="58"/>
        <v>42985.208333333328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6">
        <f t="shared" si="56"/>
        <v>36.297297297297298</v>
      </c>
      <c r="G918" t="s">
        <v>14</v>
      </c>
      <c r="H918">
        <v>52</v>
      </c>
      <c r="I918" s="5">
        <f t="shared" si="5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s="9" t="s">
        <v>122</v>
      </c>
      <c r="Q918" s="4" t="s">
        <v>2054</v>
      </c>
      <c r="R918" s="4" t="s">
        <v>2055</v>
      </c>
      <c r="S918" s="14">
        <f t="shared" si="57"/>
        <v>41991.25</v>
      </c>
      <c r="T918" s="14">
        <f t="shared" si="58"/>
        <v>42000.25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6">
        <f t="shared" si="56"/>
        <v>58.25</v>
      </c>
      <c r="G919" t="s">
        <v>47</v>
      </c>
      <c r="H919">
        <v>27</v>
      </c>
      <c r="I919" s="5">
        <f t="shared" si="5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s="9" t="s">
        <v>100</v>
      </c>
      <c r="Q919" s="4" t="s">
        <v>2041</v>
      </c>
      <c r="R919" s="4" t="s">
        <v>2052</v>
      </c>
      <c r="S919" s="14">
        <f t="shared" si="57"/>
        <v>40722.208333333336</v>
      </c>
      <c r="T919" s="14">
        <f t="shared" si="58"/>
        <v>40746.208333333336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6">
        <f t="shared" si="56"/>
        <v>237.39473684210526</v>
      </c>
      <c r="G920" t="s">
        <v>20</v>
      </c>
      <c r="H920">
        <v>156</v>
      </c>
      <c r="I920" s="5">
        <f t="shared" si="5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s="9" t="s">
        <v>133</v>
      </c>
      <c r="Q920" s="4" t="s">
        <v>2047</v>
      </c>
      <c r="R920" s="4" t="s">
        <v>2056</v>
      </c>
      <c r="S920" s="14">
        <f t="shared" si="57"/>
        <v>41117.208333333336</v>
      </c>
      <c r="T920" s="14">
        <f t="shared" si="58"/>
        <v>41128.208333333336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6">
        <f t="shared" si="56"/>
        <v>58.75</v>
      </c>
      <c r="G921" t="s">
        <v>14</v>
      </c>
      <c r="H921">
        <v>225</v>
      </c>
      <c r="I921" s="5">
        <f t="shared" si="5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s="9" t="s">
        <v>33</v>
      </c>
      <c r="Q921" s="4" t="s">
        <v>2039</v>
      </c>
      <c r="R921" s="4" t="s">
        <v>2040</v>
      </c>
      <c r="S921" s="14">
        <f t="shared" si="57"/>
        <v>43022.208333333328</v>
      </c>
      <c r="T921" s="14">
        <f t="shared" si="58"/>
        <v>43054.25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6">
        <f t="shared" si="56"/>
        <v>182.56603773584905</v>
      </c>
      <c r="G922" t="s">
        <v>20</v>
      </c>
      <c r="H922">
        <v>255</v>
      </c>
      <c r="I922" s="5">
        <f t="shared" si="5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s="9" t="s">
        <v>71</v>
      </c>
      <c r="Q922" s="4" t="s">
        <v>2041</v>
      </c>
      <c r="R922" s="4" t="s">
        <v>2049</v>
      </c>
      <c r="S922" s="14">
        <f t="shared" si="57"/>
        <v>43503.25</v>
      </c>
      <c r="T922" s="14">
        <f t="shared" si="58"/>
        <v>43523.25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6">
        <f t="shared" si="56"/>
        <v>0.75436408977556113</v>
      </c>
      <c r="G923" t="s">
        <v>14</v>
      </c>
      <c r="H923">
        <v>38</v>
      </c>
      <c r="I923" s="5">
        <f t="shared" si="5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s="9" t="s">
        <v>28</v>
      </c>
      <c r="Q923" s="4" t="s">
        <v>2037</v>
      </c>
      <c r="R923" s="4" t="s">
        <v>2038</v>
      </c>
      <c r="S923" s="14">
        <f t="shared" si="57"/>
        <v>40951.25</v>
      </c>
      <c r="T923" s="14">
        <f t="shared" si="58"/>
        <v>40965.25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6">
        <f t="shared" si="56"/>
        <v>175.95330739299609</v>
      </c>
      <c r="G924" t="s">
        <v>20</v>
      </c>
      <c r="H924">
        <v>2261</v>
      </c>
      <c r="I924" s="5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s="9" t="s">
        <v>319</v>
      </c>
      <c r="Q924" s="4" t="s">
        <v>2035</v>
      </c>
      <c r="R924" s="4" t="s">
        <v>2062</v>
      </c>
      <c r="S924" s="14">
        <f t="shared" si="57"/>
        <v>43443.25</v>
      </c>
      <c r="T924" s="14">
        <f t="shared" si="58"/>
        <v>43452.25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6">
        <f t="shared" si="56"/>
        <v>237.88235294117646</v>
      </c>
      <c r="G925" t="s">
        <v>20</v>
      </c>
      <c r="H925">
        <v>40</v>
      </c>
      <c r="I925" s="5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s="9" t="s">
        <v>33</v>
      </c>
      <c r="Q925" s="4" t="s">
        <v>2039</v>
      </c>
      <c r="R925" s="4" t="s">
        <v>2040</v>
      </c>
      <c r="S925" s="14">
        <f t="shared" si="57"/>
        <v>40373.208333333336</v>
      </c>
      <c r="T925" s="14">
        <f t="shared" si="58"/>
        <v>40374.208333333336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6">
        <f t="shared" si="56"/>
        <v>488.05076142131981</v>
      </c>
      <c r="G926" t="s">
        <v>20</v>
      </c>
      <c r="H926">
        <v>2289</v>
      </c>
      <c r="I926" s="5">
        <f t="shared" si="5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s="9" t="s">
        <v>33</v>
      </c>
      <c r="Q926" s="4" t="s">
        <v>2039</v>
      </c>
      <c r="R926" s="4" t="s">
        <v>2040</v>
      </c>
      <c r="S926" s="14">
        <f t="shared" si="57"/>
        <v>43769.208333333328</v>
      </c>
      <c r="T926" s="14">
        <f t="shared" si="58"/>
        <v>43780.25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6">
        <f t="shared" si="56"/>
        <v>224.06666666666669</v>
      </c>
      <c r="G927" t="s">
        <v>20</v>
      </c>
      <c r="H927">
        <v>65</v>
      </c>
      <c r="I927" s="5">
        <f t="shared" si="5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s="9" t="s">
        <v>33</v>
      </c>
      <c r="Q927" s="4" t="s">
        <v>2039</v>
      </c>
      <c r="R927" s="4" t="s">
        <v>2040</v>
      </c>
      <c r="S927" s="14">
        <f t="shared" si="57"/>
        <v>43000.208333333328</v>
      </c>
      <c r="T927" s="14">
        <f t="shared" si="58"/>
        <v>43012.208333333328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6">
        <f t="shared" si="56"/>
        <v>18.126436781609197</v>
      </c>
      <c r="G928" t="s">
        <v>14</v>
      </c>
      <c r="H928">
        <v>15</v>
      </c>
      <c r="I928" s="5">
        <f t="shared" si="5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s="9" t="s">
        <v>17</v>
      </c>
      <c r="Q928" s="4" t="s">
        <v>2033</v>
      </c>
      <c r="R928" s="4" t="s">
        <v>2034</v>
      </c>
      <c r="S928" s="14">
        <f t="shared" si="57"/>
        <v>42502.208333333328</v>
      </c>
      <c r="T928" s="14">
        <f t="shared" si="58"/>
        <v>42506.208333333328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6">
        <f t="shared" si="56"/>
        <v>45.847222222222221</v>
      </c>
      <c r="G929" t="s">
        <v>14</v>
      </c>
      <c r="H929">
        <v>37</v>
      </c>
      <c r="I929" s="5">
        <f t="shared" si="5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s="9" t="s">
        <v>33</v>
      </c>
      <c r="Q929" s="4" t="s">
        <v>2039</v>
      </c>
      <c r="R929" s="4" t="s">
        <v>2040</v>
      </c>
      <c r="S929" s="14">
        <f t="shared" si="57"/>
        <v>41102.208333333336</v>
      </c>
      <c r="T929" s="14">
        <f t="shared" si="58"/>
        <v>41131.208333333336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6">
        <f t="shared" si="56"/>
        <v>117.31541218637993</v>
      </c>
      <c r="G930" t="s">
        <v>20</v>
      </c>
      <c r="H930">
        <v>3777</v>
      </c>
      <c r="I930" s="5">
        <f t="shared" si="5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s="9" t="s">
        <v>28</v>
      </c>
      <c r="Q930" s="4" t="s">
        <v>2037</v>
      </c>
      <c r="R930" s="4" t="s">
        <v>2038</v>
      </c>
      <c r="S930" s="14">
        <f t="shared" si="57"/>
        <v>41637.25</v>
      </c>
      <c r="T930" s="14">
        <f t="shared" si="58"/>
        <v>41646.25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6">
        <f t="shared" si="56"/>
        <v>217.30909090909088</v>
      </c>
      <c r="G931" t="s">
        <v>20</v>
      </c>
      <c r="H931">
        <v>184</v>
      </c>
      <c r="I931" s="5">
        <f t="shared" si="5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s="9" t="s">
        <v>33</v>
      </c>
      <c r="Q931" s="4" t="s">
        <v>2039</v>
      </c>
      <c r="R931" s="4" t="s">
        <v>2040</v>
      </c>
      <c r="S931" s="14">
        <f t="shared" si="57"/>
        <v>42858.208333333328</v>
      </c>
      <c r="T931" s="14">
        <f t="shared" si="58"/>
        <v>42872.208333333328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6">
        <f t="shared" si="56"/>
        <v>112.28571428571428</v>
      </c>
      <c r="G932" t="s">
        <v>20</v>
      </c>
      <c r="H932">
        <v>85</v>
      </c>
      <c r="I932" s="5">
        <f t="shared" si="5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s="9" t="s">
        <v>33</v>
      </c>
      <c r="Q932" s="4" t="s">
        <v>2039</v>
      </c>
      <c r="R932" s="4" t="s">
        <v>2040</v>
      </c>
      <c r="S932" s="14">
        <f t="shared" si="57"/>
        <v>42060.25</v>
      </c>
      <c r="T932" s="14">
        <f t="shared" si="58"/>
        <v>42067.25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6">
        <f t="shared" si="56"/>
        <v>72.51898734177216</v>
      </c>
      <c r="G933" t="s">
        <v>14</v>
      </c>
      <c r="H933">
        <v>112</v>
      </c>
      <c r="I933" s="5">
        <f t="shared" si="5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s="9" t="s">
        <v>33</v>
      </c>
      <c r="Q933" s="4" t="s">
        <v>2039</v>
      </c>
      <c r="R933" s="4" t="s">
        <v>2040</v>
      </c>
      <c r="S933" s="14">
        <f t="shared" si="57"/>
        <v>41818.208333333336</v>
      </c>
      <c r="T933" s="14">
        <f t="shared" si="58"/>
        <v>41820.208333333336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6">
        <f t="shared" si="56"/>
        <v>212.30434782608697</v>
      </c>
      <c r="G934" t="s">
        <v>20</v>
      </c>
      <c r="H934">
        <v>144</v>
      </c>
      <c r="I934" s="5">
        <f t="shared" si="5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s="9" t="s">
        <v>23</v>
      </c>
      <c r="Q934" s="4" t="s">
        <v>2035</v>
      </c>
      <c r="R934" s="4" t="s">
        <v>2036</v>
      </c>
      <c r="S934" s="14">
        <f t="shared" si="57"/>
        <v>41709.208333333336</v>
      </c>
      <c r="T934" s="14">
        <f t="shared" si="58"/>
        <v>41712.208333333336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6">
        <f t="shared" si="56"/>
        <v>239.74657534246577</v>
      </c>
      <c r="G935" t="s">
        <v>20</v>
      </c>
      <c r="H935">
        <v>1902</v>
      </c>
      <c r="I935" s="5">
        <f t="shared" si="5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s="9" t="s">
        <v>33</v>
      </c>
      <c r="Q935" s="4" t="s">
        <v>2039</v>
      </c>
      <c r="R935" s="4" t="s">
        <v>2040</v>
      </c>
      <c r="S935" s="14">
        <f t="shared" si="57"/>
        <v>41372.208333333336</v>
      </c>
      <c r="T935" s="14">
        <f t="shared" si="58"/>
        <v>41385.208333333336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6">
        <f t="shared" si="56"/>
        <v>181.93548387096774</v>
      </c>
      <c r="G936" t="s">
        <v>20</v>
      </c>
      <c r="H936">
        <v>105</v>
      </c>
      <c r="I936" s="5">
        <f t="shared" si="5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s="9" t="s">
        <v>33</v>
      </c>
      <c r="Q936" s="4" t="s">
        <v>2039</v>
      </c>
      <c r="R936" s="4" t="s">
        <v>2040</v>
      </c>
      <c r="S936" s="14">
        <f t="shared" si="57"/>
        <v>42422.25</v>
      </c>
      <c r="T936" s="14">
        <f t="shared" si="58"/>
        <v>42428.25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6">
        <f t="shared" si="56"/>
        <v>164.13114754098362</v>
      </c>
      <c r="G937" t="s">
        <v>20</v>
      </c>
      <c r="H937">
        <v>132</v>
      </c>
      <c r="I937" s="5">
        <f t="shared" si="5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s="9" t="s">
        <v>33</v>
      </c>
      <c r="Q937" s="4" t="s">
        <v>2039</v>
      </c>
      <c r="R937" s="4" t="s">
        <v>2040</v>
      </c>
      <c r="S937" s="14">
        <f t="shared" si="57"/>
        <v>42209.208333333328</v>
      </c>
      <c r="T937" s="14">
        <f t="shared" si="58"/>
        <v>42216.208333333328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6">
        <f t="shared" si="56"/>
        <v>1.6375968992248062</v>
      </c>
      <c r="G938" t="s">
        <v>14</v>
      </c>
      <c r="H938">
        <v>21</v>
      </c>
      <c r="I938" s="5">
        <f t="shared" si="5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s="9" t="s">
        <v>33</v>
      </c>
      <c r="Q938" s="4" t="s">
        <v>2039</v>
      </c>
      <c r="R938" s="4" t="s">
        <v>2040</v>
      </c>
      <c r="S938" s="14">
        <f t="shared" si="57"/>
        <v>43668.208333333328</v>
      </c>
      <c r="T938" s="14">
        <f t="shared" si="58"/>
        <v>43671.208333333328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6">
        <f t="shared" si="56"/>
        <v>49.64385964912281</v>
      </c>
      <c r="G939" t="s">
        <v>74</v>
      </c>
      <c r="H939">
        <v>976</v>
      </c>
      <c r="I939" s="5">
        <f t="shared" si="5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s="9" t="s">
        <v>42</v>
      </c>
      <c r="Q939" s="4" t="s">
        <v>2041</v>
      </c>
      <c r="R939" s="4" t="s">
        <v>2042</v>
      </c>
      <c r="S939" s="14">
        <f t="shared" si="57"/>
        <v>42334.25</v>
      </c>
      <c r="T939" s="14">
        <f t="shared" si="58"/>
        <v>42343.25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6">
        <f t="shared" si="56"/>
        <v>109.70652173913042</v>
      </c>
      <c r="G940" t="s">
        <v>20</v>
      </c>
      <c r="H940">
        <v>96</v>
      </c>
      <c r="I940" s="5">
        <f t="shared" si="5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s="9" t="s">
        <v>119</v>
      </c>
      <c r="Q940" s="4" t="s">
        <v>2047</v>
      </c>
      <c r="R940" s="4" t="s">
        <v>2053</v>
      </c>
      <c r="S940" s="14">
        <f t="shared" si="57"/>
        <v>43263.208333333328</v>
      </c>
      <c r="T940" s="14">
        <f t="shared" si="58"/>
        <v>43299.208333333328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6">
        <f t="shared" si="56"/>
        <v>49.217948717948715</v>
      </c>
      <c r="G941" t="s">
        <v>14</v>
      </c>
      <c r="H941">
        <v>67</v>
      </c>
      <c r="I941" s="5">
        <f t="shared" si="5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s="9" t="s">
        <v>89</v>
      </c>
      <c r="Q941" s="4" t="s">
        <v>2050</v>
      </c>
      <c r="R941" s="4" t="s">
        <v>2051</v>
      </c>
      <c r="S941" s="14">
        <f t="shared" si="57"/>
        <v>40670.208333333336</v>
      </c>
      <c r="T941" s="14">
        <f t="shared" si="58"/>
        <v>40687.208333333336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6">
        <f t="shared" si="56"/>
        <v>62.232323232323225</v>
      </c>
      <c r="G942" t="s">
        <v>47</v>
      </c>
      <c r="H942">
        <v>66</v>
      </c>
      <c r="I942" s="5">
        <f t="shared" si="5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s="9" t="s">
        <v>28</v>
      </c>
      <c r="Q942" s="4" t="s">
        <v>2037</v>
      </c>
      <c r="R942" s="4" t="s">
        <v>2038</v>
      </c>
      <c r="S942" s="14">
        <f t="shared" si="57"/>
        <v>41244.25</v>
      </c>
      <c r="T942" s="14">
        <f t="shared" si="58"/>
        <v>41266.25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6">
        <f t="shared" si="56"/>
        <v>13.05813953488372</v>
      </c>
      <c r="G943" t="s">
        <v>14</v>
      </c>
      <c r="H943">
        <v>78</v>
      </c>
      <c r="I943" s="5">
        <f t="shared" si="5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s="9" t="s">
        <v>33</v>
      </c>
      <c r="Q943" s="4" t="s">
        <v>2039</v>
      </c>
      <c r="R943" s="4" t="s">
        <v>2040</v>
      </c>
      <c r="S943" s="14">
        <f t="shared" si="57"/>
        <v>40552.25</v>
      </c>
      <c r="T943" s="14">
        <f t="shared" si="58"/>
        <v>40587.25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6">
        <f t="shared" si="56"/>
        <v>64.635416666666671</v>
      </c>
      <c r="G944" t="s">
        <v>14</v>
      </c>
      <c r="H944">
        <v>67</v>
      </c>
      <c r="I944" s="5">
        <f t="shared" si="5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s="9" t="s">
        <v>33</v>
      </c>
      <c r="Q944" s="4" t="s">
        <v>2039</v>
      </c>
      <c r="R944" s="4" t="s">
        <v>2040</v>
      </c>
      <c r="S944" s="14">
        <f t="shared" si="57"/>
        <v>40568.25</v>
      </c>
      <c r="T944" s="14">
        <f t="shared" si="58"/>
        <v>40571.25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6">
        <f t="shared" si="56"/>
        <v>159.58666666666667</v>
      </c>
      <c r="G945" t="s">
        <v>20</v>
      </c>
      <c r="H945">
        <v>114</v>
      </c>
      <c r="I945" s="5">
        <f t="shared" si="5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s="9" t="s">
        <v>17</v>
      </c>
      <c r="Q945" s="4" t="s">
        <v>2033</v>
      </c>
      <c r="R945" s="4" t="s">
        <v>2034</v>
      </c>
      <c r="S945" s="14">
        <f t="shared" si="57"/>
        <v>41906.208333333336</v>
      </c>
      <c r="T945" s="14">
        <f t="shared" si="58"/>
        <v>41941.208333333336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6">
        <f t="shared" si="56"/>
        <v>81.42</v>
      </c>
      <c r="G946" t="s">
        <v>14</v>
      </c>
      <c r="H946">
        <v>263</v>
      </c>
      <c r="I946" s="5">
        <f t="shared" si="5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s="9" t="s">
        <v>122</v>
      </c>
      <c r="Q946" s="4" t="s">
        <v>2054</v>
      </c>
      <c r="R946" s="4" t="s">
        <v>2055</v>
      </c>
      <c r="S946" s="14">
        <f t="shared" si="57"/>
        <v>42776.25</v>
      </c>
      <c r="T946" s="14">
        <f t="shared" si="58"/>
        <v>42795.25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6">
        <f t="shared" si="56"/>
        <v>32.444767441860463</v>
      </c>
      <c r="G947" t="s">
        <v>14</v>
      </c>
      <c r="H947">
        <v>1691</v>
      </c>
      <c r="I947" s="5">
        <f t="shared" si="5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s="9" t="s">
        <v>122</v>
      </c>
      <c r="Q947" s="4" t="s">
        <v>2054</v>
      </c>
      <c r="R947" s="4" t="s">
        <v>2055</v>
      </c>
      <c r="S947" s="14">
        <f t="shared" si="57"/>
        <v>41004.208333333336</v>
      </c>
      <c r="T947" s="14">
        <f t="shared" si="58"/>
        <v>41019.208333333336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6">
        <f t="shared" si="56"/>
        <v>9.9141184124918666</v>
      </c>
      <c r="G948" t="s">
        <v>14</v>
      </c>
      <c r="H948">
        <v>181</v>
      </c>
      <c r="I948" s="5">
        <f t="shared" si="5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s="9" t="s">
        <v>33</v>
      </c>
      <c r="Q948" s="4" t="s">
        <v>2039</v>
      </c>
      <c r="R948" s="4" t="s">
        <v>2040</v>
      </c>
      <c r="S948" s="14">
        <f t="shared" si="57"/>
        <v>40710.208333333336</v>
      </c>
      <c r="T948" s="14">
        <f t="shared" si="58"/>
        <v>40712.208333333336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6">
        <f t="shared" si="56"/>
        <v>26.694444444444443</v>
      </c>
      <c r="G949" t="s">
        <v>14</v>
      </c>
      <c r="H949">
        <v>13</v>
      </c>
      <c r="I949" s="5">
        <f t="shared" si="5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s="9" t="s">
        <v>33</v>
      </c>
      <c r="Q949" s="4" t="s">
        <v>2039</v>
      </c>
      <c r="R949" s="4" t="s">
        <v>2040</v>
      </c>
      <c r="S949" s="14">
        <f t="shared" si="57"/>
        <v>41908.208333333336</v>
      </c>
      <c r="T949" s="14">
        <f t="shared" si="58"/>
        <v>41915.208333333336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6">
        <f t="shared" si="56"/>
        <v>62.957446808510639</v>
      </c>
      <c r="G950" t="s">
        <v>74</v>
      </c>
      <c r="H950">
        <v>160</v>
      </c>
      <c r="I950" s="5">
        <f t="shared" si="5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s="9" t="s">
        <v>42</v>
      </c>
      <c r="Q950" s="4" t="s">
        <v>2041</v>
      </c>
      <c r="R950" s="4" t="s">
        <v>2042</v>
      </c>
      <c r="S950" s="14">
        <f t="shared" si="57"/>
        <v>41985.25</v>
      </c>
      <c r="T950" s="14">
        <f t="shared" si="58"/>
        <v>41995.25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6">
        <f t="shared" si="56"/>
        <v>161.35593220338984</v>
      </c>
      <c r="G951" t="s">
        <v>20</v>
      </c>
      <c r="H951">
        <v>203</v>
      </c>
      <c r="I951" s="5">
        <f t="shared" si="5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s="9" t="s">
        <v>28</v>
      </c>
      <c r="Q951" s="4" t="s">
        <v>2037</v>
      </c>
      <c r="R951" s="4" t="s">
        <v>2038</v>
      </c>
      <c r="S951" s="14">
        <f t="shared" si="57"/>
        <v>42112.208333333328</v>
      </c>
      <c r="T951" s="14">
        <f t="shared" si="58"/>
        <v>42131.208333333328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6">
        <f t="shared" si="56"/>
        <v>5</v>
      </c>
      <c r="G952" t="s">
        <v>14</v>
      </c>
      <c r="H952">
        <v>1</v>
      </c>
      <c r="I952" s="5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s="9" t="s">
        <v>33</v>
      </c>
      <c r="Q952" s="4" t="s">
        <v>2039</v>
      </c>
      <c r="R952" s="4" t="s">
        <v>2040</v>
      </c>
      <c r="S952" s="14">
        <f t="shared" si="57"/>
        <v>43571.208333333328</v>
      </c>
      <c r="T952" s="14">
        <f t="shared" si="58"/>
        <v>43576.208333333328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6">
        <f t="shared" si="56"/>
        <v>1096.9379310344827</v>
      </c>
      <c r="G953" t="s">
        <v>20</v>
      </c>
      <c r="H953">
        <v>1559</v>
      </c>
      <c r="I953" s="5">
        <f t="shared" si="5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s="9" t="s">
        <v>23</v>
      </c>
      <c r="Q953" s="4" t="s">
        <v>2035</v>
      </c>
      <c r="R953" s="4" t="s">
        <v>2036</v>
      </c>
      <c r="S953" s="14">
        <f t="shared" si="57"/>
        <v>42730.25</v>
      </c>
      <c r="T953" s="14">
        <f t="shared" si="58"/>
        <v>42731.25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6">
        <f t="shared" si="56"/>
        <v>70.094158075601371</v>
      </c>
      <c r="G954" t="s">
        <v>74</v>
      </c>
      <c r="H954">
        <v>2266</v>
      </c>
      <c r="I954" s="5">
        <f t="shared" si="5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s="9" t="s">
        <v>42</v>
      </c>
      <c r="Q954" s="4" t="s">
        <v>2041</v>
      </c>
      <c r="R954" s="4" t="s">
        <v>2042</v>
      </c>
      <c r="S954" s="14">
        <f t="shared" si="57"/>
        <v>42591.208333333328</v>
      </c>
      <c r="T954" s="14">
        <f t="shared" si="58"/>
        <v>42605.208333333328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6">
        <f t="shared" si="56"/>
        <v>60</v>
      </c>
      <c r="G955" t="s">
        <v>14</v>
      </c>
      <c r="H955">
        <v>21</v>
      </c>
      <c r="I955" s="5">
        <f t="shared" si="5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s="9" t="s">
        <v>474</v>
      </c>
      <c r="Q955" s="4" t="s">
        <v>2041</v>
      </c>
      <c r="R955" s="4" t="s">
        <v>2063</v>
      </c>
      <c r="S955" s="14">
        <f t="shared" si="57"/>
        <v>42358.25</v>
      </c>
      <c r="T955" s="14">
        <f t="shared" si="58"/>
        <v>42394.25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6">
        <f t="shared" si="56"/>
        <v>367.0985915492958</v>
      </c>
      <c r="G956" t="s">
        <v>20</v>
      </c>
      <c r="H956">
        <v>1548</v>
      </c>
      <c r="I956" s="5">
        <f t="shared" si="5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s="9" t="s">
        <v>28</v>
      </c>
      <c r="Q956" s="4" t="s">
        <v>2037</v>
      </c>
      <c r="R956" s="4" t="s">
        <v>2038</v>
      </c>
      <c r="S956" s="14">
        <f t="shared" si="57"/>
        <v>41174.208333333336</v>
      </c>
      <c r="T956" s="14">
        <f t="shared" si="58"/>
        <v>41198.208333333336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6">
        <f t="shared" si="56"/>
        <v>1109</v>
      </c>
      <c r="G957" t="s">
        <v>20</v>
      </c>
      <c r="H957">
        <v>80</v>
      </c>
      <c r="I957" s="5">
        <f t="shared" si="5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s="9" t="s">
        <v>33</v>
      </c>
      <c r="Q957" s="4" t="s">
        <v>2039</v>
      </c>
      <c r="R957" s="4" t="s">
        <v>2040</v>
      </c>
      <c r="S957" s="14">
        <f t="shared" si="57"/>
        <v>41238.25</v>
      </c>
      <c r="T957" s="14">
        <f t="shared" si="58"/>
        <v>41240.25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6">
        <f t="shared" si="56"/>
        <v>19.028784648187631</v>
      </c>
      <c r="G958" t="s">
        <v>14</v>
      </c>
      <c r="H958">
        <v>830</v>
      </c>
      <c r="I958" s="5">
        <f t="shared" si="5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s="9" t="s">
        <v>474</v>
      </c>
      <c r="Q958" s="4" t="s">
        <v>2041</v>
      </c>
      <c r="R958" s="4" t="s">
        <v>2063</v>
      </c>
      <c r="S958" s="14">
        <f t="shared" si="57"/>
        <v>42360.25</v>
      </c>
      <c r="T958" s="14">
        <f t="shared" si="58"/>
        <v>42364.25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6">
        <f t="shared" si="56"/>
        <v>126.87755102040816</v>
      </c>
      <c r="G959" t="s">
        <v>20</v>
      </c>
      <c r="H959">
        <v>131</v>
      </c>
      <c r="I959" s="5">
        <f t="shared" si="5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s="9" t="s">
        <v>33</v>
      </c>
      <c r="Q959" s="4" t="s">
        <v>2039</v>
      </c>
      <c r="R959" s="4" t="s">
        <v>2040</v>
      </c>
      <c r="S959" s="14">
        <f t="shared" si="57"/>
        <v>40955.25</v>
      </c>
      <c r="T959" s="14">
        <f t="shared" si="58"/>
        <v>40958.25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6">
        <f t="shared" si="56"/>
        <v>734.63636363636363</v>
      </c>
      <c r="G960" t="s">
        <v>20</v>
      </c>
      <c r="H960">
        <v>112</v>
      </c>
      <c r="I960" s="5">
        <f t="shared" si="5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s="9" t="s">
        <v>71</v>
      </c>
      <c r="Q960" s="4" t="s">
        <v>2041</v>
      </c>
      <c r="R960" s="4" t="s">
        <v>2049</v>
      </c>
      <c r="S960" s="14">
        <f t="shared" si="57"/>
        <v>40350.208333333336</v>
      </c>
      <c r="T960" s="14">
        <f t="shared" si="58"/>
        <v>40372.208333333336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6">
        <f t="shared" si="56"/>
        <v>4.5731034482758623</v>
      </c>
      <c r="G961" t="s">
        <v>14</v>
      </c>
      <c r="H961">
        <v>130</v>
      </c>
      <c r="I961" s="5">
        <f t="shared" si="5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s="9" t="s">
        <v>206</v>
      </c>
      <c r="Q961" s="4" t="s">
        <v>2047</v>
      </c>
      <c r="R961" s="4" t="s">
        <v>2059</v>
      </c>
      <c r="S961" s="14">
        <f t="shared" si="57"/>
        <v>40357.208333333336</v>
      </c>
      <c r="T961" s="14">
        <f t="shared" si="58"/>
        <v>40385.208333333336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6">
        <f t="shared" si="56"/>
        <v>85.054545454545448</v>
      </c>
      <c r="G962" t="s">
        <v>14</v>
      </c>
      <c r="H962">
        <v>55</v>
      </c>
      <c r="I962" s="5">
        <f t="shared" si="5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s="9" t="s">
        <v>28</v>
      </c>
      <c r="Q962" s="4" t="s">
        <v>2037</v>
      </c>
      <c r="R962" s="4" t="s">
        <v>2038</v>
      </c>
      <c r="S962" s="14">
        <f t="shared" si="57"/>
        <v>42408.25</v>
      </c>
      <c r="T962" s="14">
        <f t="shared" si="58"/>
        <v>42445.208333333328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6">
        <f t="shared" ref="F963:F1001" si="60">SUM(E963/D963)*100</f>
        <v>119.29824561403508</v>
      </c>
      <c r="G963" t="s">
        <v>20</v>
      </c>
      <c r="H963">
        <v>155</v>
      </c>
      <c r="I963" s="5">
        <f t="shared" si="5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s="9" t="s">
        <v>206</v>
      </c>
      <c r="Q963" s="4" t="s">
        <v>2047</v>
      </c>
      <c r="R963" s="4" t="s">
        <v>2059</v>
      </c>
      <c r="S963" s="14">
        <f t="shared" ref="S963:S1001" si="61">(((L963/60/60)/24)+DATE(1970,1,1))</f>
        <v>40591.25</v>
      </c>
      <c r="T963" s="14">
        <f t="shared" ref="T963:T1001" si="62">(((M963/60/60)/24)+DATE(1970,1,1))</f>
        <v>40595.25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6">
        <f t="shared" si="60"/>
        <v>296.02777777777777</v>
      </c>
      <c r="G964" t="s">
        <v>20</v>
      </c>
      <c r="H964">
        <v>266</v>
      </c>
      <c r="I964" s="5">
        <f t="shared" ref="I964:I1001" si="63">AVERAGE(E964/H964)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s="9" t="s">
        <v>17</v>
      </c>
      <c r="Q964" s="4" t="s">
        <v>2033</v>
      </c>
      <c r="R964" s="4" t="s">
        <v>2034</v>
      </c>
      <c r="S964" s="14">
        <f t="shared" si="61"/>
        <v>41592.25</v>
      </c>
      <c r="T964" s="14">
        <f t="shared" si="62"/>
        <v>41613.25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6">
        <f t="shared" si="60"/>
        <v>84.694915254237287</v>
      </c>
      <c r="G965" t="s">
        <v>14</v>
      </c>
      <c r="H965">
        <v>114</v>
      </c>
      <c r="I965" s="5">
        <f t="shared" si="63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s="9" t="s">
        <v>122</v>
      </c>
      <c r="Q965" s="4" t="s">
        <v>2054</v>
      </c>
      <c r="R965" s="4" t="s">
        <v>2055</v>
      </c>
      <c r="S965" s="14">
        <f t="shared" si="61"/>
        <v>40607.25</v>
      </c>
      <c r="T965" s="14">
        <f t="shared" si="62"/>
        <v>40613.25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6">
        <f t="shared" si="60"/>
        <v>355.7837837837838</v>
      </c>
      <c r="G966" t="s">
        <v>20</v>
      </c>
      <c r="H966">
        <v>155</v>
      </c>
      <c r="I966" s="5">
        <f t="shared" si="63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s="9" t="s">
        <v>33</v>
      </c>
      <c r="Q966" s="4" t="s">
        <v>2039</v>
      </c>
      <c r="R966" s="4" t="s">
        <v>2040</v>
      </c>
      <c r="S966" s="14">
        <f t="shared" si="61"/>
        <v>42135.208333333328</v>
      </c>
      <c r="T966" s="14">
        <f t="shared" si="62"/>
        <v>42140.208333333328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6">
        <f t="shared" si="60"/>
        <v>386.40909090909093</v>
      </c>
      <c r="G967" t="s">
        <v>20</v>
      </c>
      <c r="H967">
        <v>207</v>
      </c>
      <c r="I967" s="5">
        <f t="shared" si="63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s="9" t="s">
        <v>23</v>
      </c>
      <c r="Q967" s="4" t="s">
        <v>2035</v>
      </c>
      <c r="R967" s="4" t="s">
        <v>2036</v>
      </c>
      <c r="S967" s="14">
        <f t="shared" si="61"/>
        <v>40203.25</v>
      </c>
      <c r="T967" s="14">
        <f t="shared" si="62"/>
        <v>40243.25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6">
        <f t="shared" si="60"/>
        <v>792.23529411764707</v>
      </c>
      <c r="G968" t="s">
        <v>20</v>
      </c>
      <c r="H968">
        <v>245</v>
      </c>
      <c r="I968" s="5">
        <f t="shared" si="63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s="9" t="s">
        <v>33</v>
      </c>
      <c r="Q968" s="4" t="s">
        <v>2039</v>
      </c>
      <c r="R968" s="4" t="s">
        <v>2040</v>
      </c>
      <c r="S968" s="14">
        <f t="shared" si="61"/>
        <v>42901.208333333328</v>
      </c>
      <c r="T968" s="14">
        <f t="shared" si="62"/>
        <v>42903.208333333328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6">
        <f t="shared" si="60"/>
        <v>137.03393665158373</v>
      </c>
      <c r="G969" t="s">
        <v>20</v>
      </c>
      <c r="H969">
        <v>1573</v>
      </c>
      <c r="I969" s="5">
        <f t="shared" si="63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s="9" t="s">
        <v>319</v>
      </c>
      <c r="Q969" s="4" t="s">
        <v>2035</v>
      </c>
      <c r="R969" s="4" t="s">
        <v>2062</v>
      </c>
      <c r="S969" s="14">
        <f t="shared" si="61"/>
        <v>41005.208333333336</v>
      </c>
      <c r="T969" s="14">
        <f t="shared" si="62"/>
        <v>41042.208333333336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6">
        <f t="shared" si="60"/>
        <v>338.20833333333337</v>
      </c>
      <c r="G970" t="s">
        <v>20</v>
      </c>
      <c r="H970">
        <v>114</v>
      </c>
      <c r="I970" s="5">
        <f t="shared" si="63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s="9" t="s">
        <v>17</v>
      </c>
      <c r="Q970" s="4" t="s">
        <v>2033</v>
      </c>
      <c r="R970" s="4" t="s">
        <v>2034</v>
      </c>
      <c r="S970" s="14">
        <f t="shared" si="61"/>
        <v>40544.25</v>
      </c>
      <c r="T970" s="14">
        <f t="shared" si="62"/>
        <v>40559.25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6">
        <f t="shared" si="60"/>
        <v>108.22784810126582</v>
      </c>
      <c r="G971" t="s">
        <v>20</v>
      </c>
      <c r="H971">
        <v>93</v>
      </c>
      <c r="I971" s="5">
        <f t="shared" si="63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s="9" t="s">
        <v>33</v>
      </c>
      <c r="Q971" s="4" t="s">
        <v>2039</v>
      </c>
      <c r="R971" s="4" t="s">
        <v>2040</v>
      </c>
      <c r="S971" s="14">
        <f t="shared" si="61"/>
        <v>43821.25</v>
      </c>
      <c r="T971" s="14">
        <f t="shared" si="62"/>
        <v>43828.25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6">
        <f t="shared" si="60"/>
        <v>60.757639620653315</v>
      </c>
      <c r="G972" t="s">
        <v>14</v>
      </c>
      <c r="H972">
        <v>594</v>
      </c>
      <c r="I972" s="5">
        <f t="shared" si="63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s="9" t="s">
        <v>33</v>
      </c>
      <c r="Q972" s="4" t="s">
        <v>2039</v>
      </c>
      <c r="R972" s="4" t="s">
        <v>2040</v>
      </c>
      <c r="S972" s="14">
        <f t="shared" si="61"/>
        <v>40672.208333333336</v>
      </c>
      <c r="T972" s="14">
        <f t="shared" si="62"/>
        <v>40673.208333333336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6">
        <f t="shared" si="60"/>
        <v>27.725490196078432</v>
      </c>
      <c r="G973" t="s">
        <v>14</v>
      </c>
      <c r="H973">
        <v>24</v>
      </c>
      <c r="I973" s="5">
        <f t="shared" si="63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s="9" t="s">
        <v>269</v>
      </c>
      <c r="Q973" s="4" t="s">
        <v>2041</v>
      </c>
      <c r="R973" s="4" t="s">
        <v>2060</v>
      </c>
      <c r="S973" s="14">
        <f t="shared" si="61"/>
        <v>41555.208333333336</v>
      </c>
      <c r="T973" s="14">
        <f t="shared" si="62"/>
        <v>41561.208333333336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6">
        <f t="shared" si="60"/>
        <v>228.3934426229508</v>
      </c>
      <c r="G974" t="s">
        <v>20</v>
      </c>
      <c r="H974">
        <v>1681</v>
      </c>
      <c r="I974" s="5">
        <f t="shared" si="63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s="9" t="s">
        <v>28</v>
      </c>
      <c r="Q974" s="4" t="s">
        <v>2037</v>
      </c>
      <c r="R974" s="4" t="s">
        <v>2038</v>
      </c>
      <c r="S974" s="14">
        <f t="shared" si="61"/>
        <v>41792.208333333336</v>
      </c>
      <c r="T974" s="14">
        <f t="shared" si="62"/>
        <v>41801.208333333336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6">
        <f t="shared" si="60"/>
        <v>21.615194054500414</v>
      </c>
      <c r="G975" t="s">
        <v>14</v>
      </c>
      <c r="H975">
        <v>252</v>
      </c>
      <c r="I975" s="5">
        <f t="shared" si="63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s="9" t="s">
        <v>33</v>
      </c>
      <c r="Q975" s="4" t="s">
        <v>2039</v>
      </c>
      <c r="R975" s="4" t="s">
        <v>2040</v>
      </c>
      <c r="S975" s="14">
        <f t="shared" si="61"/>
        <v>40522.25</v>
      </c>
      <c r="T975" s="14">
        <f t="shared" si="62"/>
        <v>40524.25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6">
        <f t="shared" si="60"/>
        <v>373.875</v>
      </c>
      <c r="G976" t="s">
        <v>20</v>
      </c>
      <c r="H976">
        <v>32</v>
      </c>
      <c r="I976" s="5">
        <f t="shared" si="63"/>
        <v>93.46875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s="9" t="s">
        <v>60</v>
      </c>
      <c r="Q976" s="4" t="s">
        <v>2035</v>
      </c>
      <c r="R976" s="4" t="s">
        <v>2045</v>
      </c>
      <c r="S976" s="14">
        <f t="shared" si="61"/>
        <v>41412.208333333336</v>
      </c>
      <c r="T976" s="14">
        <f t="shared" si="62"/>
        <v>41413.208333333336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6">
        <f t="shared" si="60"/>
        <v>154.92592592592592</v>
      </c>
      <c r="G977" t="s">
        <v>20</v>
      </c>
      <c r="H977">
        <v>135</v>
      </c>
      <c r="I977" s="5">
        <f t="shared" si="63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s="9" t="s">
        <v>33</v>
      </c>
      <c r="Q977" s="4" t="s">
        <v>2039</v>
      </c>
      <c r="R977" s="4" t="s">
        <v>2040</v>
      </c>
      <c r="S977" s="14">
        <f t="shared" si="61"/>
        <v>42337.25</v>
      </c>
      <c r="T977" s="14">
        <f t="shared" si="62"/>
        <v>42376.25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6">
        <f t="shared" si="60"/>
        <v>322.14999999999998</v>
      </c>
      <c r="G978" t="s">
        <v>20</v>
      </c>
      <c r="H978">
        <v>140</v>
      </c>
      <c r="I978" s="5">
        <f t="shared" si="63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s="9" t="s">
        <v>33</v>
      </c>
      <c r="Q978" s="4" t="s">
        <v>2039</v>
      </c>
      <c r="R978" s="4" t="s">
        <v>2040</v>
      </c>
      <c r="S978" s="14">
        <f t="shared" si="61"/>
        <v>40571.25</v>
      </c>
      <c r="T978" s="14">
        <f t="shared" si="62"/>
        <v>40577.25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6">
        <f t="shared" si="60"/>
        <v>73.957142857142856</v>
      </c>
      <c r="G979" t="s">
        <v>14</v>
      </c>
      <c r="H979">
        <v>67</v>
      </c>
      <c r="I979" s="5">
        <f t="shared" si="63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s="9" t="s">
        <v>17</v>
      </c>
      <c r="Q979" s="4" t="s">
        <v>2033</v>
      </c>
      <c r="R979" s="4" t="s">
        <v>2034</v>
      </c>
      <c r="S979" s="14">
        <f t="shared" si="61"/>
        <v>43138.25</v>
      </c>
      <c r="T979" s="14">
        <f t="shared" si="62"/>
        <v>43170.25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6">
        <f t="shared" si="60"/>
        <v>864.1</v>
      </c>
      <c r="G980" t="s">
        <v>20</v>
      </c>
      <c r="H980">
        <v>92</v>
      </c>
      <c r="I980" s="5">
        <f t="shared" si="63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s="9" t="s">
        <v>89</v>
      </c>
      <c r="Q980" s="4" t="s">
        <v>2050</v>
      </c>
      <c r="R980" s="4" t="s">
        <v>2051</v>
      </c>
      <c r="S980" s="14">
        <f t="shared" si="61"/>
        <v>42686.25</v>
      </c>
      <c r="T980" s="14">
        <f t="shared" si="62"/>
        <v>42708.25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6">
        <f t="shared" si="60"/>
        <v>143.26245847176079</v>
      </c>
      <c r="G981" t="s">
        <v>20</v>
      </c>
      <c r="H981">
        <v>1015</v>
      </c>
      <c r="I981" s="5">
        <f t="shared" si="63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s="9" t="s">
        <v>33</v>
      </c>
      <c r="Q981" s="4" t="s">
        <v>2039</v>
      </c>
      <c r="R981" s="4" t="s">
        <v>2040</v>
      </c>
      <c r="S981" s="14">
        <f t="shared" si="61"/>
        <v>42078.208333333328</v>
      </c>
      <c r="T981" s="14">
        <f t="shared" si="62"/>
        <v>42084.208333333328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6">
        <f t="shared" si="60"/>
        <v>40.281762295081968</v>
      </c>
      <c r="G982" t="s">
        <v>14</v>
      </c>
      <c r="H982">
        <v>742</v>
      </c>
      <c r="I982" s="5">
        <f t="shared" si="63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s="9" t="s">
        <v>68</v>
      </c>
      <c r="Q982" s="4" t="s">
        <v>2047</v>
      </c>
      <c r="R982" s="4" t="s">
        <v>2048</v>
      </c>
      <c r="S982" s="14">
        <f t="shared" si="61"/>
        <v>42307.208333333328</v>
      </c>
      <c r="T982" s="14">
        <f t="shared" si="62"/>
        <v>42312.25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6">
        <f t="shared" si="60"/>
        <v>178.22388059701493</v>
      </c>
      <c r="G983" t="s">
        <v>20</v>
      </c>
      <c r="H983">
        <v>323</v>
      </c>
      <c r="I983" s="5">
        <f t="shared" si="63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s="9" t="s">
        <v>28</v>
      </c>
      <c r="Q983" s="4" t="s">
        <v>2037</v>
      </c>
      <c r="R983" s="4" t="s">
        <v>2038</v>
      </c>
      <c r="S983" s="14">
        <f t="shared" si="61"/>
        <v>43094.25</v>
      </c>
      <c r="T983" s="14">
        <f t="shared" si="62"/>
        <v>43127.25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6">
        <f t="shared" si="60"/>
        <v>84.930555555555557</v>
      </c>
      <c r="G984" t="s">
        <v>14</v>
      </c>
      <c r="H984">
        <v>75</v>
      </c>
      <c r="I984" s="5">
        <f t="shared" si="63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s="9" t="s">
        <v>42</v>
      </c>
      <c r="Q984" s="4" t="s">
        <v>2041</v>
      </c>
      <c r="R984" s="4" t="s">
        <v>2042</v>
      </c>
      <c r="S984" s="14">
        <f t="shared" si="61"/>
        <v>40743.208333333336</v>
      </c>
      <c r="T984" s="14">
        <f t="shared" si="62"/>
        <v>40745.208333333336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6">
        <f t="shared" si="60"/>
        <v>145.93648334624322</v>
      </c>
      <c r="G985" t="s">
        <v>20</v>
      </c>
      <c r="H985">
        <v>2326</v>
      </c>
      <c r="I985" s="5">
        <f t="shared" si="63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s="9" t="s">
        <v>42</v>
      </c>
      <c r="Q985" s="4" t="s">
        <v>2041</v>
      </c>
      <c r="R985" s="4" t="s">
        <v>2042</v>
      </c>
      <c r="S985" s="14">
        <f t="shared" si="61"/>
        <v>43681.208333333328</v>
      </c>
      <c r="T985" s="14">
        <f t="shared" si="62"/>
        <v>43696.208333333328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6">
        <f t="shared" si="60"/>
        <v>152.46153846153848</v>
      </c>
      <c r="G986" t="s">
        <v>20</v>
      </c>
      <c r="H986">
        <v>381</v>
      </c>
      <c r="I986" s="5">
        <f t="shared" si="63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s="9" t="s">
        <v>33</v>
      </c>
      <c r="Q986" s="4" t="s">
        <v>2039</v>
      </c>
      <c r="R986" s="4" t="s">
        <v>2040</v>
      </c>
      <c r="S986" s="14">
        <f t="shared" si="61"/>
        <v>43716.208333333328</v>
      </c>
      <c r="T986" s="14">
        <f t="shared" si="62"/>
        <v>43742.208333333328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6">
        <f t="shared" si="60"/>
        <v>67.129542790152414</v>
      </c>
      <c r="G987" t="s">
        <v>14</v>
      </c>
      <c r="H987">
        <v>4405</v>
      </c>
      <c r="I987" s="5">
        <f t="shared" si="63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s="9" t="s">
        <v>23</v>
      </c>
      <c r="Q987" s="4" t="s">
        <v>2035</v>
      </c>
      <c r="R987" s="4" t="s">
        <v>2036</v>
      </c>
      <c r="S987" s="14">
        <f t="shared" si="61"/>
        <v>41614.25</v>
      </c>
      <c r="T987" s="14">
        <f t="shared" si="62"/>
        <v>41640.25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6">
        <f t="shared" si="60"/>
        <v>40.307692307692307</v>
      </c>
      <c r="G988" t="s">
        <v>14</v>
      </c>
      <c r="H988">
        <v>92</v>
      </c>
      <c r="I988" s="5">
        <f t="shared" si="63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s="9" t="s">
        <v>23</v>
      </c>
      <c r="Q988" s="4" t="s">
        <v>2035</v>
      </c>
      <c r="R988" s="4" t="s">
        <v>2036</v>
      </c>
      <c r="S988" s="14">
        <f t="shared" si="61"/>
        <v>40638.208333333336</v>
      </c>
      <c r="T988" s="14">
        <f t="shared" si="62"/>
        <v>40652.208333333336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6">
        <f t="shared" si="60"/>
        <v>216.79032258064518</v>
      </c>
      <c r="G989" t="s">
        <v>20</v>
      </c>
      <c r="H989">
        <v>480</v>
      </c>
      <c r="I989" s="5">
        <f t="shared" si="63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s="9" t="s">
        <v>42</v>
      </c>
      <c r="Q989" s="4" t="s">
        <v>2041</v>
      </c>
      <c r="R989" s="4" t="s">
        <v>2042</v>
      </c>
      <c r="S989" s="14">
        <f t="shared" si="61"/>
        <v>42852.208333333328</v>
      </c>
      <c r="T989" s="14">
        <f t="shared" si="62"/>
        <v>42866.208333333328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6">
        <f t="shared" si="60"/>
        <v>52.117021276595743</v>
      </c>
      <c r="G990" t="s">
        <v>14</v>
      </c>
      <c r="H990">
        <v>64</v>
      </c>
      <c r="I990" s="5">
        <f t="shared" si="63"/>
        <v>76.546875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s="9" t="s">
        <v>133</v>
      </c>
      <c r="Q990" s="4" t="s">
        <v>2047</v>
      </c>
      <c r="R990" s="4" t="s">
        <v>2056</v>
      </c>
      <c r="S990" s="14">
        <f t="shared" si="61"/>
        <v>42686.25</v>
      </c>
      <c r="T990" s="14">
        <f t="shared" si="62"/>
        <v>42707.25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6">
        <f t="shared" si="60"/>
        <v>499.58333333333337</v>
      </c>
      <c r="G991" t="s">
        <v>20</v>
      </c>
      <c r="H991">
        <v>226</v>
      </c>
      <c r="I991" s="5">
        <f t="shared" si="63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s="9" t="s">
        <v>206</v>
      </c>
      <c r="Q991" s="4" t="s">
        <v>2047</v>
      </c>
      <c r="R991" s="4" t="s">
        <v>2059</v>
      </c>
      <c r="S991" s="14">
        <f t="shared" si="61"/>
        <v>43571.208333333328</v>
      </c>
      <c r="T991" s="14">
        <f t="shared" si="62"/>
        <v>43576.208333333328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6">
        <f t="shared" si="60"/>
        <v>87.679487179487182</v>
      </c>
      <c r="G992" t="s">
        <v>14</v>
      </c>
      <c r="H992">
        <v>64</v>
      </c>
      <c r="I992" s="5">
        <f t="shared" si="63"/>
        <v>106.859375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s="9" t="s">
        <v>53</v>
      </c>
      <c r="Q992" s="4" t="s">
        <v>2041</v>
      </c>
      <c r="R992" s="4" t="s">
        <v>2044</v>
      </c>
      <c r="S992" s="14">
        <f t="shared" si="61"/>
        <v>42432.25</v>
      </c>
      <c r="T992" s="14">
        <f t="shared" si="62"/>
        <v>42454.208333333328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6">
        <f t="shared" si="60"/>
        <v>113.17346938775511</v>
      </c>
      <c r="G993" t="s">
        <v>20</v>
      </c>
      <c r="H993">
        <v>241</v>
      </c>
      <c r="I993" s="5">
        <f t="shared" si="63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s="9" t="s">
        <v>23</v>
      </c>
      <c r="Q993" s="4" t="s">
        <v>2035</v>
      </c>
      <c r="R993" s="4" t="s">
        <v>2036</v>
      </c>
      <c r="S993" s="14">
        <f t="shared" si="61"/>
        <v>41907.208333333336</v>
      </c>
      <c r="T993" s="14">
        <f t="shared" si="62"/>
        <v>41911.208333333336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6">
        <f t="shared" si="60"/>
        <v>426.54838709677421</v>
      </c>
      <c r="G994" t="s">
        <v>20</v>
      </c>
      <c r="H994">
        <v>132</v>
      </c>
      <c r="I994" s="5">
        <f t="shared" si="63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s="9" t="s">
        <v>53</v>
      </c>
      <c r="Q994" s="4" t="s">
        <v>2041</v>
      </c>
      <c r="R994" s="4" t="s">
        <v>2044</v>
      </c>
      <c r="S994" s="14">
        <f t="shared" si="61"/>
        <v>43227.208333333328</v>
      </c>
      <c r="T994" s="14">
        <f t="shared" si="62"/>
        <v>43241.208333333328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6">
        <f t="shared" si="60"/>
        <v>77.632653061224488</v>
      </c>
      <c r="G995" t="s">
        <v>74</v>
      </c>
      <c r="H995">
        <v>75</v>
      </c>
      <c r="I995" s="5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s="9" t="s">
        <v>122</v>
      </c>
      <c r="Q995" s="4" t="s">
        <v>2054</v>
      </c>
      <c r="R995" s="4" t="s">
        <v>2055</v>
      </c>
      <c r="S995" s="14">
        <f t="shared" si="61"/>
        <v>42362.25</v>
      </c>
      <c r="T995" s="14">
        <f t="shared" si="62"/>
        <v>42379.25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6">
        <f t="shared" si="60"/>
        <v>52.496810772501767</v>
      </c>
      <c r="G996" t="s">
        <v>14</v>
      </c>
      <c r="H996">
        <v>842</v>
      </c>
      <c r="I996" s="5">
        <f t="shared" si="63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s="9" t="s">
        <v>206</v>
      </c>
      <c r="Q996" s="4" t="s">
        <v>2047</v>
      </c>
      <c r="R996" s="4" t="s">
        <v>2059</v>
      </c>
      <c r="S996" s="14">
        <f t="shared" si="61"/>
        <v>41929.208333333336</v>
      </c>
      <c r="T996" s="14">
        <f t="shared" si="62"/>
        <v>41935.208333333336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6">
        <f t="shared" si="60"/>
        <v>157.46762589928059</v>
      </c>
      <c r="G997" t="s">
        <v>20</v>
      </c>
      <c r="H997">
        <v>2043</v>
      </c>
      <c r="I997" s="5">
        <f t="shared" si="63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s="9" t="s">
        <v>17</v>
      </c>
      <c r="Q997" s="4" t="s">
        <v>2033</v>
      </c>
      <c r="R997" s="4" t="s">
        <v>2034</v>
      </c>
      <c r="S997" s="14">
        <f t="shared" si="61"/>
        <v>43408.208333333328</v>
      </c>
      <c r="T997" s="14">
        <f t="shared" si="62"/>
        <v>43437.25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6">
        <f t="shared" si="60"/>
        <v>72.939393939393938</v>
      </c>
      <c r="G998" t="s">
        <v>14</v>
      </c>
      <c r="H998">
        <v>112</v>
      </c>
      <c r="I998" s="5">
        <f t="shared" si="63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s="9" t="s">
        <v>33</v>
      </c>
      <c r="Q998" s="4" t="s">
        <v>2039</v>
      </c>
      <c r="R998" s="4" t="s">
        <v>2040</v>
      </c>
      <c r="S998" s="14">
        <f t="shared" si="61"/>
        <v>41276.25</v>
      </c>
      <c r="T998" s="14">
        <f t="shared" si="62"/>
        <v>41306.25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6">
        <f t="shared" si="60"/>
        <v>60.565789473684205</v>
      </c>
      <c r="G999" t="s">
        <v>74</v>
      </c>
      <c r="H999">
        <v>139</v>
      </c>
      <c r="I999" s="5">
        <f t="shared" si="63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s="9" t="s">
        <v>33</v>
      </c>
      <c r="Q999" s="4" t="s">
        <v>2039</v>
      </c>
      <c r="R999" s="4" t="s">
        <v>2040</v>
      </c>
      <c r="S999" s="14">
        <f t="shared" si="61"/>
        <v>41659.25</v>
      </c>
      <c r="T999" s="14">
        <f t="shared" si="62"/>
        <v>41664.25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6">
        <f t="shared" si="60"/>
        <v>56.791291291291287</v>
      </c>
      <c r="G1000" t="s">
        <v>14</v>
      </c>
      <c r="H1000">
        <v>374</v>
      </c>
      <c r="I1000" s="5">
        <f t="shared" si="63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s="9" t="s">
        <v>60</v>
      </c>
      <c r="Q1000" s="4" t="s">
        <v>2035</v>
      </c>
      <c r="R1000" s="4" t="s">
        <v>2045</v>
      </c>
      <c r="S1000" s="14">
        <f t="shared" si="61"/>
        <v>40220.25</v>
      </c>
      <c r="T1000" s="14">
        <f t="shared" si="62"/>
        <v>40234.25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6">
        <f t="shared" si="60"/>
        <v>56.542754275427541</v>
      </c>
      <c r="G1001" t="s">
        <v>74</v>
      </c>
      <c r="H1001">
        <v>1122</v>
      </c>
      <c r="I1001" s="5">
        <f t="shared" si="63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s="9" t="s">
        <v>17</v>
      </c>
      <c r="Q1001" s="4" t="s">
        <v>2033</v>
      </c>
      <c r="R1001" s="4" t="s">
        <v>2034</v>
      </c>
      <c r="S1001" s="14">
        <f t="shared" si="61"/>
        <v>42550.208333333328</v>
      </c>
      <c r="T1001" s="14">
        <f t="shared" si="62"/>
        <v>42557.208333333328</v>
      </c>
    </row>
  </sheetData>
  <autoFilter ref="G1:G1001" xr:uid="{00000000-0001-0000-0000-000000000000}"/>
  <conditionalFormatting sqref="G1:G1048576">
    <cfRule type="containsText" dxfId="23" priority="10" operator="containsText" text="canceled">
      <formula>NOT(ISERROR(SEARCH("canceled",G1)))</formula>
    </cfRule>
    <cfRule type="containsText" dxfId="22" priority="11" operator="containsText" text="canceled">
      <formula>NOT(ISERROR(SEARCH("canceled",G1)))</formula>
    </cfRule>
    <cfRule type="containsText" dxfId="21" priority="12" operator="containsText" text="live">
      <formula>NOT(ISERROR(SEARCH("live",G1)))</formula>
    </cfRule>
    <cfRule type="containsText" dxfId="20" priority="13" operator="containsText" text="failed">
      <formula>NOT(ISERROR(SEARCH("failed",G1)))</formula>
    </cfRule>
    <cfRule type="containsText" dxfId="19" priority="14" operator="containsText" text="successful">
      <formula>NOT(ISERROR(SEARCH("successful",G1)))</formula>
    </cfRule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">
      <colorScale>
        <cfvo type="min"/>
        <cfvo type="max"/>
        <color rgb="FF63BE7B"/>
        <color rgb="FFFCFCFF"/>
      </colorScale>
    </cfRule>
  </conditionalFormatting>
  <conditionalFormatting sqref="F1:F1048576">
    <cfRule type="cellIs" dxfId="18" priority="2" operator="between">
      <formula>199</formula>
      <formula>1754</formula>
    </cfRule>
    <cfRule type="cellIs" dxfId="17" priority="3" operator="between">
      <formula>99</formula>
      <formula>200</formula>
    </cfRule>
    <cfRule type="cellIs" dxfId="16" priority="4" operator="between">
      <formula>0</formula>
      <formula>99</formula>
    </cfRule>
    <cfRule type="cellIs" dxfId="15" priority="5" operator="between">
      <formula>200</formula>
      <formula>1754</formula>
    </cfRule>
    <cfRule type="cellIs" dxfId="14" priority="6" operator="between">
      <formula>0</formula>
      <formula>99</formula>
    </cfRule>
    <cfRule type="cellIs" dxfId="13" priority="7" operator="between">
      <formula>200</formula>
      <formula>1500</formula>
    </cfRule>
    <cfRule type="cellIs" dxfId="12" priority="8" operator="between">
      <formula>100</formula>
      <formula>199</formula>
    </cfRule>
    <cfRule type="cellIs" dxfId="11" priority="9" operator="between">
      <formula>0</formula>
      <formula>99</formula>
    </cfRule>
  </conditionalFormatting>
  <conditionalFormatting sqref="F714">
    <cfRule type="cellIs" dxfId="10" priority="1" operator="between">
      <formula>199</formula>
      <formula>2000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89766-E036-4C02-8242-C4C1CE6F8F16}">
  <dimension ref="A1:F30"/>
  <sheetViews>
    <sheetView workbookViewId="0">
      <selection activeCell="S7" sqref="S7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10" t="s">
        <v>6</v>
      </c>
      <c r="B1" t="s">
        <v>2069</v>
      </c>
    </row>
    <row r="2" spans="1:6" x14ac:dyDescent="0.25">
      <c r="A2" s="10" t="s">
        <v>2031</v>
      </c>
      <c r="B2" t="s">
        <v>2069</v>
      </c>
    </row>
    <row r="4" spans="1:6" x14ac:dyDescent="0.25">
      <c r="A4" s="10" t="s">
        <v>2070</v>
      </c>
      <c r="B4" s="10" t="s">
        <v>2068</v>
      </c>
    </row>
    <row r="5" spans="1:6" x14ac:dyDescent="0.25">
      <c r="A5" s="10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5">
      <c r="A6" s="11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11" t="s">
        <v>2065</v>
      </c>
      <c r="E7">
        <v>4</v>
      </c>
      <c r="F7">
        <v>4</v>
      </c>
    </row>
    <row r="8" spans="1:6" x14ac:dyDescent="0.25">
      <c r="A8" s="11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11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11" t="s">
        <v>2043</v>
      </c>
      <c r="C10">
        <v>8</v>
      </c>
      <c r="E10">
        <v>10</v>
      </c>
      <c r="F10">
        <v>18</v>
      </c>
    </row>
    <row r="11" spans="1:6" x14ac:dyDescent="0.25">
      <c r="A11" s="11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11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11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11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11" t="s">
        <v>2057</v>
      </c>
      <c r="C15">
        <v>3</v>
      </c>
      <c r="E15">
        <v>4</v>
      </c>
      <c r="F15">
        <v>7</v>
      </c>
    </row>
    <row r="16" spans="1:6" x14ac:dyDescent="0.25">
      <c r="A16" s="11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11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11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11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11" t="s">
        <v>2056</v>
      </c>
      <c r="C20">
        <v>4</v>
      </c>
      <c r="E20">
        <v>4</v>
      </c>
      <c r="F20">
        <v>8</v>
      </c>
    </row>
    <row r="21" spans="1:6" x14ac:dyDescent="0.25">
      <c r="A21" s="11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11" t="s">
        <v>2063</v>
      </c>
      <c r="C22">
        <v>9</v>
      </c>
      <c r="E22">
        <v>5</v>
      </c>
      <c r="F22">
        <v>14</v>
      </c>
    </row>
    <row r="23" spans="1:6" x14ac:dyDescent="0.25">
      <c r="A23" s="11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11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11" t="s">
        <v>2059</v>
      </c>
      <c r="C25">
        <v>7</v>
      </c>
      <c r="E25">
        <v>14</v>
      </c>
      <c r="F25">
        <v>21</v>
      </c>
    </row>
    <row r="26" spans="1:6" x14ac:dyDescent="0.25">
      <c r="A26" s="11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11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11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11" t="s">
        <v>2062</v>
      </c>
      <c r="E29">
        <v>3</v>
      </c>
      <c r="F29">
        <v>3</v>
      </c>
    </row>
    <row r="30" spans="1:6" x14ac:dyDescent="0.25">
      <c r="A30" s="11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AE8D5-8AD4-436A-8BAD-E35C85CD2C6A}">
  <dimension ref="A1:F14"/>
  <sheetViews>
    <sheetView workbookViewId="0">
      <selection activeCell="X23" sqref="X23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  <col min="8" max="14" width="4.875" bestFit="1" customWidth="1"/>
    <col min="15" max="15" width="3.875" bestFit="1" customWidth="1"/>
    <col min="16" max="19" width="4.875" bestFit="1" customWidth="1"/>
    <col min="20" max="20" width="5.875" bestFit="1" customWidth="1"/>
    <col min="21" max="25" width="4.875" bestFit="1" customWidth="1"/>
    <col min="26" max="26" width="5.875" bestFit="1" customWidth="1"/>
    <col min="27" max="27" width="4.875" bestFit="1" customWidth="1"/>
    <col min="28" max="28" width="5.875" bestFit="1" customWidth="1"/>
    <col min="29" max="31" width="4.875" bestFit="1" customWidth="1"/>
    <col min="32" max="32" width="5.875" bestFit="1" customWidth="1"/>
    <col min="33" max="42" width="4.875" bestFit="1" customWidth="1"/>
    <col min="43" max="43" width="6.875" bestFit="1" customWidth="1"/>
    <col min="44" max="44" width="4.875" bestFit="1" customWidth="1"/>
    <col min="45" max="45" width="5.875" bestFit="1" customWidth="1"/>
    <col min="46" max="49" width="4.875" bestFit="1" customWidth="1"/>
    <col min="50" max="50" width="6.875" bestFit="1" customWidth="1"/>
    <col min="51" max="54" width="4.875" bestFit="1" customWidth="1"/>
    <col min="55" max="55" width="5.875" bestFit="1" customWidth="1"/>
    <col min="56" max="61" width="4.875" bestFit="1" customWidth="1"/>
    <col min="62" max="63" width="6.875" bestFit="1" customWidth="1"/>
    <col min="64" max="72" width="4.875" bestFit="1" customWidth="1"/>
    <col min="73" max="73" width="5.875" bestFit="1" customWidth="1"/>
    <col min="74" max="74" width="6.875" bestFit="1" customWidth="1"/>
    <col min="75" max="89" width="4.875" bestFit="1" customWidth="1"/>
    <col min="90" max="90" width="5.875" bestFit="1" customWidth="1"/>
    <col min="91" max="92" width="4.875" bestFit="1" customWidth="1"/>
    <col min="93" max="93" width="5.875" bestFit="1" customWidth="1"/>
    <col min="94" max="99" width="4.875" bestFit="1" customWidth="1"/>
    <col min="100" max="100" width="5.875" bestFit="1" customWidth="1"/>
    <col min="101" max="134" width="4.875" bestFit="1" customWidth="1"/>
    <col min="135" max="135" width="5.875" bestFit="1" customWidth="1"/>
    <col min="136" max="159" width="4.875" bestFit="1" customWidth="1"/>
    <col min="160" max="161" width="5.875" bestFit="1" customWidth="1"/>
    <col min="162" max="176" width="4.875" bestFit="1" customWidth="1"/>
    <col min="177" max="177" width="6.875" bestFit="1" customWidth="1"/>
    <col min="178" max="184" width="4.875" bestFit="1" customWidth="1"/>
    <col min="185" max="185" width="5.875" bestFit="1" customWidth="1"/>
    <col min="186" max="193" width="4.875" bestFit="1" customWidth="1"/>
    <col min="194" max="194" width="5.875" bestFit="1" customWidth="1"/>
    <col min="195" max="195" width="4.875" bestFit="1" customWidth="1"/>
    <col min="196" max="196" width="6.875" bestFit="1" customWidth="1"/>
    <col min="197" max="208" width="4.875" bestFit="1" customWidth="1"/>
    <col min="209" max="209" width="6.875" bestFit="1" customWidth="1"/>
    <col min="210" max="215" width="4.875" bestFit="1" customWidth="1"/>
    <col min="216" max="216" width="6.875" bestFit="1" customWidth="1"/>
    <col min="217" max="218" width="4.875" bestFit="1" customWidth="1"/>
    <col min="219" max="219" width="5.875" bestFit="1" customWidth="1"/>
    <col min="220" max="220" width="4.875" bestFit="1" customWidth="1"/>
    <col min="221" max="221" width="5.875" bestFit="1" customWidth="1"/>
    <col min="222" max="225" width="4.875" bestFit="1" customWidth="1"/>
    <col min="226" max="226" width="5.875" bestFit="1" customWidth="1"/>
    <col min="227" max="229" width="4.875" bestFit="1" customWidth="1"/>
    <col min="230" max="230" width="6.875" bestFit="1" customWidth="1"/>
    <col min="231" max="234" width="4.875" bestFit="1" customWidth="1"/>
    <col min="235" max="235" width="6.875" bestFit="1" customWidth="1"/>
    <col min="236" max="236" width="4.875" bestFit="1" customWidth="1"/>
    <col min="237" max="237" width="5.875" bestFit="1" customWidth="1"/>
    <col min="238" max="239" width="4.875" bestFit="1" customWidth="1"/>
    <col min="240" max="240" width="5.875" bestFit="1" customWidth="1"/>
    <col min="241" max="241" width="4.875" bestFit="1" customWidth="1"/>
    <col min="242" max="242" width="5.875" bestFit="1" customWidth="1"/>
    <col min="243" max="255" width="4.875" bestFit="1" customWidth="1"/>
    <col min="256" max="256" width="5.875" bestFit="1" customWidth="1"/>
    <col min="257" max="273" width="4.875" bestFit="1" customWidth="1"/>
    <col min="274" max="274" width="6.875" bestFit="1" customWidth="1"/>
    <col min="275" max="299" width="4.875" bestFit="1" customWidth="1"/>
    <col min="300" max="300" width="5.875" bestFit="1" customWidth="1"/>
    <col min="301" max="306" width="4.875" bestFit="1" customWidth="1"/>
    <col min="307" max="307" width="5.875" bestFit="1" customWidth="1"/>
    <col min="308" max="323" width="4.875" bestFit="1" customWidth="1"/>
    <col min="324" max="324" width="5.875" bestFit="1" customWidth="1"/>
    <col min="325" max="327" width="4.875" bestFit="1" customWidth="1"/>
    <col min="328" max="328" width="5.875" bestFit="1" customWidth="1"/>
    <col min="329" max="347" width="4.875" bestFit="1" customWidth="1"/>
    <col min="348" max="348" width="5.875" bestFit="1" customWidth="1"/>
    <col min="349" max="382" width="4.875" bestFit="1" customWidth="1"/>
    <col min="383" max="383" width="5.875" bestFit="1" customWidth="1"/>
    <col min="384" max="399" width="4.875" bestFit="1" customWidth="1"/>
    <col min="400" max="442" width="5.875" bestFit="1" customWidth="1"/>
    <col min="443" max="444" width="6.875" bestFit="1" customWidth="1"/>
    <col min="445" max="505" width="5.875" bestFit="1" customWidth="1"/>
    <col min="506" max="506" width="6.875" bestFit="1" customWidth="1"/>
    <col min="507" max="515" width="5.875" bestFit="1" customWidth="1"/>
    <col min="516" max="516" width="6.875" bestFit="1" customWidth="1"/>
    <col min="517" max="608" width="5.875" bestFit="1" customWidth="1"/>
    <col min="609" max="610" width="6.875" bestFit="1" customWidth="1"/>
    <col min="611" max="616" width="5.875" bestFit="1" customWidth="1"/>
    <col min="617" max="619" width="6.875" bestFit="1" customWidth="1"/>
    <col min="620" max="620" width="5.875" bestFit="1" customWidth="1"/>
    <col min="621" max="621" width="6.875" bestFit="1" customWidth="1"/>
    <col min="622" max="622" width="5.875" bestFit="1" customWidth="1"/>
    <col min="623" max="625" width="6.875" bestFit="1" customWidth="1"/>
    <col min="626" max="627" width="5.875" bestFit="1" customWidth="1"/>
    <col min="628" max="629" width="6.875" bestFit="1" customWidth="1"/>
    <col min="630" max="635" width="5.875" bestFit="1" customWidth="1"/>
    <col min="636" max="637" width="6.875" bestFit="1" customWidth="1"/>
    <col min="638" max="639" width="5.875" bestFit="1" customWidth="1"/>
    <col min="640" max="640" width="6.875" bestFit="1" customWidth="1"/>
    <col min="641" max="645" width="5.875" bestFit="1" customWidth="1"/>
    <col min="646" max="646" width="6.875" bestFit="1" customWidth="1"/>
    <col min="647" max="647" width="5.875" bestFit="1" customWidth="1"/>
    <col min="648" max="648" width="6.875" bestFit="1" customWidth="1"/>
    <col min="649" max="649" width="5.875" bestFit="1" customWidth="1"/>
    <col min="650" max="651" width="6.875" bestFit="1" customWidth="1"/>
    <col min="652" max="653" width="5.875" bestFit="1" customWidth="1"/>
    <col min="654" max="654" width="6.875" bestFit="1" customWidth="1"/>
    <col min="655" max="656" width="5.875" bestFit="1" customWidth="1"/>
    <col min="657" max="658" width="6.875" bestFit="1" customWidth="1"/>
    <col min="659" max="660" width="5.875" bestFit="1" customWidth="1"/>
    <col min="661" max="661" width="6.875" bestFit="1" customWidth="1"/>
    <col min="662" max="664" width="5.875" bestFit="1" customWidth="1"/>
    <col min="665" max="666" width="6.875" bestFit="1" customWidth="1"/>
    <col min="667" max="667" width="5.875" bestFit="1" customWidth="1"/>
    <col min="668" max="668" width="6.875" bestFit="1" customWidth="1"/>
    <col min="669" max="669" width="5.875" bestFit="1" customWidth="1"/>
    <col min="670" max="670" width="6.875" bestFit="1" customWidth="1"/>
    <col min="671" max="672" width="5.875" bestFit="1" customWidth="1"/>
    <col min="673" max="676" width="6.875" bestFit="1" customWidth="1"/>
    <col min="677" max="679" width="5.875" bestFit="1" customWidth="1"/>
    <col min="680" max="680" width="6.875" bestFit="1" customWidth="1"/>
    <col min="681" max="681" width="5.875" bestFit="1" customWidth="1"/>
    <col min="682" max="682" width="6.875" bestFit="1" customWidth="1"/>
    <col min="683" max="683" width="5.875" bestFit="1" customWidth="1"/>
    <col min="684" max="685" width="6.875" bestFit="1" customWidth="1"/>
    <col min="686" max="687" width="5.875" bestFit="1" customWidth="1"/>
    <col min="688" max="691" width="6.875" bestFit="1" customWidth="1"/>
    <col min="692" max="692" width="5.875" bestFit="1" customWidth="1"/>
    <col min="693" max="695" width="6.875" bestFit="1" customWidth="1"/>
    <col min="696" max="696" width="5.875" bestFit="1" customWidth="1"/>
    <col min="697" max="697" width="6.875" bestFit="1" customWidth="1"/>
    <col min="698" max="698" width="5.875" bestFit="1" customWidth="1"/>
    <col min="699" max="703" width="6.875" bestFit="1" customWidth="1"/>
    <col min="704" max="704" width="5.875" bestFit="1" customWidth="1"/>
    <col min="705" max="705" width="6.875" bestFit="1" customWidth="1"/>
    <col min="706" max="710" width="5.875" bestFit="1" customWidth="1"/>
    <col min="711" max="712" width="6.875" bestFit="1" customWidth="1"/>
    <col min="713" max="713" width="5.875" bestFit="1" customWidth="1"/>
    <col min="714" max="717" width="6.875" bestFit="1" customWidth="1"/>
    <col min="718" max="718" width="5.875" bestFit="1" customWidth="1"/>
    <col min="719" max="720" width="6.875" bestFit="1" customWidth="1"/>
    <col min="721" max="722" width="5.875" bestFit="1" customWidth="1"/>
    <col min="723" max="723" width="6.875" bestFit="1" customWidth="1"/>
    <col min="724" max="725" width="5.875" bestFit="1" customWidth="1"/>
    <col min="726" max="728" width="6.875" bestFit="1" customWidth="1"/>
    <col min="729" max="734" width="5.875" bestFit="1" customWidth="1"/>
    <col min="735" max="737" width="6.875" bestFit="1" customWidth="1"/>
    <col min="738" max="740" width="5.875" bestFit="1" customWidth="1"/>
    <col min="741" max="742" width="6.875" bestFit="1" customWidth="1"/>
    <col min="743" max="744" width="5.875" bestFit="1" customWidth="1"/>
    <col min="745" max="747" width="6.875" bestFit="1" customWidth="1"/>
    <col min="748" max="748" width="5.875" bestFit="1" customWidth="1"/>
    <col min="749" max="749" width="6.875" bestFit="1" customWidth="1"/>
    <col min="750" max="750" width="5.875" bestFit="1" customWidth="1"/>
    <col min="751" max="755" width="6.875" bestFit="1" customWidth="1"/>
    <col min="756" max="757" width="5.875" bestFit="1" customWidth="1"/>
    <col min="758" max="758" width="6.875" bestFit="1" customWidth="1"/>
    <col min="759" max="760" width="5.875" bestFit="1" customWidth="1"/>
    <col min="761" max="765" width="6.875" bestFit="1" customWidth="1"/>
    <col min="766" max="768" width="5.875" bestFit="1" customWidth="1"/>
    <col min="769" max="771" width="6.875" bestFit="1" customWidth="1"/>
    <col min="772" max="772" width="5.875" bestFit="1" customWidth="1"/>
    <col min="773" max="776" width="6.875" bestFit="1" customWidth="1"/>
    <col min="777" max="779" width="5.875" bestFit="1" customWidth="1"/>
    <col min="780" max="780" width="6.875" bestFit="1" customWidth="1"/>
    <col min="781" max="781" width="5.875" bestFit="1" customWidth="1"/>
    <col min="782" max="966" width="6.875" bestFit="1" customWidth="1"/>
    <col min="967" max="967" width="11" bestFit="1" customWidth="1"/>
    <col min="968" max="968" width="10.75" bestFit="1" customWidth="1"/>
    <col min="969" max="969" width="7.625" bestFit="1" customWidth="1"/>
    <col min="970" max="970" width="10.75" bestFit="1" customWidth="1"/>
    <col min="971" max="971" width="7.625" bestFit="1" customWidth="1"/>
    <col min="972" max="972" width="10.75" bestFit="1" customWidth="1"/>
    <col min="973" max="973" width="7.625" bestFit="1" customWidth="1"/>
    <col min="974" max="974" width="10.75" bestFit="1" customWidth="1"/>
    <col min="975" max="975" width="7.625" bestFit="1" customWidth="1"/>
    <col min="976" max="976" width="10.75" bestFit="1" customWidth="1"/>
    <col min="977" max="977" width="7.625" bestFit="1" customWidth="1"/>
    <col min="978" max="978" width="10.75" bestFit="1" customWidth="1"/>
    <col min="979" max="980" width="7.625" bestFit="1" customWidth="1"/>
    <col min="981" max="981" width="10.75" bestFit="1" customWidth="1"/>
    <col min="982" max="982" width="7.625" bestFit="1" customWidth="1"/>
    <col min="983" max="983" width="10.75" bestFit="1" customWidth="1"/>
    <col min="984" max="984" width="7.625" bestFit="1" customWidth="1"/>
    <col min="985" max="985" width="10.75" bestFit="1" customWidth="1"/>
    <col min="986" max="986" width="7.625" bestFit="1" customWidth="1"/>
    <col min="987" max="987" width="10.75" bestFit="1" customWidth="1"/>
    <col min="988" max="988" width="7.625" bestFit="1" customWidth="1"/>
    <col min="989" max="989" width="10.75" bestFit="1" customWidth="1"/>
    <col min="990" max="990" width="7.625" bestFit="1" customWidth="1"/>
    <col min="991" max="991" width="10.75" bestFit="1" customWidth="1"/>
    <col min="992" max="992" width="7.625" bestFit="1" customWidth="1"/>
    <col min="993" max="993" width="10.75" bestFit="1" customWidth="1"/>
    <col min="994" max="994" width="7.625" bestFit="1" customWidth="1"/>
    <col min="995" max="995" width="10.75" bestFit="1" customWidth="1"/>
    <col min="996" max="996" width="7.625" bestFit="1" customWidth="1"/>
    <col min="997" max="997" width="10.75" bestFit="1" customWidth="1"/>
    <col min="998" max="998" width="7.625" bestFit="1" customWidth="1"/>
    <col min="999" max="999" width="10.75" bestFit="1" customWidth="1"/>
    <col min="1000" max="1000" width="7.625" bestFit="1" customWidth="1"/>
    <col min="1001" max="1001" width="10.75" bestFit="1" customWidth="1"/>
    <col min="1002" max="1002" width="7.625" bestFit="1" customWidth="1"/>
    <col min="1003" max="1003" width="10.75" bestFit="1" customWidth="1"/>
    <col min="1004" max="1004" width="7.625" bestFit="1" customWidth="1"/>
    <col min="1005" max="1005" width="10.75" bestFit="1" customWidth="1"/>
    <col min="1006" max="1006" width="7.625" bestFit="1" customWidth="1"/>
    <col min="1007" max="1007" width="10.75" bestFit="1" customWidth="1"/>
    <col min="1008" max="1008" width="7.625" bestFit="1" customWidth="1"/>
    <col min="1009" max="1009" width="10.75" bestFit="1" customWidth="1"/>
    <col min="1010" max="1010" width="7.625" bestFit="1" customWidth="1"/>
    <col min="1011" max="1011" width="10.75" bestFit="1" customWidth="1"/>
    <col min="1012" max="1012" width="7.625" bestFit="1" customWidth="1"/>
    <col min="1013" max="1013" width="10.75" bestFit="1" customWidth="1"/>
    <col min="1014" max="1014" width="7.625" bestFit="1" customWidth="1"/>
    <col min="1015" max="1015" width="10.75" bestFit="1" customWidth="1"/>
    <col min="1016" max="1016" width="7.625" bestFit="1" customWidth="1"/>
    <col min="1017" max="1017" width="10.75" bestFit="1" customWidth="1"/>
    <col min="1018" max="1018" width="7.625" bestFit="1" customWidth="1"/>
    <col min="1019" max="1019" width="10.75" bestFit="1" customWidth="1"/>
    <col min="1020" max="1020" width="7.625" bestFit="1" customWidth="1"/>
    <col min="1021" max="1021" width="10.75" bestFit="1" customWidth="1"/>
    <col min="1022" max="1022" width="7.625" bestFit="1" customWidth="1"/>
    <col min="1023" max="1023" width="10.75" bestFit="1" customWidth="1"/>
    <col min="1024" max="1024" width="7.625" bestFit="1" customWidth="1"/>
    <col min="1025" max="1025" width="10.75" bestFit="1" customWidth="1"/>
    <col min="1026" max="1026" width="7.625" bestFit="1" customWidth="1"/>
    <col min="1027" max="1027" width="10.75" bestFit="1" customWidth="1"/>
    <col min="1028" max="1028" width="7.625" bestFit="1" customWidth="1"/>
    <col min="1029" max="1029" width="10.75" bestFit="1" customWidth="1"/>
    <col min="1030" max="1030" width="7.625" bestFit="1" customWidth="1"/>
    <col min="1031" max="1031" width="10.75" bestFit="1" customWidth="1"/>
    <col min="1032" max="1032" width="7.625" bestFit="1" customWidth="1"/>
    <col min="1033" max="1033" width="10.75" bestFit="1" customWidth="1"/>
    <col min="1034" max="1034" width="7.625" bestFit="1" customWidth="1"/>
    <col min="1035" max="1035" width="10.75" bestFit="1" customWidth="1"/>
    <col min="1036" max="1036" width="7.625" bestFit="1" customWidth="1"/>
    <col min="1037" max="1037" width="10.75" bestFit="1" customWidth="1"/>
    <col min="1038" max="1038" width="7.625" bestFit="1" customWidth="1"/>
    <col min="1039" max="1039" width="10.75" bestFit="1" customWidth="1"/>
    <col min="1040" max="1040" width="7.625" bestFit="1" customWidth="1"/>
    <col min="1041" max="1041" width="10.75" bestFit="1" customWidth="1"/>
    <col min="1042" max="1042" width="7.625" bestFit="1" customWidth="1"/>
    <col min="1043" max="1043" width="10.75" bestFit="1" customWidth="1"/>
    <col min="1044" max="1044" width="7.625" bestFit="1" customWidth="1"/>
    <col min="1045" max="1045" width="10.75" bestFit="1" customWidth="1"/>
    <col min="1046" max="1046" width="7.625" bestFit="1" customWidth="1"/>
    <col min="1047" max="1047" width="10.75" bestFit="1" customWidth="1"/>
    <col min="1048" max="1049" width="7.625" bestFit="1" customWidth="1"/>
    <col min="1050" max="1050" width="10.75" bestFit="1" customWidth="1"/>
    <col min="1051" max="1051" width="7.625" bestFit="1" customWidth="1"/>
    <col min="1052" max="1052" width="10.75" bestFit="1" customWidth="1"/>
    <col min="1053" max="1053" width="7.625" bestFit="1" customWidth="1"/>
    <col min="1054" max="1054" width="10.75" bestFit="1" customWidth="1"/>
    <col min="1055" max="1055" width="7.625" bestFit="1" customWidth="1"/>
    <col min="1056" max="1056" width="10.75" bestFit="1" customWidth="1"/>
    <col min="1057" max="1057" width="7.625" bestFit="1" customWidth="1"/>
    <col min="1058" max="1058" width="10.75" bestFit="1" customWidth="1"/>
    <col min="1059" max="1059" width="7.625" bestFit="1" customWidth="1"/>
    <col min="1060" max="1060" width="10.75" bestFit="1" customWidth="1"/>
    <col min="1061" max="1061" width="7.625" bestFit="1" customWidth="1"/>
    <col min="1062" max="1062" width="10.75" bestFit="1" customWidth="1"/>
    <col min="1063" max="1063" width="7.625" bestFit="1" customWidth="1"/>
    <col min="1064" max="1064" width="10.75" bestFit="1" customWidth="1"/>
    <col min="1065" max="1065" width="7.625" bestFit="1" customWidth="1"/>
    <col min="1066" max="1066" width="10.75" bestFit="1" customWidth="1"/>
    <col min="1067" max="1067" width="7.625" bestFit="1" customWidth="1"/>
    <col min="1068" max="1068" width="10.75" bestFit="1" customWidth="1"/>
    <col min="1069" max="1069" width="7.625" bestFit="1" customWidth="1"/>
    <col min="1070" max="1070" width="10.75" bestFit="1" customWidth="1"/>
    <col min="1071" max="1071" width="7.625" bestFit="1" customWidth="1"/>
    <col min="1072" max="1072" width="10.75" bestFit="1" customWidth="1"/>
    <col min="1073" max="1073" width="7.625" bestFit="1" customWidth="1"/>
    <col min="1074" max="1074" width="10.75" bestFit="1" customWidth="1"/>
    <col min="1075" max="1075" width="7.625" bestFit="1" customWidth="1"/>
    <col min="1076" max="1076" width="10.75" bestFit="1" customWidth="1"/>
    <col min="1077" max="1077" width="7.625" bestFit="1" customWidth="1"/>
    <col min="1078" max="1078" width="10.75" bestFit="1" customWidth="1"/>
    <col min="1079" max="1079" width="7.625" bestFit="1" customWidth="1"/>
    <col min="1080" max="1080" width="10.75" bestFit="1" customWidth="1"/>
    <col min="1081" max="1081" width="7.625" bestFit="1" customWidth="1"/>
    <col min="1082" max="1082" width="10.75" bestFit="1" customWidth="1"/>
    <col min="1083" max="1083" width="7.625" bestFit="1" customWidth="1"/>
    <col min="1084" max="1084" width="10.75" bestFit="1" customWidth="1"/>
    <col min="1085" max="1085" width="7.625" bestFit="1" customWidth="1"/>
    <col min="1086" max="1086" width="10.75" bestFit="1" customWidth="1"/>
    <col min="1087" max="1087" width="7.625" bestFit="1" customWidth="1"/>
    <col min="1088" max="1088" width="10.75" bestFit="1" customWidth="1"/>
    <col min="1089" max="1089" width="7.625" bestFit="1" customWidth="1"/>
    <col min="1090" max="1090" width="10.75" bestFit="1" customWidth="1"/>
    <col min="1091" max="1091" width="7.625" bestFit="1" customWidth="1"/>
    <col min="1092" max="1092" width="10.75" bestFit="1" customWidth="1"/>
    <col min="1093" max="1093" width="7.625" bestFit="1" customWidth="1"/>
    <col min="1094" max="1094" width="10.75" bestFit="1" customWidth="1"/>
    <col min="1095" max="1095" width="7.625" bestFit="1" customWidth="1"/>
    <col min="1096" max="1096" width="10.75" bestFit="1" customWidth="1"/>
    <col min="1097" max="1097" width="7.625" bestFit="1" customWidth="1"/>
    <col min="1098" max="1098" width="10.75" bestFit="1" customWidth="1"/>
    <col min="1099" max="1099" width="7.625" bestFit="1" customWidth="1"/>
    <col min="1100" max="1100" width="10.75" bestFit="1" customWidth="1"/>
    <col min="1101" max="1101" width="7.625" bestFit="1" customWidth="1"/>
    <col min="1102" max="1102" width="10.75" bestFit="1" customWidth="1"/>
    <col min="1103" max="1103" width="7.625" bestFit="1" customWidth="1"/>
    <col min="1104" max="1104" width="10.75" bestFit="1" customWidth="1"/>
    <col min="1105" max="1105" width="7.625" bestFit="1" customWidth="1"/>
    <col min="1106" max="1106" width="10.75" bestFit="1" customWidth="1"/>
    <col min="1107" max="1108" width="7.625" bestFit="1" customWidth="1"/>
    <col min="1109" max="1109" width="10.75" bestFit="1" customWidth="1"/>
    <col min="1110" max="1110" width="7.625" bestFit="1" customWidth="1"/>
    <col min="1111" max="1111" width="10.75" bestFit="1" customWidth="1"/>
    <col min="1112" max="1112" width="7.625" bestFit="1" customWidth="1"/>
    <col min="1113" max="1113" width="10.75" bestFit="1" customWidth="1"/>
    <col min="1114" max="1114" width="7.625" bestFit="1" customWidth="1"/>
    <col min="1115" max="1115" width="10.75" bestFit="1" customWidth="1"/>
    <col min="1116" max="1116" width="7.625" bestFit="1" customWidth="1"/>
    <col min="1117" max="1117" width="10.75" bestFit="1" customWidth="1"/>
    <col min="1118" max="1118" width="7.625" bestFit="1" customWidth="1"/>
    <col min="1119" max="1119" width="10.75" bestFit="1" customWidth="1"/>
    <col min="1120" max="1120" width="7.625" bestFit="1" customWidth="1"/>
    <col min="1121" max="1121" width="10.75" bestFit="1" customWidth="1"/>
    <col min="1122" max="1122" width="7.625" bestFit="1" customWidth="1"/>
    <col min="1123" max="1123" width="10.75" bestFit="1" customWidth="1"/>
    <col min="1124" max="1124" width="7.625" bestFit="1" customWidth="1"/>
    <col min="1125" max="1125" width="10.75" bestFit="1" customWidth="1"/>
    <col min="1126" max="1126" width="7.625" bestFit="1" customWidth="1"/>
    <col min="1127" max="1127" width="10.75" bestFit="1" customWidth="1"/>
    <col min="1128" max="1128" width="7.625" bestFit="1" customWidth="1"/>
    <col min="1129" max="1129" width="10.75" bestFit="1" customWidth="1"/>
    <col min="1130" max="1130" width="7.625" bestFit="1" customWidth="1"/>
    <col min="1131" max="1131" width="10.75" bestFit="1" customWidth="1"/>
    <col min="1132" max="1132" width="7.625" bestFit="1" customWidth="1"/>
    <col min="1133" max="1133" width="10.75" bestFit="1" customWidth="1"/>
    <col min="1134" max="1134" width="7.625" bestFit="1" customWidth="1"/>
    <col min="1135" max="1135" width="10.75" bestFit="1" customWidth="1"/>
    <col min="1136" max="1136" width="7.625" bestFit="1" customWidth="1"/>
    <col min="1137" max="1137" width="10.75" bestFit="1" customWidth="1"/>
    <col min="1138" max="1138" width="7.625" bestFit="1" customWidth="1"/>
    <col min="1139" max="1139" width="10.75" bestFit="1" customWidth="1"/>
    <col min="1140" max="1140" width="7.625" bestFit="1" customWidth="1"/>
    <col min="1141" max="1141" width="10.75" bestFit="1" customWidth="1"/>
    <col min="1142" max="1142" width="7.625" bestFit="1" customWidth="1"/>
    <col min="1143" max="1143" width="10.75" bestFit="1" customWidth="1"/>
    <col min="1144" max="1144" width="7.625" bestFit="1" customWidth="1"/>
    <col min="1145" max="1145" width="10.75" bestFit="1" customWidth="1"/>
    <col min="1146" max="1146" width="7.625" bestFit="1" customWidth="1"/>
    <col min="1147" max="1147" width="10.75" bestFit="1" customWidth="1"/>
    <col min="1148" max="1148" width="7.625" bestFit="1" customWidth="1"/>
    <col min="1149" max="1149" width="10.75" bestFit="1" customWidth="1"/>
    <col min="1150" max="1150" width="7.625" bestFit="1" customWidth="1"/>
    <col min="1151" max="1151" width="10.75" bestFit="1" customWidth="1"/>
    <col min="1152" max="1153" width="7.625" bestFit="1" customWidth="1"/>
    <col min="1154" max="1154" width="10.75" bestFit="1" customWidth="1"/>
    <col min="1155" max="1155" width="7.625" bestFit="1" customWidth="1"/>
    <col min="1156" max="1156" width="10.75" bestFit="1" customWidth="1"/>
    <col min="1157" max="1157" width="7.625" bestFit="1" customWidth="1"/>
    <col min="1158" max="1158" width="10.75" bestFit="1" customWidth="1"/>
    <col min="1159" max="1159" width="7.625" bestFit="1" customWidth="1"/>
    <col min="1160" max="1160" width="10.75" bestFit="1" customWidth="1"/>
    <col min="1161" max="1161" width="7.625" bestFit="1" customWidth="1"/>
    <col min="1162" max="1162" width="10.75" bestFit="1" customWidth="1"/>
    <col min="1163" max="1163" width="7.625" bestFit="1" customWidth="1"/>
    <col min="1164" max="1164" width="10.75" bestFit="1" customWidth="1"/>
    <col min="1165" max="1165" width="7.625" bestFit="1" customWidth="1"/>
    <col min="1166" max="1166" width="10.75" bestFit="1" customWidth="1"/>
    <col min="1167" max="1168" width="7.625" bestFit="1" customWidth="1"/>
    <col min="1169" max="1169" width="10.75" bestFit="1" customWidth="1"/>
    <col min="1170" max="1170" width="7.625" bestFit="1" customWidth="1"/>
    <col min="1171" max="1171" width="10.75" bestFit="1" customWidth="1"/>
    <col min="1172" max="1172" width="7.625" bestFit="1" customWidth="1"/>
    <col min="1173" max="1173" width="10.75" bestFit="1" customWidth="1"/>
    <col min="1174" max="1174" width="7.625" bestFit="1" customWidth="1"/>
    <col min="1175" max="1175" width="10.75" bestFit="1" customWidth="1"/>
    <col min="1176" max="1176" width="7.625" bestFit="1" customWidth="1"/>
    <col min="1177" max="1177" width="10.75" bestFit="1" customWidth="1"/>
    <col min="1178" max="1178" width="7.625" bestFit="1" customWidth="1"/>
    <col min="1179" max="1179" width="10.75" bestFit="1" customWidth="1"/>
    <col min="1180" max="1180" width="7.625" bestFit="1" customWidth="1"/>
    <col min="1181" max="1181" width="10.75" bestFit="1" customWidth="1"/>
    <col min="1182" max="1182" width="7.625" bestFit="1" customWidth="1"/>
    <col min="1183" max="1183" width="10.75" bestFit="1" customWidth="1"/>
    <col min="1184" max="1184" width="7.625" bestFit="1" customWidth="1"/>
    <col min="1185" max="1185" width="10.75" bestFit="1" customWidth="1"/>
    <col min="1186" max="1186" width="7.625" bestFit="1" customWidth="1"/>
    <col min="1187" max="1187" width="10.75" bestFit="1" customWidth="1"/>
    <col min="1188" max="1188" width="7.625" bestFit="1" customWidth="1"/>
    <col min="1189" max="1189" width="10.75" bestFit="1" customWidth="1"/>
    <col min="1190" max="1190" width="7.625" bestFit="1" customWidth="1"/>
    <col min="1191" max="1191" width="10.75" bestFit="1" customWidth="1"/>
    <col min="1192" max="1192" width="7.625" bestFit="1" customWidth="1"/>
    <col min="1193" max="1193" width="10.75" bestFit="1" customWidth="1"/>
    <col min="1194" max="1194" width="7.625" bestFit="1" customWidth="1"/>
    <col min="1195" max="1195" width="10.75" bestFit="1" customWidth="1"/>
    <col min="1196" max="1196" width="7.625" bestFit="1" customWidth="1"/>
    <col min="1197" max="1197" width="10.75" bestFit="1" customWidth="1"/>
    <col min="1198" max="1199" width="7.625" bestFit="1" customWidth="1"/>
    <col min="1200" max="1200" width="10.75" bestFit="1" customWidth="1"/>
    <col min="1201" max="1201" width="7.625" bestFit="1" customWidth="1"/>
    <col min="1202" max="1202" width="10.75" bestFit="1" customWidth="1"/>
    <col min="1203" max="1203" width="7.625" bestFit="1" customWidth="1"/>
    <col min="1204" max="1204" width="10.75" bestFit="1" customWidth="1"/>
    <col min="1205" max="1205" width="7.625" bestFit="1" customWidth="1"/>
    <col min="1206" max="1206" width="10.75" bestFit="1" customWidth="1"/>
    <col min="1207" max="1207" width="7.625" bestFit="1" customWidth="1"/>
    <col min="1208" max="1208" width="10.75" bestFit="1" customWidth="1"/>
    <col min="1209" max="1209" width="7.625" bestFit="1" customWidth="1"/>
    <col min="1210" max="1210" width="10.75" bestFit="1" customWidth="1"/>
    <col min="1211" max="1211" width="7.625" bestFit="1" customWidth="1"/>
    <col min="1212" max="1212" width="10.75" bestFit="1" customWidth="1"/>
    <col min="1213" max="1213" width="7.625" bestFit="1" customWidth="1"/>
    <col min="1214" max="1214" width="10.75" bestFit="1" customWidth="1"/>
    <col min="1215" max="1215" width="7.625" bestFit="1" customWidth="1"/>
    <col min="1216" max="1216" width="10.75" bestFit="1" customWidth="1"/>
    <col min="1217" max="1217" width="7.625" bestFit="1" customWidth="1"/>
    <col min="1218" max="1218" width="10.75" bestFit="1" customWidth="1"/>
    <col min="1219" max="1219" width="7.625" bestFit="1" customWidth="1"/>
    <col min="1220" max="1220" width="10.75" bestFit="1" customWidth="1"/>
    <col min="1221" max="1221" width="7.625" bestFit="1" customWidth="1"/>
    <col min="1222" max="1222" width="10.75" bestFit="1" customWidth="1"/>
    <col min="1223" max="1223" width="7.625" bestFit="1" customWidth="1"/>
    <col min="1224" max="1224" width="10.75" bestFit="1" customWidth="1"/>
    <col min="1225" max="1225" width="7.625" bestFit="1" customWidth="1"/>
    <col min="1226" max="1226" width="10.75" bestFit="1" customWidth="1"/>
    <col min="1227" max="1227" width="7.625" bestFit="1" customWidth="1"/>
    <col min="1228" max="1228" width="10.75" bestFit="1" customWidth="1"/>
    <col min="1229" max="1229" width="7.625" bestFit="1" customWidth="1"/>
    <col min="1230" max="1230" width="10.75" bestFit="1" customWidth="1"/>
    <col min="1231" max="1231" width="7.625" bestFit="1" customWidth="1"/>
    <col min="1232" max="1232" width="10.75" bestFit="1" customWidth="1"/>
    <col min="1233" max="1233" width="7.625" bestFit="1" customWidth="1"/>
    <col min="1234" max="1234" width="10.75" bestFit="1" customWidth="1"/>
    <col min="1235" max="1235" width="7.625" bestFit="1" customWidth="1"/>
    <col min="1236" max="1236" width="10.75" bestFit="1" customWidth="1"/>
    <col min="1237" max="1237" width="7.625" bestFit="1" customWidth="1"/>
    <col min="1238" max="1238" width="10.75" bestFit="1" customWidth="1"/>
    <col min="1239" max="1239" width="7.625" bestFit="1" customWidth="1"/>
    <col min="1240" max="1240" width="10.75" bestFit="1" customWidth="1"/>
    <col min="1241" max="1241" width="7.625" bestFit="1" customWidth="1"/>
    <col min="1242" max="1242" width="10.75" bestFit="1" customWidth="1"/>
    <col min="1243" max="1243" width="7.625" bestFit="1" customWidth="1"/>
    <col min="1244" max="1244" width="10.75" bestFit="1" customWidth="1"/>
    <col min="1245" max="1245" width="7.625" bestFit="1" customWidth="1"/>
    <col min="1246" max="1246" width="10.75" bestFit="1" customWidth="1"/>
    <col min="1247" max="1247" width="7.625" bestFit="1" customWidth="1"/>
    <col min="1248" max="1248" width="10.75" bestFit="1" customWidth="1"/>
    <col min="1249" max="1249" width="7.625" bestFit="1" customWidth="1"/>
    <col min="1250" max="1250" width="10.75" bestFit="1" customWidth="1"/>
    <col min="1251" max="1251" width="7.625" bestFit="1" customWidth="1"/>
    <col min="1252" max="1252" width="10.75" bestFit="1" customWidth="1"/>
    <col min="1253" max="1253" width="7.625" bestFit="1" customWidth="1"/>
    <col min="1254" max="1254" width="10.75" bestFit="1" customWidth="1"/>
    <col min="1255" max="1255" width="7.625" bestFit="1" customWidth="1"/>
    <col min="1256" max="1256" width="10.75" bestFit="1" customWidth="1"/>
    <col min="1257" max="1257" width="7.625" bestFit="1" customWidth="1"/>
    <col min="1258" max="1258" width="10.75" bestFit="1" customWidth="1"/>
    <col min="1259" max="1259" width="7.625" bestFit="1" customWidth="1"/>
    <col min="1260" max="1260" width="10.75" bestFit="1" customWidth="1"/>
    <col min="1261" max="1261" width="7.625" bestFit="1" customWidth="1"/>
    <col min="1262" max="1262" width="10.75" bestFit="1" customWidth="1"/>
    <col min="1263" max="1263" width="7.625" bestFit="1" customWidth="1"/>
    <col min="1264" max="1264" width="10.75" bestFit="1" customWidth="1"/>
    <col min="1265" max="1265" width="7.625" bestFit="1" customWidth="1"/>
    <col min="1266" max="1266" width="10.75" bestFit="1" customWidth="1"/>
    <col min="1267" max="1267" width="7.625" bestFit="1" customWidth="1"/>
    <col min="1268" max="1268" width="10.75" bestFit="1" customWidth="1"/>
    <col min="1269" max="1269" width="7.625" bestFit="1" customWidth="1"/>
    <col min="1270" max="1270" width="10.75" bestFit="1" customWidth="1"/>
    <col min="1271" max="1271" width="7.625" bestFit="1" customWidth="1"/>
    <col min="1272" max="1272" width="10.75" bestFit="1" customWidth="1"/>
    <col min="1273" max="1273" width="7.625" bestFit="1" customWidth="1"/>
    <col min="1274" max="1274" width="10.75" bestFit="1" customWidth="1"/>
    <col min="1275" max="1275" width="7.625" bestFit="1" customWidth="1"/>
    <col min="1276" max="1276" width="10.75" bestFit="1" customWidth="1"/>
    <col min="1277" max="1277" width="7.625" bestFit="1" customWidth="1"/>
    <col min="1278" max="1278" width="10.75" bestFit="1" customWidth="1"/>
    <col min="1279" max="1279" width="7.625" bestFit="1" customWidth="1"/>
    <col min="1280" max="1280" width="10.75" bestFit="1" customWidth="1"/>
    <col min="1281" max="1281" width="7.625" bestFit="1" customWidth="1"/>
    <col min="1282" max="1282" width="10.75" bestFit="1" customWidth="1"/>
    <col min="1283" max="1283" width="7.625" bestFit="1" customWidth="1"/>
    <col min="1284" max="1284" width="10.75" bestFit="1" customWidth="1"/>
    <col min="1285" max="1285" width="7.625" bestFit="1" customWidth="1"/>
    <col min="1286" max="1286" width="10.75" bestFit="1" customWidth="1"/>
    <col min="1287" max="1287" width="7.625" bestFit="1" customWidth="1"/>
    <col min="1288" max="1288" width="10.75" bestFit="1" customWidth="1"/>
    <col min="1289" max="1289" width="7.625" bestFit="1" customWidth="1"/>
    <col min="1290" max="1290" width="10.75" bestFit="1" customWidth="1"/>
    <col min="1291" max="1291" width="7.625" bestFit="1" customWidth="1"/>
    <col min="1292" max="1292" width="10.75" bestFit="1" customWidth="1"/>
    <col min="1293" max="1293" width="7.625" bestFit="1" customWidth="1"/>
    <col min="1294" max="1294" width="10.75" bestFit="1" customWidth="1"/>
    <col min="1295" max="1295" width="7.625" bestFit="1" customWidth="1"/>
    <col min="1296" max="1296" width="10.75" bestFit="1" customWidth="1"/>
    <col min="1297" max="1297" width="7.625" bestFit="1" customWidth="1"/>
    <col min="1298" max="1298" width="10.75" bestFit="1" customWidth="1"/>
    <col min="1299" max="1299" width="7.625" bestFit="1" customWidth="1"/>
    <col min="1300" max="1300" width="10.75" bestFit="1" customWidth="1"/>
    <col min="1301" max="1301" width="7.625" bestFit="1" customWidth="1"/>
    <col min="1302" max="1302" width="10.75" bestFit="1" customWidth="1"/>
    <col min="1303" max="1303" width="7.625" bestFit="1" customWidth="1"/>
    <col min="1304" max="1304" width="10.75" bestFit="1" customWidth="1"/>
    <col min="1305" max="1305" width="7.625" bestFit="1" customWidth="1"/>
    <col min="1306" max="1306" width="10.75" bestFit="1" customWidth="1"/>
    <col min="1307" max="1307" width="7.625" bestFit="1" customWidth="1"/>
    <col min="1308" max="1308" width="10.75" bestFit="1" customWidth="1"/>
    <col min="1309" max="1309" width="7.625" bestFit="1" customWidth="1"/>
    <col min="1310" max="1310" width="10.75" bestFit="1" customWidth="1"/>
    <col min="1311" max="1311" width="7.625" bestFit="1" customWidth="1"/>
    <col min="1312" max="1312" width="10.75" bestFit="1" customWidth="1"/>
    <col min="1313" max="1313" width="7.625" bestFit="1" customWidth="1"/>
    <col min="1314" max="1314" width="10.75" bestFit="1" customWidth="1"/>
    <col min="1315" max="1315" width="7.625" bestFit="1" customWidth="1"/>
    <col min="1316" max="1316" width="10.75" bestFit="1" customWidth="1"/>
    <col min="1317" max="1317" width="7.625" bestFit="1" customWidth="1"/>
    <col min="1318" max="1318" width="10.75" bestFit="1" customWidth="1"/>
    <col min="1319" max="1319" width="7.625" bestFit="1" customWidth="1"/>
    <col min="1320" max="1320" width="10.75" bestFit="1" customWidth="1"/>
    <col min="1321" max="1321" width="7.625" bestFit="1" customWidth="1"/>
    <col min="1322" max="1322" width="10.75" bestFit="1" customWidth="1"/>
    <col min="1323" max="1323" width="7.625" bestFit="1" customWidth="1"/>
    <col min="1324" max="1324" width="10.75" bestFit="1" customWidth="1"/>
    <col min="1325" max="1325" width="7.625" bestFit="1" customWidth="1"/>
    <col min="1326" max="1326" width="10.75" bestFit="1" customWidth="1"/>
    <col min="1327" max="1327" width="7.625" bestFit="1" customWidth="1"/>
    <col min="1328" max="1328" width="10.75" bestFit="1" customWidth="1"/>
    <col min="1329" max="1329" width="7.625" bestFit="1" customWidth="1"/>
    <col min="1330" max="1330" width="10.75" bestFit="1" customWidth="1"/>
    <col min="1331" max="1331" width="7.625" bestFit="1" customWidth="1"/>
    <col min="1332" max="1332" width="10.75" bestFit="1" customWidth="1"/>
    <col min="1333" max="1333" width="7.625" bestFit="1" customWidth="1"/>
    <col min="1334" max="1334" width="10.75" bestFit="1" customWidth="1"/>
    <col min="1335" max="1335" width="7.625" bestFit="1" customWidth="1"/>
    <col min="1336" max="1336" width="10.75" bestFit="1" customWidth="1"/>
    <col min="1337" max="1337" width="7.625" bestFit="1" customWidth="1"/>
    <col min="1338" max="1338" width="10.75" bestFit="1" customWidth="1"/>
    <col min="1339" max="1339" width="7.625" bestFit="1" customWidth="1"/>
    <col min="1340" max="1340" width="10.75" bestFit="1" customWidth="1"/>
    <col min="1341" max="1341" width="7.625" bestFit="1" customWidth="1"/>
    <col min="1342" max="1342" width="10.75" bestFit="1" customWidth="1"/>
    <col min="1343" max="1343" width="7.625" bestFit="1" customWidth="1"/>
    <col min="1344" max="1344" width="10.75" bestFit="1" customWidth="1"/>
    <col min="1345" max="1345" width="7.625" bestFit="1" customWidth="1"/>
    <col min="1346" max="1346" width="10.75" bestFit="1" customWidth="1"/>
    <col min="1347" max="1347" width="7.625" bestFit="1" customWidth="1"/>
    <col min="1348" max="1348" width="10.75" bestFit="1" customWidth="1"/>
    <col min="1349" max="1349" width="7.625" bestFit="1" customWidth="1"/>
    <col min="1350" max="1350" width="10.75" bestFit="1" customWidth="1"/>
    <col min="1351" max="1351" width="7.625" bestFit="1" customWidth="1"/>
    <col min="1352" max="1352" width="10.75" bestFit="1" customWidth="1"/>
    <col min="1353" max="1353" width="7.625" bestFit="1" customWidth="1"/>
    <col min="1354" max="1354" width="10.75" bestFit="1" customWidth="1"/>
    <col min="1355" max="1355" width="7.625" bestFit="1" customWidth="1"/>
    <col min="1356" max="1356" width="10.75" bestFit="1" customWidth="1"/>
    <col min="1357" max="1357" width="7.625" bestFit="1" customWidth="1"/>
    <col min="1358" max="1358" width="10.75" bestFit="1" customWidth="1"/>
    <col min="1359" max="1359" width="7.625" bestFit="1" customWidth="1"/>
    <col min="1360" max="1360" width="10.75" bestFit="1" customWidth="1"/>
    <col min="1361" max="1361" width="7.625" bestFit="1" customWidth="1"/>
    <col min="1362" max="1362" width="10.75" bestFit="1" customWidth="1"/>
    <col min="1363" max="1363" width="7.625" bestFit="1" customWidth="1"/>
    <col min="1364" max="1364" width="10.75" bestFit="1" customWidth="1"/>
    <col min="1365" max="1365" width="7.625" bestFit="1" customWidth="1"/>
    <col min="1366" max="1366" width="10.75" bestFit="1" customWidth="1"/>
    <col min="1367" max="1367" width="7.625" bestFit="1" customWidth="1"/>
    <col min="1368" max="1368" width="10.75" bestFit="1" customWidth="1"/>
    <col min="1369" max="1369" width="7.625" bestFit="1" customWidth="1"/>
    <col min="1370" max="1370" width="10.75" bestFit="1" customWidth="1"/>
    <col min="1371" max="1371" width="7.625" bestFit="1" customWidth="1"/>
    <col min="1372" max="1372" width="10.75" bestFit="1" customWidth="1"/>
    <col min="1373" max="1373" width="7.625" bestFit="1" customWidth="1"/>
    <col min="1374" max="1374" width="10.75" bestFit="1" customWidth="1"/>
    <col min="1375" max="1375" width="7.625" bestFit="1" customWidth="1"/>
    <col min="1376" max="1376" width="10.75" bestFit="1" customWidth="1"/>
    <col min="1377" max="1377" width="7.625" bestFit="1" customWidth="1"/>
    <col min="1378" max="1378" width="10.75" bestFit="1" customWidth="1"/>
    <col min="1379" max="1379" width="7.625" bestFit="1" customWidth="1"/>
    <col min="1380" max="1380" width="10.75" bestFit="1" customWidth="1"/>
    <col min="1381" max="1381" width="7.625" bestFit="1" customWidth="1"/>
    <col min="1382" max="1382" width="10.75" bestFit="1" customWidth="1"/>
    <col min="1383" max="1383" width="7.625" bestFit="1" customWidth="1"/>
    <col min="1384" max="1384" width="10.75" bestFit="1" customWidth="1"/>
    <col min="1385" max="1385" width="7.625" bestFit="1" customWidth="1"/>
    <col min="1386" max="1386" width="10.75" bestFit="1" customWidth="1"/>
    <col min="1387" max="1387" width="7.625" bestFit="1" customWidth="1"/>
    <col min="1388" max="1388" width="10.75" bestFit="1" customWidth="1"/>
    <col min="1389" max="1389" width="7.625" bestFit="1" customWidth="1"/>
    <col min="1390" max="1390" width="10.75" bestFit="1" customWidth="1"/>
    <col min="1391" max="1391" width="7.625" bestFit="1" customWidth="1"/>
    <col min="1392" max="1392" width="10.75" bestFit="1" customWidth="1"/>
    <col min="1393" max="1393" width="7.625" bestFit="1" customWidth="1"/>
    <col min="1394" max="1394" width="10.75" bestFit="1" customWidth="1"/>
    <col min="1395" max="1395" width="7.625" bestFit="1" customWidth="1"/>
    <col min="1396" max="1396" width="10.75" bestFit="1" customWidth="1"/>
    <col min="1397" max="1397" width="7.625" bestFit="1" customWidth="1"/>
    <col min="1398" max="1398" width="10.75" bestFit="1" customWidth="1"/>
    <col min="1399" max="1399" width="7.625" bestFit="1" customWidth="1"/>
    <col min="1400" max="1400" width="10.75" bestFit="1" customWidth="1"/>
    <col min="1401" max="1401" width="7.625" bestFit="1" customWidth="1"/>
    <col min="1402" max="1402" width="10.75" bestFit="1" customWidth="1"/>
    <col min="1403" max="1403" width="7.625" bestFit="1" customWidth="1"/>
    <col min="1404" max="1404" width="10.75" bestFit="1" customWidth="1"/>
    <col min="1405" max="1405" width="7.625" bestFit="1" customWidth="1"/>
    <col min="1406" max="1406" width="10.75" bestFit="1" customWidth="1"/>
    <col min="1407" max="1407" width="7.625" bestFit="1" customWidth="1"/>
    <col min="1408" max="1408" width="10.75" bestFit="1" customWidth="1"/>
    <col min="1409" max="1409" width="7.625" bestFit="1" customWidth="1"/>
    <col min="1410" max="1410" width="10.75" bestFit="1" customWidth="1"/>
    <col min="1411" max="1411" width="7.625" bestFit="1" customWidth="1"/>
    <col min="1412" max="1412" width="10.75" bestFit="1" customWidth="1"/>
    <col min="1413" max="1413" width="7.625" bestFit="1" customWidth="1"/>
    <col min="1414" max="1414" width="10.75" bestFit="1" customWidth="1"/>
    <col min="1415" max="1415" width="7.625" bestFit="1" customWidth="1"/>
    <col min="1416" max="1416" width="10.75" bestFit="1" customWidth="1"/>
    <col min="1417" max="1417" width="7.625" bestFit="1" customWidth="1"/>
    <col min="1418" max="1418" width="10.75" bestFit="1" customWidth="1"/>
    <col min="1419" max="1419" width="7.625" bestFit="1" customWidth="1"/>
    <col min="1420" max="1420" width="10.75" bestFit="1" customWidth="1"/>
    <col min="1421" max="1421" width="7.625" bestFit="1" customWidth="1"/>
    <col min="1422" max="1422" width="10.75" bestFit="1" customWidth="1"/>
    <col min="1423" max="1423" width="7.625" bestFit="1" customWidth="1"/>
    <col min="1424" max="1424" width="10.75" bestFit="1" customWidth="1"/>
    <col min="1425" max="1425" width="7.625" bestFit="1" customWidth="1"/>
    <col min="1426" max="1426" width="10.75" bestFit="1" customWidth="1"/>
    <col min="1427" max="1427" width="7.625" bestFit="1" customWidth="1"/>
    <col min="1428" max="1428" width="10.75" bestFit="1" customWidth="1"/>
    <col min="1429" max="1429" width="7.625" bestFit="1" customWidth="1"/>
    <col min="1430" max="1430" width="10.75" bestFit="1" customWidth="1"/>
    <col min="1431" max="1431" width="7.625" bestFit="1" customWidth="1"/>
    <col min="1432" max="1432" width="10.75" bestFit="1" customWidth="1"/>
    <col min="1433" max="1433" width="7.625" bestFit="1" customWidth="1"/>
    <col min="1434" max="1434" width="10.75" bestFit="1" customWidth="1"/>
    <col min="1435" max="1435" width="7.625" bestFit="1" customWidth="1"/>
    <col min="1436" max="1436" width="10.75" bestFit="1" customWidth="1"/>
    <col min="1437" max="1437" width="7.625" bestFit="1" customWidth="1"/>
    <col min="1438" max="1438" width="10.75" bestFit="1" customWidth="1"/>
    <col min="1439" max="1439" width="7.625" bestFit="1" customWidth="1"/>
    <col min="1440" max="1440" width="10.75" bestFit="1" customWidth="1"/>
    <col min="1441" max="1441" width="7.625" bestFit="1" customWidth="1"/>
    <col min="1442" max="1442" width="10.75" bestFit="1" customWidth="1"/>
    <col min="1443" max="1443" width="7.625" bestFit="1" customWidth="1"/>
    <col min="1444" max="1444" width="10.75" bestFit="1" customWidth="1"/>
    <col min="1445" max="1445" width="7.625" bestFit="1" customWidth="1"/>
    <col min="1446" max="1446" width="10.75" bestFit="1" customWidth="1"/>
    <col min="1447" max="1447" width="7.625" bestFit="1" customWidth="1"/>
    <col min="1448" max="1448" width="10.75" bestFit="1" customWidth="1"/>
    <col min="1449" max="1449" width="7.625" bestFit="1" customWidth="1"/>
    <col min="1450" max="1450" width="10.75" bestFit="1" customWidth="1"/>
    <col min="1451" max="1451" width="7.625" bestFit="1" customWidth="1"/>
    <col min="1452" max="1452" width="10.75" bestFit="1" customWidth="1"/>
    <col min="1453" max="1453" width="7.625" bestFit="1" customWidth="1"/>
    <col min="1454" max="1454" width="10.75" bestFit="1" customWidth="1"/>
    <col min="1455" max="1455" width="7.625" bestFit="1" customWidth="1"/>
    <col min="1456" max="1456" width="10.75" bestFit="1" customWidth="1"/>
    <col min="1457" max="1457" width="7.625" bestFit="1" customWidth="1"/>
    <col min="1458" max="1458" width="10.75" bestFit="1" customWidth="1"/>
    <col min="1459" max="1459" width="7.625" bestFit="1" customWidth="1"/>
    <col min="1460" max="1460" width="10.75" bestFit="1" customWidth="1"/>
    <col min="1461" max="1461" width="7.625" bestFit="1" customWidth="1"/>
    <col min="1462" max="1462" width="10.75" bestFit="1" customWidth="1"/>
    <col min="1463" max="1463" width="7.625" bestFit="1" customWidth="1"/>
    <col min="1464" max="1464" width="10.75" bestFit="1" customWidth="1"/>
    <col min="1465" max="1465" width="7.625" bestFit="1" customWidth="1"/>
    <col min="1466" max="1466" width="10.75" bestFit="1" customWidth="1"/>
    <col min="1467" max="1467" width="7.625" bestFit="1" customWidth="1"/>
    <col min="1468" max="1468" width="10.75" bestFit="1" customWidth="1"/>
    <col min="1469" max="1469" width="7.625" bestFit="1" customWidth="1"/>
    <col min="1470" max="1470" width="10.75" bestFit="1" customWidth="1"/>
    <col min="1471" max="1471" width="7.625" bestFit="1" customWidth="1"/>
    <col min="1472" max="1472" width="10.75" bestFit="1" customWidth="1"/>
    <col min="1473" max="1473" width="7.625" bestFit="1" customWidth="1"/>
    <col min="1474" max="1474" width="10.75" bestFit="1" customWidth="1"/>
    <col min="1475" max="1475" width="7.625" bestFit="1" customWidth="1"/>
    <col min="1476" max="1476" width="10.75" bestFit="1" customWidth="1"/>
    <col min="1477" max="1477" width="7.625" bestFit="1" customWidth="1"/>
    <col min="1478" max="1478" width="10.75" bestFit="1" customWidth="1"/>
    <col min="1479" max="1479" width="7.625" bestFit="1" customWidth="1"/>
    <col min="1480" max="1480" width="10.75" bestFit="1" customWidth="1"/>
    <col min="1481" max="1481" width="7.625" bestFit="1" customWidth="1"/>
    <col min="1482" max="1482" width="10.75" bestFit="1" customWidth="1"/>
    <col min="1483" max="1483" width="7.625" bestFit="1" customWidth="1"/>
    <col min="1484" max="1484" width="10.75" bestFit="1" customWidth="1"/>
    <col min="1485" max="1485" width="7.625" bestFit="1" customWidth="1"/>
    <col min="1486" max="1486" width="10.75" bestFit="1" customWidth="1"/>
    <col min="1487" max="1487" width="7.625" bestFit="1" customWidth="1"/>
    <col min="1488" max="1488" width="10.75" bestFit="1" customWidth="1"/>
    <col min="1489" max="1489" width="7.625" bestFit="1" customWidth="1"/>
    <col min="1490" max="1490" width="10.75" bestFit="1" customWidth="1"/>
    <col min="1491" max="1491" width="7.625" bestFit="1" customWidth="1"/>
    <col min="1492" max="1492" width="10.75" bestFit="1" customWidth="1"/>
    <col min="1493" max="1493" width="7.625" bestFit="1" customWidth="1"/>
    <col min="1494" max="1494" width="10.75" bestFit="1" customWidth="1"/>
    <col min="1495" max="1495" width="7.625" bestFit="1" customWidth="1"/>
    <col min="1496" max="1496" width="10.75" bestFit="1" customWidth="1"/>
    <col min="1497" max="1497" width="7.625" bestFit="1" customWidth="1"/>
    <col min="1498" max="1498" width="10.75" bestFit="1" customWidth="1"/>
    <col min="1499" max="1499" width="7.625" bestFit="1" customWidth="1"/>
    <col min="1500" max="1500" width="10.75" bestFit="1" customWidth="1"/>
    <col min="1501" max="1501" width="7.625" bestFit="1" customWidth="1"/>
    <col min="1502" max="1502" width="10.75" bestFit="1" customWidth="1"/>
    <col min="1503" max="1503" width="7.625" bestFit="1" customWidth="1"/>
    <col min="1504" max="1504" width="10.75" bestFit="1" customWidth="1"/>
    <col min="1505" max="1505" width="7.625" bestFit="1" customWidth="1"/>
    <col min="1506" max="1506" width="10.75" bestFit="1" customWidth="1"/>
    <col min="1507" max="1507" width="7.625" bestFit="1" customWidth="1"/>
    <col min="1508" max="1508" width="10.75" bestFit="1" customWidth="1"/>
    <col min="1509" max="1509" width="7.625" bestFit="1" customWidth="1"/>
    <col min="1510" max="1510" width="10.75" bestFit="1" customWidth="1"/>
    <col min="1511" max="1511" width="7.625" bestFit="1" customWidth="1"/>
    <col min="1512" max="1512" width="10.75" bestFit="1" customWidth="1"/>
    <col min="1513" max="1513" width="7.625" bestFit="1" customWidth="1"/>
    <col min="1514" max="1514" width="10.75" bestFit="1" customWidth="1"/>
    <col min="1515" max="1515" width="7.625" bestFit="1" customWidth="1"/>
    <col min="1516" max="1516" width="10.75" bestFit="1" customWidth="1"/>
    <col min="1517" max="1517" width="7.625" bestFit="1" customWidth="1"/>
    <col min="1518" max="1518" width="10.75" bestFit="1" customWidth="1"/>
    <col min="1519" max="1519" width="7.625" bestFit="1" customWidth="1"/>
    <col min="1520" max="1520" width="10.75" bestFit="1" customWidth="1"/>
    <col min="1521" max="1521" width="7.625" bestFit="1" customWidth="1"/>
    <col min="1522" max="1522" width="10.75" bestFit="1" customWidth="1"/>
    <col min="1523" max="1523" width="7.625" bestFit="1" customWidth="1"/>
    <col min="1524" max="1524" width="10.75" bestFit="1" customWidth="1"/>
    <col min="1525" max="1525" width="7.625" bestFit="1" customWidth="1"/>
    <col min="1526" max="1526" width="10.75" bestFit="1" customWidth="1"/>
    <col min="1527" max="1527" width="7.625" bestFit="1" customWidth="1"/>
    <col min="1528" max="1528" width="10.75" bestFit="1" customWidth="1"/>
    <col min="1529" max="1529" width="7.625" bestFit="1" customWidth="1"/>
    <col min="1530" max="1530" width="10.75" bestFit="1" customWidth="1"/>
    <col min="1531" max="1531" width="7.625" bestFit="1" customWidth="1"/>
    <col min="1532" max="1532" width="10.75" bestFit="1" customWidth="1"/>
    <col min="1533" max="1533" width="7.625" bestFit="1" customWidth="1"/>
    <col min="1534" max="1534" width="10.75" bestFit="1" customWidth="1"/>
    <col min="1535" max="1535" width="7.625" bestFit="1" customWidth="1"/>
    <col min="1536" max="1536" width="10.75" bestFit="1" customWidth="1"/>
    <col min="1537" max="1537" width="7.625" bestFit="1" customWidth="1"/>
    <col min="1538" max="1538" width="10.75" bestFit="1" customWidth="1"/>
    <col min="1539" max="1539" width="7.625" bestFit="1" customWidth="1"/>
    <col min="1540" max="1540" width="10.75" bestFit="1" customWidth="1"/>
    <col min="1541" max="1541" width="7.625" bestFit="1" customWidth="1"/>
    <col min="1542" max="1542" width="10.75" bestFit="1" customWidth="1"/>
    <col min="1543" max="1543" width="7.625" bestFit="1" customWidth="1"/>
    <col min="1544" max="1544" width="10.75" bestFit="1" customWidth="1"/>
    <col min="1545" max="1545" width="7.625" bestFit="1" customWidth="1"/>
    <col min="1546" max="1546" width="10.75" bestFit="1" customWidth="1"/>
    <col min="1547" max="1547" width="7.625" bestFit="1" customWidth="1"/>
    <col min="1548" max="1548" width="10.75" bestFit="1" customWidth="1"/>
    <col min="1549" max="1549" width="7.625" bestFit="1" customWidth="1"/>
    <col min="1550" max="1550" width="10.75" bestFit="1" customWidth="1"/>
    <col min="1551" max="1551" width="7.625" bestFit="1" customWidth="1"/>
    <col min="1552" max="1552" width="10.75" bestFit="1" customWidth="1"/>
    <col min="1553" max="1553" width="7.625" bestFit="1" customWidth="1"/>
    <col min="1554" max="1554" width="10.75" bestFit="1" customWidth="1"/>
    <col min="1555" max="1555" width="7.625" bestFit="1" customWidth="1"/>
    <col min="1556" max="1556" width="10.75" bestFit="1" customWidth="1"/>
    <col min="1557" max="1557" width="7.625" bestFit="1" customWidth="1"/>
    <col min="1558" max="1558" width="10.75" bestFit="1" customWidth="1"/>
    <col min="1559" max="1559" width="7.625" bestFit="1" customWidth="1"/>
    <col min="1560" max="1560" width="10.75" bestFit="1" customWidth="1"/>
    <col min="1561" max="1561" width="7.625" bestFit="1" customWidth="1"/>
    <col min="1562" max="1562" width="10.75" bestFit="1" customWidth="1"/>
    <col min="1563" max="1563" width="7.625" bestFit="1" customWidth="1"/>
    <col min="1564" max="1564" width="10.75" bestFit="1" customWidth="1"/>
    <col min="1565" max="1565" width="7.625" bestFit="1" customWidth="1"/>
    <col min="1566" max="1566" width="10.75" bestFit="1" customWidth="1"/>
    <col min="1567" max="1567" width="7.625" bestFit="1" customWidth="1"/>
    <col min="1568" max="1568" width="10.75" bestFit="1" customWidth="1"/>
    <col min="1569" max="1569" width="7.625" bestFit="1" customWidth="1"/>
    <col min="1570" max="1570" width="10.75" bestFit="1" customWidth="1"/>
    <col min="1571" max="1571" width="7.625" bestFit="1" customWidth="1"/>
    <col min="1572" max="1572" width="10.75" bestFit="1" customWidth="1"/>
    <col min="1573" max="1573" width="7.625" bestFit="1" customWidth="1"/>
    <col min="1574" max="1574" width="10.75" bestFit="1" customWidth="1"/>
    <col min="1575" max="1575" width="7.625" bestFit="1" customWidth="1"/>
    <col min="1576" max="1576" width="10.75" bestFit="1" customWidth="1"/>
    <col min="1577" max="1577" width="7.625" bestFit="1" customWidth="1"/>
    <col min="1578" max="1578" width="10.75" bestFit="1" customWidth="1"/>
    <col min="1579" max="1579" width="7.625" bestFit="1" customWidth="1"/>
    <col min="1580" max="1580" width="10.75" bestFit="1" customWidth="1"/>
    <col min="1581" max="1581" width="7.625" bestFit="1" customWidth="1"/>
    <col min="1582" max="1582" width="10.75" bestFit="1" customWidth="1"/>
    <col min="1583" max="1583" width="8.625" bestFit="1" customWidth="1"/>
    <col min="1584" max="1584" width="11.75" bestFit="1" customWidth="1"/>
    <col min="1585" max="1585" width="8.625" bestFit="1" customWidth="1"/>
    <col min="1586" max="1586" width="11.75" bestFit="1" customWidth="1"/>
    <col min="1587" max="1587" width="8.625" bestFit="1" customWidth="1"/>
    <col min="1588" max="1588" width="11.75" bestFit="1" customWidth="1"/>
    <col min="1589" max="1589" width="8.625" bestFit="1" customWidth="1"/>
    <col min="1590" max="1590" width="11.75" bestFit="1" customWidth="1"/>
    <col min="1591" max="1591" width="8.625" bestFit="1" customWidth="1"/>
    <col min="1592" max="1592" width="11.75" bestFit="1" customWidth="1"/>
    <col min="1593" max="1593" width="8.625" bestFit="1" customWidth="1"/>
    <col min="1594" max="1594" width="11.75" bestFit="1" customWidth="1"/>
    <col min="1595" max="1595" width="8.625" bestFit="1" customWidth="1"/>
    <col min="1596" max="1596" width="11.75" bestFit="1" customWidth="1"/>
    <col min="1597" max="1597" width="8.625" bestFit="1" customWidth="1"/>
    <col min="1598" max="1598" width="11.75" bestFit="1" customWidth="1"/>
    <col min="1599" max="1599" width="8.625" bestFit="1" customWidth="1"/>
    <col min="1600" max="1600" width="11.75" bestFit="1" customWidth="1"/>
    <col min="1601" max="1601" width="8.625" bestFit="1" customWidth="1"/>
    <col min="1602" max="1602" width="11.75" bestFit="1" customWidth="1"/>
    <col min="1603" max="1603" width="8.625" bestFit="1" customWidth="1"/>
    <col min="1604" max="1604" width="11.75" bestFit="1" customWidth="1"/>
    <col min="1605" max="1605" width="8.625" bestFit="1" customWidth="1"/>
    <col min="1606" max="1606" width="11.75" bestFit="1" customWidth="1"/>
    <col min="1607" max="1607" width="8.625" bestFit="1" customWidth="1"/>
    <col min="1608" max="1608" width="11.75" bestFit="1" customWidth="1"/>
    <col min="1609" max="1609" width="8.625" bestFit="1" customWidth="1"/>
    <col min="1610" max="1610" width="11.75" bestFit="1" customWidth="1"/>
    <col min="1611" max="1611" width="8.625" bestFit="1" customWidth="1"/>
    <col min="1612" max="1612" width="11.75" bestFit="1" customWidth="1"/>
    <col min="1613" max="1613" width="8.625" bestFit="1" customWidth="1"/>
    <col min="1614" max="1614" width="11.75" bestFit="1" customWidth="1"/>
    <col min="1615" max="1615" width="8.625" bestFit="1" customWidth="1"/>
    <col min="1616" max="1616" width="11.75" bestFit="1" customWidth="1"/>
    <col min="1617" max="1617" width="8.625" bestFit="1" customWidth="1"/>
    <col min="1618" max="1618" width="11.75" bestFit="1" customWidth="1"/>
    <col min="1619" max="1619" width="8.625" bestFit="1" customWidth="1"/>
    <col min="1620" max="1620" width="11.75" bestFit="1" customWidth="1"/>
    <col min="1621" max="1621" width="8.625" bestFit="1" customWidth="1"/>
    <col min="1622" max="1622" width="11.75" bestFit="1" customWidth="1"/>
    <col min="1623" max="1623" width="8.625" bestFit="1" customWidth="1"/>
    <col min="1624" max="1624" width="11.75" bestFit="1" customWidth="1"/>
    <col min="1625" max="1625" width="8.625" bestFit="1" customWidth="1"/>
    <col min="1626" max="1626" width="11.75" bestFit="1" customWidth="1"/>
    <col min="1627" max="1627" width="8.625" bestFit="1" customWidth="1"/>
    <col min="1628" max="1628" width="11.75" bestFit="1" customWidth="1"/>
    <col min="1629" max="1629" width="8.625" bestFit="1" customWidth="1"/>
    <col min="1630" max="1630" width="11.75" bestFit="1" customWidth="1"/>
    <col min="1631" max="1631" width="8.625" bestFit="1" customWidth="1"/>
    <col min="1632" max="1632" width="11.75" bestFit="1" customWidth="1"/>
    <col min="1633" max="1633" width="8.625" bestFit="1" customWidth="1"/>
    <col min="1634" max="1634" width="11.75" bestFit="1" customWidth="1"/>
    <col min="1635" max="1635" width="8.625" bestFit="1" customWidth="1"/>
    <col min="1636" max="1636" width="11.75" bestFit="1" customWidth="1"/>
    <col min="1637" max="1637" width="8.625" bestFit="1" customWidth="1"/>
    <col min="1638" max="1638" width="11.75" bestFit="1" customWidth="1"/>
    <col min="1639" max="1639" width="8.625" bestFit="1" customWidth="1"/>
    <col min="1640" max="1640" width="11.75" bestFit="1" customWidth="1"/>
    <col min="1641" max="1641" width="8.625" bestFit="1" customWidth="1"/>
    <col min="1642" max="1642" width="11.75" bestFit="1" customWidth="1"/>
    <col min="1643" max="1643" width="8.625" bestFit="1" customWidth="1"/>
    <col min="1644" max="1644" width="11.75" bestFit="1" customWidth="1"/>
    <col min="1645" max="1645" width="8.625" bestFit="1" customWidth="1"/>
    <col min="1646" max="1646" width="11.75" bestFit="1" customWidth="1"/>
    <col min="1647" max="1647" width="8.625" bestFit="1" customWidth="1"/>
    <col min="1648" max="1648" width="11.75" bestFit="1" customWidth="1"/>
    <col min="1649" max="1649" width="8.625" bestFit="1" customWidth="1"/>
    <col min="1650" max="1650" width="11.75" bestFit="1" customWidth="1"/>
    <col min="1651" max="1651" width="8.625" bestFit="1" customWidth="1"/>
    <col min="1652" max="1652" width="11.75" bestFit="1" customWidth="1"/>
    <col min="1653" max="1653" width="8.625" bestFit="1" customWidth="1"/>
    <col min="1654" max="1654" width="11.75" bestFit="1" customWidth="1"/>
    <col min="1655" max="1655" width="8.625" bestFit="1" customWidth="1"/>
    <col min="1656" max="1656" width="11.75" bestFit="1" customWidth="1"/>
    <col min="1657" max="1657" width="8.625" bestFit="1" customWidth="1"/>
    <col min="1658" max="1658" width="11.75" bestFit="1" customWidth="1"/>
    <col min="1659" max="1659" width="8.625" bestFit="1" customWidth="1"/>
    <col min="1660" max="1660" width="11.75" bestFit="1" customWidth="1"/>
    <col min="1661" max="1661" width="8.625" bestFit="1" customWidth="1"/>
    <col min="1662" max="1662" width="11.75" bestFit="1" customWidth="1"/>
    <col min="1663" max="1663" width="8.625" bestFit="1" customWidth="1"/>
    <col min="1664" max="1664" width="11.75" bestFit="1" customWidth="1"/>
    <col min="1665" max="1665" width="8.625" bestFit="1" customWidth="1"/>
    <col min="1666" max="1666" width="11.75" bestFit="1" customWidth="1"/>
    <col min="1667" max="1667" width="8.625" bestFit="1" customWidth="1"/>
    <col min="1668" max="1668" width="11.75" bestFit="1" customWidth="1"/>
    <col min="1669" max="1669" width="8.625" bestFit="1" customWidth="1"/>
    <col min="1670" max="1670" width="11.75" bestFit="1" customWidth="1"/>
    <col min="1671" max="1671" width="8.625" bestFit="1" customWidth="1"/>
    <col min="1672" max="1672" width="11.75" bestFit="1" customWidth="1"/>
    <col min="1673" max="1673" width="8.625" bestFit="1" customWidth="1"/>
    <col min="1674" max="1674" width="11.75" bestFit="1" customWidth="1"/>
    <col min="1675" max="1675" width="8.625" bestFit="1" customWidth="1"/>
    <col min="1676" max="1676" width="11.75" bestFit="1" customWidth="1"/>
    <col min="1677" max="1677" width="8.625" bestFit="1" customWidth="1"/>
    <col min="1678" max="1678" width="11.75" bestFit="1" customWidth="1"/>
    <col min="1679" max="1679" width="8.625" bestFit="1" customWidth="1"/>
    <col min="1680" max="1680" width="11.75" bestFit="1" customWidth="1"/>
    <col min="1681" max="1681" width="8.625" bestFit="1" customWidth="1"/>
    <col min="1682" max="1682" width="11.75" bestFit="1" customWidth="1"/>
    <col min="1683" max="1683" width="8.625" bestFit="1" customWidth="1"/>
    <col min="1684" max="1684" width="11.75" bestFit="1" customWidth="1"/>
    <col min="1685" max="1685" width="8.625" bestFit="1" customWidth="1"/>
    <col min="1686" max="1686" width="11.75" bestFit="1" customWidth="1"/>
    <col min="1687" max="1687" width="8.625" bestFit="1" customWidth="1"/>
    <col min="1688" max="1688" width="11.75" bestFit="1" customWidth="1"/>
    <col min="1689" max="1689" width="8.625" bestFit="1" customWidth="1"/>
    <col min="1690" max="1690" width="11.75" bestFit="1" customWidth="1"/>
    <col min="1691" max="1691" width="8.625" bestFit="1" customWidth="1"/>
    <col min="1692" max="1692" width="11.75" bestFit="1" customWidth="1"/>
    <col min="1693" max="1693" width="8.625" bestFit="1" customWidth="1"/>
    <col min="1694" max="1694" width="11.75" bestFit="1" customWidth="1"/>
    <col min="1695" max="1695" width="8.625" bestFit="1" customWidth="1"/>
    <col min="1696" max="1696" width="11.75" bestFit="1" customWidth="1"/>
    <col min="1697" max="1697" width="8.625" bestFit="1" customWidth="1"/>
    <col min="1698" max="1698" width="11.75" bestFit="1" customWidth="1"/>
    <col min="1699" max="1699" width="8.625" bestFit="1" customWidth="1"/>
    <col min="1700" max="1700" width="11.75" bestFit="1" customWidth="1"/>
    <col min="1701" max="1701" width="8.625" bestFit="1" customWidth="1"/>
    <col min="1702" max="1702" width="11.75" bestFit="1" customWidth="1"/>
    <col min="1703" max="1703" width="8.625" bestFit="1" customWidth="1"/>
    <col min="1704" max="1704" width="11.75" bestFit="1" customWidth="1"/>
    <col min="1705" max="1705" width="8.625" bestFit="1" customWidth="1"/>
    <col min="1706" max="1706" width="11.75" bestFit="1" customWidth="1"/>
    <col min="1707" max="1707" width="8.625" bestFit="1" customWidth="1"/>
    <col min="1708" max="1708" width="11.75" bestFit="1" customWidth="1"/>
    <col min="1709" max="1709" width="8.625" bestFit="1" customWidth="1"/>
    <col min="1710" max="1710" width="11.75" bestFit="1" customWidth="1"/>
    <col min="1711" max="1711" width="8.625" bestFit="1" customWidth="1"/>
    <col min="1712" max="1712" width="11.75" bestFit="1" customWidth="1"/>
    <col min="1713" max="1713" width="8.625" bestFit="1" customWidth="1"/>
    <col min="1714" max="1714" width="11.75" bestFit="1" customWidth="1"/>
    <col min="1715" max="1715" width="8.625" bestFit="1" customWidth="1"/>
    <col min="1716" max="1716" width="11.75" bestFit="1" customWidth="1"/>
    <col min="1717" max="1717" width="8.625" bestFit="1" customWidth="1"/>
    <col min="1718" max="1718" width="11.75" bestFit="1" customWidth="1"/>
    <col min="1719" max="1719" width="8.625" bestFit="1" customWidth="1"/>
    <col min="1720" max="1720" width="11.75" bestFit="1" customWidth="1"/>
    <col min="1721" max="1721" width="8.625" bestFit="1" customWidth="1"/>
    <col min="1722" max="1722" width="11.75" bestFit="1" customWidth="1"/>
    <col min="1723" max="1723" width="8.625" bestFit="1" customWidth="1"/>
    <col min="1724" max="1724" width="11.75" bestFit="1" customWidth="1"/>
    <col min="1725" max="1725" width="8.625" bestFit="1" customWidth="1"/>
    <col min="1726" max="1726" width="11.75" bestFit="1" customWidth="1"/>
    <col min="1727" max="1727" width="8.625" bestFit="1" customWidth="1"/>
    <col min="1728" max="1728" width="11.75" bestFit="1" customWidth="1"/>
    <col min="1729" max="1729" width="8.625" bestFit="1" customWidth="1"/>
    <col min="1730" max="1730" width="11.75" bestFit="1" customWidth="1"/>
    <col min="1731" max="1731" width="8.625" bestFit="1" customWidth="1"/>
    <col min="1732" max="1732" width="11.75" bestFit="1" customWidth="1"/>
    <col min="1733" max="1733" width="8.625" bestFit="1" customWidth="1"/>
    <col min="1734" max="1734" width="11.75" bestFit="1" customWidth="1"/>
    <col min="1735" max="1735" width="8.625" bestFit="1" customWidth="1"/>
    <col min="1736" max="1736" width="11.75" bestFit="1" customWidth="1"/>
    <col min="1737" max="1737" width="8.625" bestFit="1" customWidth="1"/>
    <col min="1738" max="1738" width="11.75" bestFit="1" customWidth="1"/>
    <col min="1739" max="1739" width="8.625" bestFit="1" customWidth="1"/>
    <col min="1740" max="1740" width="11.75" bestFit="1" customWidth="1"/>
    <col min="1741" max="1741" width="8.625" bestFit="1" customWidth="1"/>
    <col min="1742" max="1742" width="11.75" bestFit="1" customWidth="1"/>
    <col min="1743" max="1743" width="8.625" bestFit="1" customWidth="1"/>
    <col min="1744" max="1744" width="11.75" bestFit="1" customWidth="1"/>
    <col min="1745" max="1745" width="8.625" bestFit="1" customWidth="1"/>
    <col min="1746" max="1746" width="11.75" bestFit="1" customWidth="1"/>
    <col min="1747" max="1747" width="8.625" bestFit="1" customWidth="1"/>
    <col min="1748" max="1748" width="11.75" bestFit="1" customWidth="1"/>
    <col min="1749" max="1749" width="8.625" bestFit="1" customWidth="1"/>
    <col min="1750" max="1750" width="11.75" bestFit="1" customWidth="1"/>
    <col min="1751" max="1751" width="8.625" bestFit="1" customWidth="1"/>
    <col min="1752" max="1752" width="11.75" bestFit="1" customWidth="1"/>
    <col min="1753" max="1753" width="8.625" bestFit="1" customWidth="1"/>
    <col min="1754" max="1754" width="11.75" bestFit="1" customWidth="1"/>
    <col min="1755" max="1755" width="8.625" bestFit="1" customWidth="1"/>
    <col min="1756" max="1756" width="11.75" bestFit="1" customWidth="1"/>
    <col min="1757" max="1757" width="8.625" bestFit="1" customWidth="1"/>
    <col min="1758" max="1758" width="11.75" bestFit="1" customWidth="1"/>
    <col min="1759" max="1759" width="8.625" bestFit="1" customWidth="1"/>
    <col min="1760" max="1760" width="11.75" bestFit="1" customWidth="1"/>
    <col min="1761" max="1761" width="8.625" bestFit="1" customWidth="1"/>
    <col min="1762" max="1762" width="11.75" bestFit="1" customWidth="1"/>
    <col min="1763" max="1763" width="8.625" bestFit="1" customWidth="1"/>
    <col min="1764" max="1764" width="11.75" bestFit="1" customWidth="1"/>
    <col min="1765" max="1765" width="8.625" bestFit="1" customWidth="1"/>
    <col min="1766" max="1766" width="11.75" bestFit="1" customWidth="1"/>
    <col min="1767" max="1767" width="8.625" bestFit="1" customWidth="1"/>
    <col min="1768" max="1768" width="11.75" bestFit="1" customWidth="1"/>
    <col min="1769" max="1769" width="8.625" bestFit="1" customWidth="1"/>
    <col min="1770" max="1770" width="11.75" bestFit="1" customWidth="1"/>
    <col min="1771" max="1771" width="8.625" bestFit="1" customWidth="1"/>
    <col min="1772" max="1772" width="11.75" bestFit="1" customWidth="1"/>
    <col min="1773" max="1773" width="8.625" bestFit="1" customWidth="1"/>
    <col min="1774" max="1774" width="11.75" bestFit="1" customWidth="1"/>
    <col min="1775" max="1775" width="8.625" bestFit="1" customWidth="1"/>
    <col min="1776" max="1776" width="11.75" bestFit="1" customWidth="1"/>
    <col min="1777" max="1777" width="8.625" bestFit="1" customWidth="1"/>
    <col min="1778" max="1778" width="11.75" bestFit="1" customWidth="1"/>
    <col min="1779" max="1779" width="8.625" bestFit="1" customWidth="1"/>
    <col min="1780" max="1780" width="11.75" bestFit="1" customWidth="1"/>
    <col min="1781" max="1781" width="8.625" bestFit="1" customWidth="1"/>
    <col min="1782" max="1782" width="11.75" bestFit="1" customWidth="1"/>
    <col min="1783" max="1783" width="8.625" bestFit="1" customWidth="1"/>
    <col min="1784" max="1784" width="11.75" bestFit="1" customWidth="1"/>
    <col min="1785" max="1785" width="8.625" bestFit="1" customWidth="1"/>
    <col min="1786" max="1786" width="11.75" bestFit="1" customWidth="1"/>
    <col min="1787" max="1787" width="8.625" bestFit="1" customWidth="1"/>
    <col min="1788" max="1788" width="11.75" bestFit="1" customWidth="1"/>
    <col min="1789" max="1789" width="8.625" bestFit="1" customWidth="1"/>
    <col min="1790" max="1790" width="11.75" bestFit="1" customWidth="1"/>
    <col min="1791" max="1791" width="8.625" bestFit="1" customWidth="1"/>
    <col min="1792" max="1792" width="11.75" bestFit="1" customWidth="1"/>
    <col min="1793" max="1793" width="8.625" bestFit="1" customWidth="1"/>
    <col min="1794" max="1794" width="11.75" bestFit="1" customWidth="1"/>
    <col min="1795" max="1795" width="8.625" bestFit="1" customWidth="1"/>
    <col min="1796" max="1796" width="11.75" bestFit="1" customWidth="1"/>
    <col min="1797" max="1797" width="8.625" bestFit="1" customWidth="1"/>
    <col min="1798" max="1798" width="11.75" bestFit="1" customWidth="1"/>
    <col min="1799" max="1799" width="8.625" bestFit="1" customWidth="1"/>
    <col min="1800" max="1800" width="11.75" bestFit="1" customWidth="1"/>
    <col min="1801" max="1801" width="8.625" bestFit="1" customWidth="1"/>
    <col min="1802" max="1802" width="11.75" bestFit="1" customWidth="1"/>
    <col min="1803" max="1803" width="8.625" bestFit="1" customWidth="1"/>
    <col min="1804" max="1804" width="11.75" bestFit="1" customWidth="1"/>
    <col min="1805" max="1805" width="8.625" bestFit="1" customWidth="1"/>
    <col min="1806" max="1806" width="11.75" bestFit="1" customWidth="1"/>
    <col min="1807" max="1807" width="8.625" bestFit="1" customWidth="1"/>
    <col min="1808" max="1808" width="11.75" bestFit="1" customWidth="1"/>
    <col min="1809" max="1809" width="8.625" bestFit="1" customWidth="1"/>
    <col min="1810" max="1810" width="11.75" bestFit="1" customWidth="1"/>
    <col min="1811" max="1811" width="8.625" bestFit="1" customWidth="1"/>
    <col min="1812" max="1812" width="11.75" bestFit="1" customWidth="1"/>
    <col min="1813" max="1813" width="8.625" bestFit="1" customWidth="1"/>
    <col min="1814" max="1814" width="11.75" bestFit="1" customWidth="1"/>
    <col min="1815" max="1815" width="8.625" bestFit="1" customWidth="1"/>
    <col min="1816" max="1816" width="11.75" bestFit="1" customWidth="1"/>
    <col min="1817" max="1817" width="8.625" bestFit="1" customWidth="1"/>
    <col min="1818" max="1818" width="11.75" bestFit="1" customWidth="1"/>
    <col min="1819" max="1819" width="8.625" bestFit="1" customWidth="1"/>
    <col min="1820" max="1820" width="11.75" bestFit="1" customWidth="1"/>
    <col min="1821" max="1821" width="8.625" bestFit="1" customWidth="1"/>
    <col min="1822" max="1822" width="11.75" bestFit="1" customWidth="1"/>
    <col min="1823" max="1823" width="8.625" bestFit="1" customWidth="1"/>
    <col min="1824" max="1824" width="11.75" bestFit="1" customWidth="1"/>
    <col min="1825" max="1825" width="8.625" bestFit="1" customWidth="1"/>
    <col min="1826" max="1826" width="11.75" bestFit="1" customWidth="1"/>
    <col min="1827" max="1827" width="8.625" bestFit="1" customWidth="1"/>
    <col min="1828" max="1828" width="11.75" bestFit="1" customWidth="1"/>
    <col min="1829" max="1829" width="8.625" bestFit="1" customWidth="1"/>
    <col min="1830" max="1830" width="11.75" bestFit="1" customWidth="1"/>
    <col min="1831" max="1831" width="8.625" bestFit="1" customWidth="1"/>
    <col min="1832" max="1832" width="11.75" bestFit="1" customWidth="1"/>
    <col min="1833" max="1833" width="8.625" bestFit="1" customWidth="1"/>
    <col min="1834" max="1834" width="11.75" bestFit="1" customWidth="1"/>
    <col min="1835" max="1835" width="8.625" bestFit="1" customWidth="1"/>
    <col min="1836" max="1836" width="11.75" bestFit="1" customWidth="1"/>
    <col min="1837" max="1837" width="8.625" bestFit="1" customWidth="1"/>
    <col min="1838" max="1838" width="11.75" bestFit="1" customWidth="1"/>
    <col min="1839" max="1839" width="8.625" bestFit="1" customWidth="1"/>
    <col min="1840" max="1840" width="11.75" bestFit="1" customWidth="1"/>
    <col min="1841" max="1841" width="8.625" bestFit="1" customWidth="1"/>
    <col min="1842" max="1842" width="11.75" bestFit="1" customWidth="1"/>
    <col min="1843" max="1843" width="8.625" bestFit="1" customWidth="1"/>
    <col min="1844" max="1844" width="11.75" bestFit="1" customWidth="1"/>
    <col min="1845" max="1845" width="8.625" bestFit="1" customWidth="1"/>
    <col min="1846" max="1846" width="11.75" bestFit="1" customWidth="1"/>
    <col min="1847" max="1847" width="8.625" bestFit="1" customWidth="1"/>
    <col min="1848" max="1848" width="11.75" bestFit="1" customWidth="1"/>
    <col min="1849" max="1849" width="8.625" bestFit="1" customWidth="1"/>
    <col min="1850" max="1850" width="11.75" bestFit="1" customWidth="1"/>
    <col min="1851" max="1851" width="8.625" bestFit="1" customWidth="1"/>
    <col min="1852" max="1852" width="11.75" bestFit="1" customWidth="1"/>
    <col min="1853" max="1853" width="8.625" bestFit="1" customWidth="1"/>
    <col min="1854" max="1854" width="11.75" bestFit="1" customWidth="1"/>
    <col min="1855" max="1855" width="8.625" bestFit="1" customWidth="1"/>
    <col min="1856" max="1856" width="11.75" bestFit="1" customWidth="1"/>
    <col min="1857" max="1857" width="8.625" bestFit="1" customWidth="1"/>
    <col min="1858" max="1858" width="11.75" bestFit="1" customWidth="1"/>
    <col min="1859" max="1859" width="8.625" bestFit="1" customWidth="1"/>
    <col min="1860" max="1860" width="11.75" bestFit="1" customWidth="1"/>
    <col min="1861" max="1861" width="8.625" bestFit="1" customWidth="1"/>
    <col min="1862" max="1862" width="11.75" bestFit="1" customWidth="1"/>
    <col min="1863" max="1863" width="8.625" bestFit="1" customWidth="1"/>
    <col min="1864" max="1864" width="11.75" bestFit="1" customWidth="1"/>
    <col min="1865" max="1865" width="8.625" bestFit="1" customWidth="1"/>
    <col min="1866" max="1866" width="11.75" bestFit="1" customWidth="1"/>
    <col min="1867" max="1867" width="8.625" bestFit="1" customWidth="1"/>
    <col min="1868" max="1868" width="11.75" bestFit="1" customWidth="1"/>
    <col min="1869" max="1869" width="8.625" bestFit="1" customWidth="1"/>
    <col min="1870" max="1870" width="11.75" bestFit="1" customWidth="1"/>
    <col min="1871" max="1871" width="8.625" bestFit="1" customWidth="1"/>
    <col min="1872" max="1872" width="11.75" bestFit="1" customWidth="1"/>
    <col min="1873" max="1873" width="8.625" bestFit="1" customWidth="1"/>
    <col min="1874" max="1874" width="11.75" bestFit="1" customWidth="1"/>
    <col min="1875" max="1875" width="8.625" bestFit="1" customWidth="1"/>
    <col min="1876" max="1876" width="11.75" bestFit="1" customWidth="1"/>
    <col min="1877" max="1877" width="8.625" bestFit="1" customWidth="1"/>
    <col min="1878" max="1878" width="11.75" bestFit="1" customWidth="1"/>
    <col min="1879" max="1879" width="8.625" bestFit="1" customWidth="1"/>
    <col min="1880" max="1880" width="11.75" bestFit="1" customWidth="1"/>
    <col min="1881" max="1881" width="8.625" bestFit="1" customWidth="1"/>
    <col min="1882" max="1882" width="11.75" bestFit="1" customWidth="1"/>
    <col min="1883" max="1883" width="8.625" bestFit="1" customWidth="1"/>
    <col min="1884" max="1884" width="11.75" bestFit="1" customWidth="1"/>
    <col min="1885" max="1885" width="8.625" bestFit="1" customWidth="1"/>
    <col min="1886" max="1886" width="11.75" bestFit="1" customWidth="1"/>
    <col min="1887" max="1887" width="8.625" bestFit="1" customWidth="1"/>
    <col min="1888" max="1888" width="11.75" bestFit="1" customWidth="1"/>
    <col min="1889" max="1889" width="8.625" bestFit="1" customWidth="1"/>
    <col min="1890" max="1890" width="11.75" bestFit="1" customWidth="1"/>
    <col min="1891" max="1891" width="8.625" bestFit="1" customWidth="1"/>
    <col min="1892" max="1892" width="11.75" bestFit="1" customWidth="1"/>
    <col min="1893" max="1893" width="8.625" bestFit="1" customWidth="1"/>
    <col min="1894" max="1894" width="11.75" bestFit="1" customWidth="1"/>
    <col min="1895" max="1895" width="8.625" bestFit="1" customWidth="1"/>
    <col min="1896" max="1896" width="11.75" bestFit="1" customWidth="1"/>
    <col min="1897" max="1897" width="8.625" bestFit="1" customWidth="1"/>
    <col min="1898" max="1898" width="11.75" bestFit="1" customWidth="1"/>
    <col min="1899" max="1899" width="8.625" bestFit="1" customWidth="1"/>
    <col min="1900" max="1900" width="11.75" bestFit="1" customWidth="1"/>
    <col min="1901" max="1901" width="8.625" bestFit="1" customWidth="1"/>
    <col min="1902" max="1902" width="11.75" bestFit="1" customWidth="1"/>
    <col min="1903" max="1903" width="8.625" bestFit="1" customWidth="1"/>
    <col min="1904" max="1904" width="11.75" bestFit="1" customWidth="1"/>
    <col min="1905" max="1905" width="8.625" bestFit="1" customWidth="1"/>
    <col min="1906" max="1906" width="11.75" bestFit="1" customWidth="1"/>
    <col min="1907" max="1907" width="8.625" bestFit="1" customWidth="1"/>
    <col min="1908" max="1908" width="11.75" bestFit="1" customWidth="1"/>
    <col min="1909" max="1909" width="8.625" bestFit="1" customWidth="1"/>
    <col min="1910" max="1910" width="11.75" bestFit="1" customWidth="1"/>
    <col min="1911" max="1911" width="8.625" bestFit="1" customWidth="1"/>
    <col min="1912" max="1912" width="11.75" bestFit="1" customWidth="1"/>
    <col min="1913" max="1913" width="8.625" bestFit="1" customWidth="1"/>
    <col min="1914" max="1914" width="11.75" bestFit="1" customWidth="1"/>
    <col min="1915" max="1915" width="8.625" bestFit="1" customWidth="1"/>
    <col min="1916" max="1916" width="11.75" bestFit="1" customWidth="1"/>
    <col min="1917" max="1917" width="8.625" bestFit="1" customWidth="1"/>
    <col min="1918" max="1918" width="11.75" bestFit="1" customWidth="1"/>
    <col min="1919" max="1919" width="8.625" bestFit="1" customWidth="1"/>
    <col min="1920" max="1920" width="11.75" bestFit="1" customWidth="1"/>
    <col min="1921" max="1921" width="8.625" bestFit="1" customWidth="1"/>
    <col min="1922" max="1922" width="11.75" bestFit="1" customWidth="1"/>
    <col min="1923" max="1923" width="8.625" bestFit="1" customWidth="1"/>
    <col min="1924" max="1924" width="11.75" bestFit="1" customWidth="1"/>
    <col min="1925" max="1925" width="8.625" bestFit="1" customWidth="1"/>
    <col min="1926" max="1926" width="11.75" bestFit="1" customWidth="1"/>
    <col min="1927" max="1927" width="8.625" bestFit="1" customWidth="1"/>
    <col min="1928" max="1928" width="11.75" bestFit="1" customWidth="1"/>
    <col min="1929" max="1929" width="8.625" bestFit="1" customWidth="1"/>
    <col min="1930" max="1930" width="11.75" bestFit="1" customWidth="1"/>
    <col min="1931" max="1931" width="8.625" bestFit="1" customWidth="1"/>
    <col min="1932" max="1932" width="11.75" bestFit="1" customWidth="1"/>
    <col min="1933" max="1933" width="8.625" bestFit="1" customWidth="1"/>
    <col min="1934" max="1934" width="11.75" bestFit="1" customWidth="1"/>
    <col min="1935" max="1935" width="8.625" bestFit="1" customWidth="1"/>
    <col min="1936" max="1936" width="11.75" bestFit="1" customWidth="1"/>
    <col min="1937" max="1937" width="8.625" bestFit="1" customWidth="1"/>
    <col min="1938" max="1938" width="11.75" bestFit="1" customWidth="1"/>
    <col min="1939" max="1939" width="8.625" bestFit="1" customWidth="1"/>
    <col min="1940" max="1940" width="11.75" bestFit="1" customWidth="1"/>
    <col min="1941" max="1941" width="8.625" bestFit="1" customWidth="1"/>
    <col min="1942" max="1942" width="11.75" bestFit="1" customWidth="1"/>
    <col min="1943" max="1943" width="8.625" bestFit="1" customWidth="1"/>
    <col min="1944" max="1944" width="11.75" bestFit="1" customWidth="1"/>
    <col min="1945" max="1945" width="8.625" bestFit="1" customWidth="1"/>
    <col min="1946" max="1946" width="11.75" bestFit="1" customWidth="1"/>
    <col min="1947" max="1947" width="8.625" bestFit="1" customWidth="1"/>
    <col min="1948" max="1948" width="11.75" bestFit="1" customWidth="1"/>
    <col min="1949" max="1949" width="8.625" bestFit="1" customWidth="1"/>
    <col min="1950" max="1950" width="11.75" bestFit="1" customWidth="1"/>
    <col min="1951" max="1951" width="8.625" bestFit="1" customWidth="1"/>
    <col min="1952" max="1952" width="11.75" bestFit="1" customWidth="1"/>
    <col min="1953" max="1953" width="11" bestFit="1" customWidth="1"/>
  </cols>
  <sheetData>
    <row r="1" spans="1:6" x14ac:dyDescent="0.25">
      <c r="A1" s="10" t="s">
        <v>6</v>
      </c>
      <c r="B1" t="s">
        <v>2069</v>
      </c>
    </row>
    <row r="3" spans="1:6" x14ac:dyDescent="0.25">
      <c r="A3" s="10" t="s">
        <v>2070</v>
      </c>
      <c r="B3" s="10" t="s">
        <v>2068</v>
      </c>
    </row>
    <row r="4" spans="1:6" x14ac:dyDescent="0.25">
      <c r="A4" s="10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5">
      <c r="A5" s="11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11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11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11" t="s">
        <v>2064</v>
      </c>
      <c r="E8">
        <v>4</v>
      </c>
      <c r="F8">
        <v>4</v>
      </c>
    </row>
    <row r="9" spans="1:6" x14ac:dyDescent="0.25">
      <c r="A9" s="11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11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11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11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11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11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988CC-321B-43C0-93FD-0B2A40F9046E}">
  <dimension ref="A1:E18"/>
  <sheetViews>
    <sheetView workbookViewId="0">
      <selection activeCell="Q18" sqref="Q18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7" width="11" bestFit="1" customWidth="1"/>
  </cols>
  <sheetData>
    <row r="1" spans="1:5" x14ac:dyDescent="0.25">
      <c r="A1" s="10" t="s">
        <v>2031</v>
      </c>
      <c r="B1" t="s">
        <v>2069</v>
      </c>
    </row>
    <row r="2" spans="1:5" x14ac:dyDescent="0.25">
      <c r="A2" s="10" t="s">
        <v>2085</v>
      </c>
      <c r="B2" t="s">
        <v>2069</v>
      </c>
    </row>
    <row r="4" spans="1:5" x14ac:dyDescent="0.25">
      <c r="A4" s="10" t="s">
        <v>2070</v>
      </c>
      <c r="B4" s="10" t="s">
        <v>2068</v>
      </c>
    </row>
    <row r="5" spans="1:5" x14ac:dyDescent="0.25">
      <c r="A5" s="10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25">
      <c r="A6" s="11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11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11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11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11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11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11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11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11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11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11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11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11" t="s">
        <v>2067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E6AAB-5FC5-4D13-BBD9-8DA764C4BCA6}">
  <dimension ref="A1:H13"/>
  <sheetViews>
    <sheetView workbookViewId="0">
      <selection activeCell="K18" sqref="K18"/>
    </sheetView>
  </sheetViews>
  <sheetFormatPr defaultRowHeight="15.75" x14ac:dyDescent="0.25"/>
  <cols>
    <col min="1" max="1" width="25.25" customWidth="1"/>
    <col min="2" max="2" width="18" customWidth="1"/>
    <col min="3" max="3" width="14.25" customWidth="1"/>
    <col min="4" max="4" width="17.75" customWidth="1"/>
    <col min="5" max="5" width="13.5" customWidth="1"/>
    <col min="6" max="6" width="19.25" style="16" bestFit="1" customWidth="1"/>
    <col min="7" max="7" width="16.125" customWidth="1"/>
    <col min="8" max="8" width="18.375" customWidth="1"/>
  </cols>
  <sheetData>
    <row r="1" spans="1:8" s="15" customFormat="1" x14ac:dyDescent="0.25">
      <c r="A1" s="15" t="s">
        <v>2086</v>
      </c>
      <c r="B1" s="15" t="s">
        <v>2087</v>
      </c>
      <c r="C1" s="15" t="s">
        <v>2088</v>
      </c>
      <c r="D1" s="15" t="s">
        <v>2089</v>
      </c>
      <c r="E1" s="15" t="s">
        <v>2090</v>
      </c>
      <c r="F1" s="18" t="s">
        <v>2091</v>
      </c>
      <c r="G1" s="15" t="s">
        <v>2092</v>
      </c>
      <c r="H1" s="15" t="s">
        <v>2093</v>
      </c>
    </row>
    <row r="2" spans="1:8" x14ac:dyDescent="0.25">
      <c r="A2" t="s">
        <v>2094</v>
      </c>
      <c r="B2">
        <f>COUNTIFS(Crowdfunding!$G:$G,"successful",GoaL,"&lt;1000")</f>
        <v>30</v>
      </c>
      <c r="C2">
        <f>COUNTIFS(Crowdfunding!$G:$G,"failed",GoaL,"&lt;1000")</f>
        <v>20</v>
      </c>
      <c r="D2">
        <f>COUNTIFS(Crowdfunding!$G:$G,"canceled",GoaL,"&lt;1000")</f>
        <v>1</v>
      </c>
      <c r="E2">
        <f t="shared" ref="E2:E13" si="0">SUM(B2:D2)</f>
        <v>51</v>
      </c>
      <c r="F2" s="17">
        <f>(30/51)*100</f>
        <v>58.82352941176471</v>
      </c>
      <c r="G2" s="6">
        <f>(20/51)*100</f>
        <v>39.215686274509807</v>
      </c>
      <c r="H2" s="6">
        <f>(1/51)*100</f>
        <v>1.9607843137254901</v>
      </c>
    </row>
    <row r="3" spans="1:8" x14ac:dyDescent="0.25">
      <c r="A3" t="s">
        <v>2095</v>
      </c>
      <c r="B3">
        <f>COUNTIFS(Crowdfunding!$G:$G,"successful",GoaL,"&gt;=1000",GoaL,"&lt;=4999")</f>
        <v>191</v>
      </c>
      <c r="C3">
        <f>COUNTIFS(Crowdfunding!$G:$G,"failed",GoaL,"&gt;=1000",GoaL,"&lt;=4999")</f>
        <v>38</v>
      </c>
      <c r="D3">
        <f>COUNTIFS(Crowdfunding!$G:$G,"canceled",GoaL,"&gt;=1000",GoaL,"&lt;=4999")</f>
        <v>2</v>
      </c>
      <c r="E3">
        <f t="shared" si="0"/>
        <v>231</v>
      </c>
      <c r="F3" s="17">
        <f>(191/231)*100</f>
        <v>82.683982683982677</v>
      </c>
      <c r="G3" s="6">
        <f>(38/231)*100</f>
        <v>16.450216450216452</v>
      </c>
      <c r="H3" s="6">
        <f>(2/231)*100</f>
        <v>0.86580086580086579</v>
      </c>
    </row>
    <row r="4" spans="1:8" x14ac:dyDescent="0.25">
      <c r="A4" t="s">
        <v>2096</v>
      </c>
      <c r="B4">
        <f>COUNTIFS(Crowdfunding!$G:$G,"successful",GoaL,"&gt;=5000",GoaL,"&lt;=9999")</f>
        <v>164</v>
      </c>
      <c r="C4">
        <f>COUNTIFS(Crowdfunding!$G:$G,"failed",GoaL,"&gt;=5000",GoaL,"&lt;=9999")</f>
        <v>126</v>
      </c>
      <c r="D4">
        <f>COUNTIFS(Crowdfunding!$G:$G,"canceled",GoaL,"&gt;=5000",GoaL,"&lt;=9999")</f>
        <v>25</v>
      </c>
      <c r="E4">
        <f t="shared" si="0"/>
        <v>315</v>
      </c>
      <c r="F4" s="17">
        <f>(164/315)*100</f>
        <v>52.06349206349207</v>
      </c>
      <c r="G4">
        <f>(126/315)*100</f>
        <v>40</v>
      </c>
      <c r="H4" s="6">
        <f>(25/315)*100</f>
        <v>7.9365079365079358</v>
      </c>
    </row>
    <row r="5" spans="1:8" x14ac:dyDescent="0.25">
      <c r="A5" t="s">
        <v>2097</v>
      </c>
      <c r="B5">
        <f>COUNTIFS(Crowdfunding!$G:$G,"successful",GoaL,"&gt;=10000",GoaL,"&lt;=14999")</f>
        <v>4</v>
      </c>
      <c r="C5">
        <f>COUNTIFS(Crowdfunding!$G:$G,"failed",GoaL,"&gt;=10000",GoaL,"&lt;=14999")</f>
        <v>5</v>
      </c>
      <c r="D5">
        <f>COUNTIFS(Crowdfunding!$G:$G,"canceled",GoaL,"&gt;=10000",GoaL,"&lt;=14999")</f>
        <v>0</v>
      </c>
      <c r="E5">
        <f t="shared" si="0"/>
        <v>9</v>
      </c>
      <c r="F5" s="17">
        <f>(4/9)*100</f>
        <v>44.444444444444443</v>
      </c>
      <c r="G5" s="6">
        <f>(5/9)*100</f>
        <v>55.555555555555557</v>
      </c>
      <c r="H5">
        <v>0</v>
      </c>
    </row>
    <row r="6" spans="1:8" x14ac:dyDescent="0.25">
      <c r="A6" t="s">
        <v>2098</v>
      </c>
      <c r="B6">
        <f>COUNTIFS(Crowdfunding!$G:$G,"successful",GoaL,"&gt;=15000",GoaL,"&lt;=19999")</f>
        <v>10</v>
      </c>
      <c r="C6">
        <f>COUNTIFS(Crowdfunding!$G:$G,"failed",GoaL,"&gt;=15000",GoaL,"&lt;=19999")</f>
        <v>0</v>
      </c>
      <c r="D6">
        <f>COUNTIFS(Crowdfunding!$G:$G,"canceled",GoaL,"&gt;=15000",GoaL,"&lt;=19999")</f>
        <v>0</v>
      </c>
      <c r="E6">
        <f t="shared" si="0"/>
        <v>10</v>
      </c>
      <c r="F6" s="16">
        <f>(10/10)*100</f>
        <v>100</v>
      </c>
      <c r="G6">
        <v>0</v>
      </c>
      <c r="H6">
        <v>0</v>
      </c>
    </row>
    <row r="7" spans="1:8" x14ac:dyDescent="0.25">
      <c r="A7" t="s">
        <v>2099</v>
      </c>
      <c r="B7">
        <f>COUNTIFS(Crowdfunding!$G:$G,"successful",GoaL,"&gt;=20000",GoaL,"&lt;=24999")</f>
        <v>7</v>
      </c>
      <c r="C7">
        <f>COUNTIFS(Crowdfunding!$G:$G,"failed",GoaL,"&gt;=20000",GoaL,"&lt;=24999")</f>
        <v>0</v>
      </c>
      <c r="D7">
        <f>COUNTIFS(Crowdfunding!$G:$G,"canceled",GoaL,"&gt;=20000",GoaL,"&lt;=24999")</f>
        <v>0</v>
      </c>
      <c r="E7">
        <f t="shared" si="0"/>
        <v>7</v>
      </c>
      <c r="F7" s="16">
        <f>(7/7)*100</f>
        <v>100</v>
      </c>
      <c r="G7">
        <v>0</v>
      </c>
      <c r="H7">
        <v>0</v>
      </c>
    </row>
    <row r="8" spans="1:8" x14ac:dyDescent="0.25">
      <c r="A8" t="s">
        <v>2100</v>
      </c>
      <c r="B8">
        <f>COUNTIFS(Crowdfunding!$G:$G,"successful",GoaL,"&gt;=25000",GoaL,"&lt;=29999")</f>
        <v>11</v>
      </c>
      <c r="C8">
        <f>COUNTIFS(Crowdfunding!$G:$G,"failed",GoaL,"&gt;=25000",GoaL,"&lt;=29999")</f>
        <v>3</v>
      </c>
      <c r="D8">
        <f>COUNTIFS(Crowdfunding!$G:$G,"canceled",GoaL,"&gt;=25000",GoaL,"&lt;=29999")</f>
        <v>0</v>
      </c>
      <c r="E8">
        <f t="shared" si="0"/>
        <v>14</v>
      </c>
      <c r="F8" s="17">
        <f>(11/14)*100</f>
        <v>78.571428571428569</v>
      </c>
      <c r="G8" s="6">
        <f>(3/14)*100</f>
        <v>21.428571428571427</v>
      </c>
      <c r="H8">
        <v>0</v>
      </c>
    </row>
    <row r="9" spans="1:8" x14ac:dyDescent="0.25">
      <c r="A9" t="s">
        <v>2101</v>
      </c>
      <c r="B9">
        <f>COUNTIFS(Crowdfunding!$G:$G,"successful",GoaL,"&gt;=30000",GoaL,"&lt;=34999")</f>
        <v>7</v>
      </c>
      <c r="C9">
        <f>COUNTIFS(Crowdfunding!$G:$G,"failed",GoaL,"&gt;=30000",GoaL,"&lt;=34999")</f>
        <v>0</v>
      </c>
      <c r="D9">
        <f>COUNTIFS(Crowdfunding!$G:$G,"canceled",GoaL,"&gt;=30000",GoaL,"&lt;=34999")</f>
        <v>0</v>
      </c>
      <c r="E9">
        <f t="shared" si="0"/>
        <v>7</v>
      </c>
      <c r="F9" s="16">
        <f>(7/7)*100</f>
        <v>100</v>
      </c>
      <c r="G9">
        <v>0</v>
      </c>
      <c r="H9">
        <v>0</v>
      </c>
    </row>
    <row r="10" spans="1:8" x14ac:dyDescent="0.25">
      <c r="A10" t="s">
        <v>2102</v>
      </c>
      <c r="B10">
        <f>COUNTIFS(Crowdfunding!$G:$G,"successful",GoaL,"&gt;=35000",GoaL,"&lt;=39999")</f>
        <v>8</v>
      </c>
      <c r="C10">
        <f>COUNTIFS(Crowdfunding!$G:$G,"failed",GoaL,"&gt;=35000",GoaL,"&lt;=39999")</f>
        <v>3</v>
      </c>
      <c r="D10">
        <f>COUNTIFS(Crowdfunding!$G:$G,"canceled",GoaL,"&gt;=35000",GoaL,"&lt;=39999")</f>
        <v>1</v>
      </c>
      <c r="E10">
        <f t="shared" si="0"/>
        <v>12</v>
      </c>
      <c r="F10" s="17">
        <f>(8/12)*100</f>
        <v>66.666666666666657</v>
      </c>
      <c r="G10">
        <f>(3/12)*100</f>
        <v>25</v>
      </c>
      <c r="H10" s="6">
        <f>(1/12)*100</f>
        <v>8.3333333333333321</v>
      </c>
    </row>
    <row r="11" spans="1:8" x14ac:dyDescent="0.25">
      <c r="A11" t="s">
        <v>2103</v>
      </c>
      <c r="B11">
        <f>COUNTIFS(Crowdfunding!$G:$G,"successful",GoaL,"&gt;=40000",GoaL,"&lt;=44999")</f>
        <v>11</v>
      </c>
      <c r="C11">
        <f>COUNTIFS(Crowdfunding!$G:$G,"failed",GoaL,"&gt;=40000",GoaL,"&lt;=44999")</f>
        <v>3</v>
      </c>
      <c r="D11">
        <f>COUNTIFS(Crowdfunding!$G:$G,"canceled",GoaL,"&gt;=40000",GoaL,"&lt;=44999")</f>
        <v>0</v>
      </c>
      <c r="E11">
        <f t="shared" si="0"/>
        <v>14</v>
      </c>
      <c r="F11" s="17">
        <f>(11/14)*100</f>
        <v>78.571428571428569</v>
      </c>
      <c r="G11" s="6">
        <f>(3/14)*100</f>
        <v>21.428571428571427</v>
      </c>
      <c r="H11">
        <v>0</v>
      </c>
    </row>
    <row r="12" spans="1:8" x14ac:dyDescent="0.25">
      <c r="A12" t="s">
        <v>2104</v>
      </c>
      <c r="B12">
        <f>COUNTIFS(Crowdfunding!$G:$G,"successful",GoaL,"&gt;=45000",GoaL,"&lt;=49000")</f>
        <v>8</v>
      </c>
      <c r="C12">
        <f>COUNTIFS(Crowdfunding!$G:$G,"failed",GoaL,"&gt;=45000",GoaL,"&lt;=49999")</f>
        <v>3</v>
      </c>
      <c r="D12">
        <f>COUNTIFS(Crowdfunding!$G:$G,"canceled",GoaL,"&gt;=45000",GoaL,"&lt;=49999")</f>
        <v>0</v>
      </c>
      <c r="E12">
        <f t="shared" si="0"/>
        <v>11</v>
      </c>
      <c r="F12" s="17">
        <f>(8/11)*100</f>
        <v>72.727272727272734</v>
      </c>
      <c r="G12" s="6">
        <f>(3/11)*100</f>
        <v>27.27272727272727</v>
      </c>
      <c r="H12">
        <v>0</v>
      </c>
    </row>
    <row r="13" spans="1:8" x14ac:dyDescent="0.25">
      <c r="A13" t="s">
        <v>2105</v>
      </c>
      <c r="B13">
        <f>COUNTIFS(Crowdfunding!$G:$G,"successful",GoaL,"&gt;=50000")</f>
        <v>114</v>
      </c>
      <c r="C13">
        <f>COUNTIFS(Crowdfunding!$G:$G,"failed",GoaL,"&gt;=50000")</f>
        <v>163</v>
      </c>
      <c r="D13">
        <f>COUNTIFS(Crowdfunding!$G:$G,"canceled",GoaL,"&gt;=50000")</f>
        <v>28</v>
      </c>
      <c r="E13">
        <f t="shared" si="0"/>
        <v>305</v>
      </c>
      <c r="F13" s="17">
        <f>(114/305)*100</f>
        <v>37.377049180327873</v>
      </c>
      <c r="G13" s="6">
        <f>(163/305)*100</f>
        <v>53.442622950819676</v>
      </c>
      <c r="H13" s="6">
        <f>(28/305)*100</f>
        <v>9.1803278688524586</v>
      </c>
    </row>
  </sheetData>
  <pageMargins left="0.7" right="0.7" top="0.75" bottom="0.75" header="0.3" footer="0.3"/>
  <ignoredErrors>
    <ignoredError sqref="F8" formula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23BBE-92CF-46CB-8E00-F2A14D310D76}">
  <dimension ref="A1:K566"/>
  <sheetViews>
    <sheetView tabSelected="1" workbookViewId="0">
      <selection activeCell="M11" sqref="M11"/>
    </sheetView>
  </sheetViews>
  <sheetFormatPr defaultRowHeight="15.75" x14ac:dyDescent="0.25"/>
  <cols>
    <col min="2" max="2" width="12.625" bestFit="1" customWidth="1"/>
    <col min="5" max="5" width="12.625" bestFit="1" customWidth="1"/>
    <col min="7" max="7" width="10.75" customWidth="1"/>
    <col min="8" max="8" width="11.375" style="5" bestFit="1" customWidth="1"/>
    <col min="10" max="10" width="13.25" customWidth="1"/>
  </cols>
  <sheetData>
    <row r="1" spans="1:11" x14ac:dyDescent="0.25">
      <c r="A1" s="1" t="s">
        <v>4</v>
      </c>
      <c r="B1" s="1" t="s">
        <v>5</v>
      </c>
      <c r="D1" s="1" t="s">
        <v>4</v>
      </c>
      <c r="E1" s="1" t="s">
        <v>5</v>
      </c>
      <c r="G1" s="15" t="s">
        <v>2115</v>
      </c>
      <c r="J1" s="15" t="s">
        <v>2116</v>
      </c>
    </row>
    <row r="2" spans="1:11" x14ac:dyDescent="0.25">
      <c r="A2" t="s">
        <v>20</v>
      </c>
      <c r="B2">
        <v>158</v>
      </c>
      <c r="D2" t="s">
        <v>14</v>
      </c>
      <c r="E2">
        <v>0</v>
      </c>
      <c r="G2" t="s">
        <v>2114</v>
      </c>
      <c r="H2" s="5">
        <f>AVERAGE(B:B)</f>
        <v>851.14690265486729</v>
      </c>
      <c r="J2" t="s">
        <v>2106</v>
      </c>
      <c r="K2">
        <f>AVERAGE(E:E)</f>
        <v>585.61538461538464</v>
      </c>
    </row>
    <row r="3" spans="1:11" x14ac:dyDescent="0.25">
      <c r="A3" t="s">
        <v>20</v>
      </c>
      <c r="B3">
        <v>1425</v>
      </c>
      <c r="D3" t="s">
        <v>14</v>
      </c>
      <c r="E3">
        <v>24</v>
      </c>
      <c r="G3" t="s">
        <v>2113</v>
      </c>
      <c r="H3" s="5">
        <f>MEDIAN(B:B)</f>
        <v>201</v>
      </c>
      <c r="J3" t="s">
        <v>2107</v>
      </c>
      <c r="K3">
        <f>MEDIAN(E:E)</f>
        <v>114.5</v>
      </c>
    </row>
    <row r="4" spans="1:11" x14ac:dyDescent="0.25">
      <c r="A4" t="s">
        <v>20</v>
      </c>
      <c r="B4">
        <v>174</v>
      </c>
      <c r="D4" t="s">
        <v>14</v>
      </c>
      <c r="E4">
        <v>53</v>
      </c>
      <c r="G4" t="s">
        <v>2108</v>
      </c>
      <c r="H4" s="5" cm="1">
        <f t="array" ref="H4:H5">_xlfn.MODE.MULT(B:B)</f>
        <v>85</v>
      </c>
      <c r="J4" t="s">
        <v>2108</v>
      </c>
      <c r="K4" cm="1">
        <f t="array" ref="K4">_xlfn.MODE.MULT(E:E)</f>
        <v>1</v>
      </c>
    </row>
    <row r="5" spans="1:11" x14ac:dyDescent="0.25">
      <c r="A5" t="s">
        <v>20</v>
      </c>
      <c r="B5">
        <v>227</v>
      </c>
      <c r="D5" t="s">
        <v>14</v>
      </c>
      <c r="E5">
        <v>18</v>
      </c>
      <c r="H5" s="5">
        <v>80</v>
      </c>
      <c r="J5" t="s">
        <v>2117</v>
      </c>
      <c r="K5">
        <f>MIN(E:E)</f>
        <v>0</v>
      </c>
    </row>
    <row r="6" spans="1:11" x14ac:dyDescent="0.25">
      <c r="A6" t="s">
        <v>20</v>
      </c>
      <c r="B6">
        <v>220</v>
      </c>
      <c r="D6" t="s">
        <v>14</v>
      </c>
      <c r="E6">
        <v>44</v>
      </c>
      <c r="G6" t="s">
        <v>2109</v>
      </c>
      <c r="H6" s="5">
        <f>MIN(B:B)</f>
        <v>16</v>
      </c>
      <c r="J6" t="s">
        <v>2110</v>
      </c>
      <c r="K6">
        <f>MAX(E:E)</f>
        <v>6080</v>
      </c>
    </row>
    <row r="7" spans="1:11" x14ac:dyDescent="0.25">
      <c r="A7" t="s">
        <v>20</v>
      </c>
      <c r="B7">
        <v>98</v>
      </c>
      <c r="D7" t="s">
        <v>14</v>
      </c>
      <c r="E7">
        <v>27</v>
      </c>
      <c r="G7" t="s">
        <v>2110</v>
      </c>
      <c r="H7" s="5">
        <f>MAX(B:B)</f>
        <v>7295</v>
      </c>
      <c r="J7" t="s">
        <v>2111</v>
      </c>
      <c r="K7">
        <f>_xlfn.VAR.P(E:E)</f>
        <v>921574.68174133555</v>
      </c>
    </row>
    <row r="8" spans="1:11" x14ac:dyDescent="0.25">
      <c r="A8" t="s">
        <v>20</v>
      </c>
      <c r="B8">
        <v>100</v>
      </c>
      <c r="D8" t="s">
        <v>14</v>
      </c>
      <c r="E8">
        <v>55</v>
      </c>
      <c r="G8" t="s">
        <v>2111</v>
      </c>
      <c r="H8" s="5">
        <f>_xlfn.VAR.P(B:B)</f>
        <v>1603373.7324019109</v>
      </c>
      <c r="J8" t="s">
        <v>2112</v>
      </c>
      <c r="K8">
        <f>_xlfn.STDEV.P(E:E)</f>
        <v>959.98681331637863</v>
      </c>
    </row>
    <row r="9" spans="1:11" x14ac:dyDescent="0.25">
      <c r="A9" t="s">
        <v>20</v>
      </c>
      <c r="B9">
        <v>1249</v>
      </c>
      <c r="D9" t="s">
        <v>14</v>
      </c>
      <c r="E9">
        <v>200</v>
      </c>
      <c r="G9" t="s">
        <v>2112</v>
      </c>
      <c r="H9" s="5">
        <f>_xlfn.STDEV.P(B:B)</f>
        <v>1266.2439466397898</v>
      </c>
    </row>
    <row r="10" spans="1:11" x14ac:dyDescent="0.25">
      <c r="A10" t="s">
        <v>20</v>
      </c>
      <c r="B10">
        <v>1396</v>
      </c>
      <c r="D10" t="s">
        <v>14</v>
      </c>
      <c r="E10">
        <v>452</v>
      </c>
    </row>
    <row r="11" spans="1:11" x14ac:dyDescent="0.25">
      <c r="A11" t="s">
        <v>20</v>
      </c>
      <c r="B11">
        <v>890</v>
      </c>
      <c r="D11" t="s">
        <v>14</v>
      </c>
      <c r="E11">
        <v>674</v>
      </c>
    </row>
    <row r="12" spans="1:11" x14ac:dyDescent="0.25">
      <c r="A12" t="s">
        <v>20</v>
      </c>
      <c r="B12">
        <v>142</v>
      </c>
      <c r="D12" t="s">
        <v>14</v>
      </c>
      <c r="E12">
        <v>558</v>
      </c>
    </row>
    <row r="13" spans="1:11" x14ac:dyDescent="0.25">
      <c r="A13" t="s">
        <v>20</v>
      </c>
      <c r="B13">
        <v>2673</v>
      </c>
      <c r="D13" t="s">
        <v>14</v>
      </c>
      <c r="E13">
        <v>15</v>
      </c>
    </row>
    <row r="14" spans="1:11" x14ac:dyDescent="0.25">
      <c r="A14" t="s">
        <v>20</v>
      </c>
      <c r="B14">
        <v>163</v>
      </c>
      <c r="D14" t="s">
        <v>14</v>
      </c>
      <c r="E14">
        <v>2307</v>
      </c>
    </row>
    <row r="15" spans="1:11" x14ac:dyDescent="0.25">
      <c r="A15" t="s">
        <v>20</v>
      </c>
      <c r="B15">
        <v>2220</v>
      </c>
      <c r="D15" t="s">
        <v>14</v>
      </c>
      <c r="E15">
        <v>88</v>
      </c>
    </row>
    <row r="16" spans="1:11" x14ac:dyDescent="0.25">
      <c r="A16" t="s">
        <v>20</v>
      </c>
      <c r="B16">
        <v>1606</v>
      </c>
      <c r="D16" t="s">
        <v>14</v>
      </c>
      <c r="E16">
        <v>48</v>
      </c>
    </row>
    <row r="17" spans="1:5" x14ac:dyDescent="0.25">
      <c r="A17" t="s">
        <v>20</v>
      </c>
      <c r="B17">
        <v>129</v>
      </c>
      <c r="D17" t="s">
        <v>14</v>
      </c>
      <c r="E17">
        <v>1</v>
      </c>
    </row>
    <row r="18" spans="1:5" x14ac:dyDescent="0.25">
      <c r="A18" t="s">
        <v>20</v>
      </c>
      <c r="B18">
        <v>226</v>
      </c>
      <c r="D18" t="s">
        <v>14</v>
      </c>
      <c r="E18">
        <v>1467</v>
      </c>
    </row>
    <row r="19" spans="1:5" x14ac:dyDescent="0.25">
      <c r="A19" t="s">
        <v>20</v>
      </c>
      <c r="B19">
        <v>5419</v>
      </c>
      <c r="D19" t="s">
        <v>14</v>
      </c>
      <c r="E19">
        <v>75</v>
      </c>
    </row>
    <row r="20" spans="1:5" x14ac:dyDescent="0.25">
      <c r="A20" t="s">
        <v>20</v>
      </c>
      <c r="B20">
        <v>165</v>
      </c>
      <c r="D20" t="s">
        <v>14</v>
      </c>
      <c r="E20">
        <v>120</v>
      </c>
    </row>
    <row r="21" spans="1:5" x14ac:dyDescent="0.25">
      <c r="A21" t="s">
        <v>20</v>
      </c>
      <c r="B21">
        <v>1965</v>
      </c>
      <c r="D21" t="s">
        <v>14</v>
      </c>
      <c r="E21">
        <v>2253</v>
      </c>
    </row>
    <row r="22" spans="1:5" x14ac:dyDescent="0.25">
      <c r="A22" t="s">
        <v>20</v>
      </c>
      <c r="B22">
        <v>16</v>
      </c>
      <c r="D22" t="s">
        <v>14</v>
      </c>
      <c r="E22">
        <v>5</v>
      </c>
    </row>
    <row r="23" spans="1:5" x14ac:dyDescent="0.25">
      <c r="A23" t="s">
        <v>20</v>
      </c>
      <c r="B23">
        <v>107</v>
      </c>
      <c r="D23" t="s">
        <v>14</v>
      </c>
      <c r="E23">
        <v>38</v>
      </c>
    </row>
    <row r="24" spans="1:5" x14ac:dyDescent="0.25">
      <c r="A24" t="s">
        <v>20</v>
      </c>
      <c r="B24">
        <v>134</v>
      </c>
      <c r="D24" t="s">
        <v>14</v>
      </c>
      <c r="E24">
        <v>12</v>
      </c>
    </row>
    <row r="25" spans="1:5" x14ac:dyDescent="0.25">
      <c r="A25" t="s">
        <v>20</v>
      </c>
      <c r="B25">
        <v>198</v>
      </c>
      <c r="D25" t="s">
        <v>14</v>
      </c>
      <c r="E25">
        <v>1684</v>
      </c>
    </row>
    <row r="26" spans="1:5" x14ac:dyDescent="0.25">
      <c r="A26" t="s">
        <v>20</v>
      </c>
      <c r="B26">
        <v>111</v>
      </c>
      <c r="D26" t="s">
        <v>14</v>
      </c>
      <c r="E26">
        <v>56</v>
      </c>
    </row>
    <row r="27" spans="1:5" x14ac:dyDescent="0.25">
      <c r="A27" t="s">
        <v>20</v>
      </c>
      <c r="B27">
        <v>222</v>
      </c>
      <c r="D27" t="s">
        <v>14</v>
      </c>
      <c r="E27">
        <v>838</v>
      </c>
    </row>
    <row r="28" spans="1:5" x14ac:dyDescent="0.25">
      <c r="A28" t="s">
        <v>20</v>
      </c>
      <c r="B28">
        <v>6212</v>
      </c>
      <c r="D28" t="s">
        <v>14</v>
      </c>
      <c r="E28">
        <v>1000</v>
      </c>
    </row>
    <row r="29" spans="1:5" x14ac:dyDescent="0.25">
      <c r="A29" t="s">
        <v>20</v>
      </c>
      <c r="B29">
        <v>98</v>
      </c>
      <c r="D29" t="s">
        <v>14</v>
      </c>
      <c r="E29">
        <v>1482</v>
      </c>
    </row>
    <row r="30" spans="1:5" x14ac:dyDescent="0.25">
      <c r="A30" t="s">
        <v>20</v>
      </c>
      <c r="B30">
        <v>92</v>
      </c>
      <c r="D30" t="s">
        <v>14</v>
      </c>
      <c r="E30">
        <v>106</v>
      </c>
    </row>
    <row r="31" spans="1:5" x14ac:dyDescent="0.25">
      <c r="A31" t="s">
        <v>20</v>
      </c>
      <c r="B31">
        <v>149</v>
      </c>
      <c r="D31" t="s">
        <v>14</v>
      </c>
      <c r="E31">
        <v>679</v>
      </c>
    </row>
    <row r="32" spans="1:5" x14ac:dyDescent="0.25">
      <c r="A32" t="s">
        <v>20</v>
      </c>
      <c r="B32">
        <v>2431</v>
      </c>
      <c r="D32" t="s">
        <v>14</v>
      </c>
      <c r="E32">
        <v>1220</v>
      </c>
    </row>
    <row r="33" spans="1:5" x14ac:dyDescent="0.25">
      <c r="A33" t="s">
        <v>20</v>
      </c>
      <c r="B33">
        <v>303</v>
      </c>
      <c r="D33" t="s">
        <v>14</v>
      </c>
      <c r="E33">
        <v>1</v>
      </c>
    </row>
    <row r="34" spans="1:5" x14ac:dyDescent="0.25">
      <c r="A34" t="s">
        <v>20</v>
      </c>
      <c r="B34">
        <v>209</v>
      </c>
      <c r="D34" t="s">
        <v>14</v>
      </c>
      <c r="E34">
        <v>37</v>
      </c>
    </row>
    <row r="35" spans="1:5" x14ac:dyDescent="0.25">
      <c r="A35" t="s">
        <v>20</v>
      </c>
      <c r="B35">
        <v>131</v>
      </c>
      <c r="D35" t="s">
        <v>14</v>
      </c>
      <c r="E35">
        <v>60</v>
      </c>
    </row>
    <row r="36" spans="1:5" x14ac:dyDescent="0.25">
      <c r="A36" t="s">
        <v>20</v>
      </c>
      <c r="B36">
        <v>164</v>
      </c>
      <c r="D36" t="s">
        <v>14</v>
      </c>
      <c r="E36">
        <v>296</v>
      </c>
    </row>
    <row r="37" spans="1:5" x14ac:dyDescent="0.25">
      <c r="A37" t="s">
        <v>20</v>
      </c>
      <c r="B37">
        <v>201</v>
      </c>
      <c r="D37" t="s">
        <v>14</v>
      </c>
      <c r="E37">
        <v>3304</v>
      </c>
    </row>
    <row r="38" spans="1:5" x14ac:dyDescent="0.25">
      <c r="A38" t="s">
        <v>20</v>
      </c>
      <c r="B38">
        <v>211</v>
      </c>
      <c r="D38" t="s">
        <v>14</v>
      </c>
      <c r="E38">
        <v>73</v>
      </c>
    </row>
    <row r="39" spans="1:5" x14ac:dyDescent="0.25">
      <c r="A39" t="s">
        <v>20</v>
      </c>
      <c r="B39">
        <v>128</v>
      </c>
      <c r="D39" t="s">
        <v>14</v>
      </c>
      <c r="E39">
        <v>3387</v>
      </c>
    </row>
    <row r="40" spans="1:5" x14ac:dyDescent="0.25">
      <c r="A40" t="s">
        <v>20</v>
      </c>
      <c r="B40">
        <v>1600</v>
      </c>
      <c r="D40" t="s">
        <v>14</v>
      </c>
      <c r="E40">
        <v>662</v>
      </c>
    </row>
    <row r="41" spans="1:5" x14ac:dyDescent="0.25">
      <c r="A41" t="s">
        <v>20</v>
      </c>
      <c r="B41">
        <v>249</v>
      </c>
      <c r="D41" t="s">
        <v>14</v>
      </c>
      <c r="E41">
        <v>774</v>
      </c>
    </row>
    <row r="42" spans="1:5" x14ac:dyDescent="0.25">
      <c r="A42" t="s">
        <v>20</v>
      </c>
      <c r="B42">
        <v>236</v>
      </c>
      <c r="D42" t="s">
        <v>14</v>
      </c>
      <c r="E42">
        <v>672</v>
      </c>
    </row>
    <row r="43" spans="1:5" x14ac:dyDescent="0.25">
      <c r="A43" t="s">
        <v>20</v>
      </c>
      <c r="B43">
        <v>4065</v>
      </c>
      <c r="D43" t="s">
        <v>14</v>
      </c>
      <c r="E43">
        <v>940</v>
      </c>
    </row>
    <row r="44" spans="1:5" x14ac:dyDescent="0.25">
      <c r="A44" t="s">
        <v>20</v>
      </c>
      <c r="B44">
        <v>246</v>
      </c>
      <c r="D44" t="s">
        <v>14</v>
      </c>
      <c r="E44">
        <v>117</v>
      </c>
    </row>
    <row r="45" spans="1:5" x14ac:dyDescent="0.25">
      <c r="A45" t="s">
        <v>20</v>
      </c>
      <c r="B45">
        <v>2475</v>
      </c>
      <c r="D45" t="s">
        <v>14</v>
      </c>
      <c r="E45">
        <v>115</v>
      </c>
    </row>
    <row r="46" spans="1:5" x14ac:dyDescent="0.25">
      <c r="A46" t="s">
        <v>20</v>
      </c>
      <c r="B46">
        <v>76</v>
      </c>
      <c r="D46" t="s">
        <v>14</v>
      </c>
      <c r="E46">
        <v>326</v>
      </c>
    </row>
    <row r="47" spans="1:5" x14ac:dyDescent="0.25">
      <c r="A47" t="s">
        <v>20</v>
      </c>
      <c r="B47">
        <v>54</v>
      </c>
      <c r="D47" t="s">
        <v>14</v>
      </c>
      <c r="E47">
        <v>1</v>
      </c>
    </row>
    <row r="48" spans="1:5" x14ac:dyDescent="0.25">
      <c r="A48" t="s">
        <v>20</v>
      </c>
      <c r="B48">
        <v>88</v>
      </c>
      <c r="D48" t="s">
        <v>14</v>
      </c>
      <c r="E48">
        <v>1467</v>
      </c>
    </row>
    <row r="49" spans="1:5" x14ac:dyDescent="0.25">
      <c r="A49" t="s">
        <v>20</v>
      </c>
      <c r="B49">
        <v>85</v>
      </c>
      <c r="D49" t="s">
        <v>14</v>
      </c>
      <c r="E49">
        <v>5681</v>
      </c>
    </row>
    <row r="50" spans="1:5" x14ac:dyDescent="0.25">
      <c r="A50" t="s">
        <v>20</v>
      </c>
      <c r="B50">
        <v>170</v>
      </c>
      <c r="D50" t="s">
        <v>14</v>
      </c>
      <c r="E50">
        <v>1059</v>
      </c>
    </row>
    <row r="51" spans="1:5" x14ac:dyDescent="0.25">
      <c r="A51" t="s">
        <v>20</v>
      </c>
      <c r="B51">
        <v>330</v>
      </c>
      <c r="D51" t="s">
        <v>14</v>
      </c>
      <c r="E51">
        <v>1194</v>
      </c>
    </row>
    <row r="52" spans="1:5" x14ac:dyDescent="0.25">
      <c r="A52" t="s">
        <v>20</v>
      </c>
      <c r="B52">
        <v>127</v>
      </c>
      <c r="D52" t="s">
        <v>14</v>
      </c>
      <c r="E52">
        <v>30</v>
      </c>
    </row>
    <row r="53" spans="1:5" x14ac:dyDescent="0.25">
      <c r="A53" t="s">
        <v>20</v>
      </c>
      <c r="B53">
        <v>411</v>
      </c>
      <c r="D53" t="s">
        <v>14</v>
      </c>
      <c r="E53">
        <v>75</v>
      </c>
    </row>
    <row r="54" spans="1:5" x14ac:dyDescent="0.25">
      <c r="A54" t="s">
        <v>20</v>
      </c>
      <c r="B54">
        <v>180</v>
      </c>
      <c r="D54" t="s">
        <v>14</v>
      </c>
      <c r="E54">
        <v>955</v>
      </c>
    </row>
    <row r="55" spans="1:5" x14ac:dyDescent="0.25">
      <c r="A55" t="s">
        <v>20</v>
      </c>
      <c r="B55">
        <v>374</v>
      </c>
      <c r="D55" t="s">
        <v>14</v>
      </c>
      <c r="E55">
        <v>67</v>
      </c>
    </row>
    <row r="56" spans="1:5" x14ac:dyDescent="0.25">
      <c r="A56" t="s">
        <v>20</v>
      </c>
      <c r="B56">
        <v>71</v>
      </c>
      <c r="D56" t="s">
        <v>14</v>
      </c>
      <c r="E56">
        <v>5</v>
      </c>
    </row>
    <row r="57" spans="1:5" x14ac:dyDescent="0.25">
      <c r="A57" t="s">
        <v>20</v>
      </c>
      <c r="B57">
        <v>203</v>
      </c>
      <c r="D57" t="s">
        <v>14</v>
      </c>
      <c r="E57">
        <v>26</v>
      </c>
    </row>
    <row r="58" spans="1:5" x14ac:dyDescent="0.25">
      <c r="A58" t="s">
        <v>20</v>
      </c>
      <c r="B58">
        <v>113</v>
      </c>
      <c r="D58" t="s">
        <v>14</v>
      </c>
      <c r="E58">
        <v>1130</v>
      </c>
    </row>
    <row r="59" spans="1:5" x14ac:dyDescent="0.25">
      <c r="A59" t="s">
        <v>20</v>
      </c>
      <c r="B59">
        <v>96</v>
      </c>
      <c r="D59" t="s">
        <v>14</v>
      </c>
      <c r="E59">
        <v>782</v>
      </c>
    </row>
    <row r="60" spans="1:5" x14ac:dyDescent="0.25">
      <c r="A60" t="s">
        <v>20</v>
      </c>
      <c r="B60">
        <v>498</v>
      </c>
      <c r="D60" t="s">
        <v>14</v>
      </c>
      <c r="E60">
        <v>210</v>
      </c>
    </row>
    <row r="61" spans="1:5" x14ac:dyDescent="0.25">
      <c r="A61" t="s">
        <v>20</v>
      </c>
      <c r="B61">
        <v>180</v>
      </c>
      <c r="D61" t="s">
        <v>14</v>
      </c>
      <c r="E61">
        <v>136</v>
      </c>
    </row>
    <row r="62" spans="1:5" x14ac:dyDescent="0.25">
      <c r="A62" t="s">
        <v>20</v>
      </c>
      <c r="B62">
        <v>27</v>
      </c>
      <c r="D62" t="s">
        <v>14</v>
      </c>
      <c r="E62">
        <v>86</v>
      </c>
    </row>
    <row r="63" spans="1:5" x14ac:dyDescent="0.25">
      <c r="A63" t="s">
        <v>20</v>
      </c>
      <c r="B63">
        <v>2331</v>
      </c>
      <c r="D63" t="s">
        <v>14</v>
      </c>
      <c r="E63">
        <v>19</v>
      </c>
    </row>
    <row r="64" spans="1:5" x14ac:dyDescent="0.25">
      <c r="A64" t="s">
        <v>20</v>
      </c>
      <c r="B64">
        <v>113</v>
      </c>
      <c r="D64" t="s">
        <v>14</v>
      </c>
      <c r="E64">
        <v>886</v>
      </c>
    </row>
    <row r="65" spans="1:5" x14ac:dyDescent="0.25">
      <c r="A65" t="s">
        <v>20</v>
      </c>
      <c r="B65">
        <v>164</v>
      </c>
      <c r="D65" t="s">
        <v>14</v>
      </c>
      <c r="E65">
        <v>35</v>
      </c>
    </row>
    <row r="66" spans="1:5" x14ac:dyDescent="0.25">
      <c r="A66" t="s">
        <v>20</v>
      </c>
      <c r="B66">
        <v>164</v>
      </c>
      <c r="D66" t="s">
        <v>14</v>
      </c>
      <c r="E66">
        <v>24</v>
      </c>
    </row>
    <row r="67" spans="1:5" x14ac:dyDescent="0.25">
      <c r="A67" t="s">
        <v>20</v>
      </c>
      <c r="B67">
        <v>336</v>
      </c>
      <c r="D67" t="s">
        <v>14</v>
      </c>
      <c r="E67">
        <v>86</v>
      </c>
    </row>
    <row r="68" spans="1:5" x14ac:dyDescent="0.25">
      <c r="A68" t="s">
        <v>20</v>
      </c>
      <c r="B68">
        <v>1917</v>
      </c>
      <c r="D68" t="s">
        <v>14</v>
      </c>
      <c r="E68">
        <v>243</v>
      </c>
    </row>
    <row r="69" spans="1:5" x14ac:dyDescent="0.25">
      <c r="A69" t="s">
        <v>20</v>
      </c>
      <c r="B69">
        <v>95</v>
      </c>
      <c r="D69" t="s">
        <v>14</v>
      </c>
      <c r="E69">
        <v>65</v>
      </c>
    </row>
    <row r="70" spans="1:5" x14ac:dyDescent="0.25">
      <c r="A70" t="s">
        <v>20</v>
      </c>
      <c r="B70">
        <v>147</v>
      </c>
      <c r="D70" t="s">
        <v>14</v>
      </c>
      <c r="E70">
        <v>100</v>
      </c>
    </row>
    <row r="71" spans="1:5" x14ac:dyDescent="0.25">
      <c r="A71" t="s">
        <v>20</v>
      </c>
      <c r="B71">
        <v>86</v>
      </c>
      <c r="D71" t="s">
        <v>14</v>
      </c>
      <c r="E71">
        <v>168</v>
      </c>
    </row>
    <row r="72" spans="1:5" x14ac:dyDescent="0.25">
      <c r="A72" t="s">
        <v>20</v>
      </c>
      <c r="B72">
        <v>83</v>
      </c>
      <c r="D72" t="s">
        <v>14</v>
      </c>
      <c r="E72">
        <v>13</v>
      </c>
    </row>
    <row r="73" spans="1:5" x14ac:dyDescent="0.25">
      <c r="A73" t="s">
        <v>20</v>
      </c>
      <c r="B73">
        <v>676</v>
      </c>
      <c r="D73" t="s">
        <v>14</v>
      </c>
      <c r="E73">
        <v>1</v>
      </c>
    </row>
    <row r="74" spans="1:5" x14ac:dyDescent="0.25">
      <c r="A74" t="s">
        <v>20</v>
      </c>
      <c r="B74">
        <v>361</v>
      </c>
      <c r="D74" t="s">
        <v>14</v>
      </c>
      <c r="E74">
        <v>40</v>
      </c>
    </row>
    <row r="75" spans="1:5" x14ac:dyDescent="0.25">
      <c r="A75" t="s">
        <v>20</v>
      </c>
      <c r="B75">
        <v>131</v>
      </c>
      <c r="D75" t="s">
        <v>14</v>
      </c>
      <c r="E75">
        <v>226</v>
      </c>
    </row>
    <row r="76" spans="1:5" x14ac:dyDescent="0.25">
      <c r="A76" t="s">
        <v>20</v>
      </c>
      <c r="B76">
        <v>126</v>
      </c>
      <c r="D76" t="s">
        <v>14</v>
      </c>
      <c r="E76">
        <v>1625</v>
      </c>
    </row>
    <row r="77" spans="1:5" x14ac:dyDescent="0.25">
      <c r="A77" t="s">
        <v>20</v>
      </c>
      <c r="B77">
        <v>275</v>
      </c>
      <c r="D77" t="s">
        <v>14</v>
      </c>
      <c r="E77">
        <v>143</v>
      </c>
    </row>
    <row r="78" spans="1:5" x14ac:dyDescent="0.25">
      <c r="A78" t="s">
        <v>20</v>
      </c>
      <c r="B78">
        <v>67</v>
      </c>
      <c r="D78" t="s">
        <v>14</v>
      </c>
      <c r="E78">
        <v>934</v>
      </c>
    </row>
    <row r="79" spans="1:5" x14ac:dyDescent="0.25">
      <c r="A79" t="s">
        <v>20</v>
      </c>
      <c r="B79">
        <v>154</v>
      </c>
      <c r="D79" t="s">
        <v>14</v>
      </c>
      <c r="E79">
        <v>17</v>
      </c>
    </row>
    <row r="80" spans="1:5" x14ac:dyDescent="0.25">
      <c r="A80" t="s">
        <v>20</v>
      </c>
      <c r="B80">
        <v>1782</v>
      </c>
      <c r="D80" t="s">
        <v>14</v>
      </c>
      <c r="E80">
        <v>2179</v>
      </c>
    </row>
    <row r="81" spans="1:5" x14ac:dyDescent="0.25">
      <c r="A81" t="s">
        <v>20</v>
      </c>
      <c r="B81">
        <v>903</v>
      </c>
      <c r="D81" t="s">
        <v>14</v>
      </c>
      <c r="E81">
        <v>931</v>
      </c>
    </row>
    <row r="82" spans="1:5" x14ac:dyDescent="0.25">
      <c r="A82" t="s">
        <v>20</v>
      </c>
      <c r="B82">
        <v>94</v>
      </c>
      <c r="D82" t="s">
        <v>14</v>
      </c>
      <c r="E82">
        <v>92</v>
      </c>
    </row>
    <row r="83" spans="1:5" x14ac:dyDescent="0.25">
      <c r="A83" t="s">
        <v>20</v>
      </c>
      <c r="B83">
        <v>180</v>
      </c>
      <c r="D83" t="s">
        <v>14</v>
      </c>
      <c r="E83">
        <v>57</v>
      </c>
    </row>
    <row r="84" spans="1:5" x14ac:dyDescent="0.25">
      <c r="A84" t="s">
        <v>20</v>
      </c>
      <c r="B84">
        <v>533</v>
      </c>
      <c r="D84" t="s">
        <v>14</v>
      </c>
      <c r="E84">
        <v>41</v>
      </c>
    </row>
    <row r="85" spans="1:5" x14ac:dyDescent="0.25">
      <c r="A85" t="s">
        <v>20</v>
      </c>
      <c r="B85">
        <v>2443</v>
      </c>
      <c r="D85" t="s">
        <v>14</v>
      </c>
      <c r="E85">
        <v>1</v>
      </c>
    </row>
    <row r="86" spans="1:5" x14ac:dyDescent="0.25">
      <c r="A86" t="s">
        <v>20</v>
      </c>
      <c r="B86">
        <v>89</v>
      </c>
      <c r="D86" t="s">
        <v>14</v>
      </c>
      <c r="E86">
        <v>101</v>
      </c>
    </row>
    <row r="87" spans="1:5" x14ac:dyDescent="0.25">
      <c r="A87" t="s">
        <v>20</v>
      </c>
      <c r="B87">
        <v>159</v>
      </c>
      <c r="D87" t="s">
        <v>14</v>
      </c>
      <c r="E87">
        <v>1335</v>
      </c>
    </row>
    <row r="88" spans="1:5" x14ac:dyDescent="0.25">
      <c r="A88" t="s">
        <v>20</v>
      </c>
      <c r="B88">
        <v>50</v>
      </c>
      <c r="D88" t="s">
        <v>14</v>
      </c>
      <c r="E88">
        <v>15</v>
      </c>
    </row>
    <row r="89" spans="1:5" x14ac:dyDescent="0.25">
      <c r="A89" t="s">
        <v>20</v>
      </c>
      <c r="B89">
        <v>186</v>
      </c>
      <c r="D89" t="s">
        <v>14</v>
      </c>
      <c r="E89">
        <v>454</v>
      </c>
    </row>
    <row r="90" spans="1:5" x14ac:dyDescent="0.25">
      <c r="A90" t="s">
        <v>20</v>
      </c>
      <c r="B90">
        <v>1071</v>
      </c>
      <c r="D90" t="s">
        <v>14</v>
      </c>
      <c r="E90">
        <v>3182</v>
      </c>
    </row>
    <row r="91" spans="1:5" x14ac:dyDescent="0.25">
      <c r="A91" t="s">
        <v>20</v>
      </c>
      <c r="B91">
        <v>117</v>
      </c>
      <c r="D91" t="s">
        <v>14</v>
      </c>
      <c r="E91">
        <v>15</v>
      </c>
    </row>
    <row r="92" spans="1:5" x14ac:dyDescent="0.25">
      <c r="A92" t="s">
        <v>20</v>
      </c>
      <c r="B92">
        <v>70</v>
      </c>
      <c r="D92" t="s">
        <v>14</v>
      </c>
      <c r="E92">
        <v>133</v>
      </c>
    </row>
    <row r="93" spans="1:5" x14ac:dyDescent="0.25">
      <c r="A93" t="s">
        <v>20</v>
      </c>
      <c r="B93">
        <v>135</v>
      </c>
      <c r="D93" t="s">
        <v>14</v>
      </c>
      <c r="E93">
        <v>2062</v>
      </c>
    </row>
    <row r="94" spans="1:5" x14ac:dyDescent="0.25">
      <c r="A94" t="s">
        <v>20</v>
      </c>
      <c r="B94">
        <v>768</v>
      </c>
      <c r="D94" t="s">
        <v>14</v>
      </c>
      <c r="E94">
        <v>29</v>
      </c>
    </row>
    <row r="95" spans="1:5" x14ac:dyDescent="0.25">
      <c r="A95" t="s">
        <v>20</v>
      </c>
      <c r="B95">
        <v>199</v>
      </c>
      <c r="D95" t="s">
        <v>14</v>
      </c>
      <c r="E95">
        <v>132</v>
      </c>
    </row>
    <row r="96" spans="1:5" x14ac:dyDescent="0.25">
      <c r="A96" t="s">
        <v>20</v>
      </c>
      <c r="B96">
        <v>107</v>
      </c>
      <c r="D96" t="s">
        <v>14</v>
      </c>
      <c r="E96">
        <v>137</v>
      </c>
    </row>
    <row r="97" spans="1:5" x14ac:dyDescent="0.25">
      <c r="A97" t="s">
        <v>20</v>
      </c>
      <c r="B97">
        <v>195</v>
      </c>
      <c r="D97" t="s">
        <v>14</v>
      </c>
      <c r="E97">
        <v>908</v>
      </c>
    </row>
    <row r="98" spans="1:5" x14ac:dyDescent="0.25">
      <c r="A98" t="s">
        <v>20</v>
      </c>
      <c r="B98">
        <v>3376</v>
      </c>
      <c r="D98" t="s">
        <v>14</v>
      </c>
      <c r="E98">
        <v>10</v>
      </c>
    </row>
    <row r="99" spans="1:5" x14ac:dyDescent="0.25">
      <c r="A99" t="s">
        <v>20</v>
      </c>
      <c r="B99">
        <v>41</v>
      </c>
      <c r="D99" t="s">
        <v>14</v>
      </c>
      <c r="E99">
        <v>1910</v>
      </c>
    </row>
    <row r="100" spans="1:5" x14ac:dyDescent="0.25">
      <c r="A100" t="s">
        <v>20</v>
      </c>
      <c r="B100">
        <v>1821</v>
      </c>
      <c r="D100" t="s">
        <v>14</v>
      </c>
      <c r="E100">
        <v>38</v>
      </c>
    </row>
    <row r="101" spans="1:5" x14ac:dyDescent="0.25">
      <c r="A101" t="s">
        <v>20</v>
      </c>
      <c r="B101">
        <v>164</v>
      </c>
      <c r="D101" t="s">
        <v>14</v>
      </c>
      <c r="E101">
        <v>104</v>
      </c>
    </row>
    <row r="102" spans="1:5" x14ac:dyDescent="0.25">
      <c r="A102" t="s">
        <v>20</v>
      </c>
      <c r="B102">
        <v>157</v>
      </c>
      <c r="D102" t="s">
        <v>14</v>
      </c>
      <c r="E102">
        <v>49</v>
      </c>
    </row>
    <row r="103" spans="1:5" x14ac:dyDescent="0.25">
      <c r="A103" t="s">
        <v>20</v>
      </c>
      <c r="B103">
        <v>246</v>
      </c>
      <c r="D103" t="s">
        <v>14</v>
      </c>
      <c r="E103">
        <v>1</v>
      </c>
    </row>
    <row r="104" spans="1:5" x14ac:dyDescent="0.25">
      <c r="A104" t="s">
        <v>20</v>
      </c>
      <c r="B104">
        <v>1396</v>
      </c>
      <c r="D104" t="s">
        <v>14</v>
      </c>
      <c r="E104">
        <v>245</v>
      </c>
    </row>
    <row r="105" spans="1:5" x14ac:dyDescent="0.25">
      <c r="A105" t="s">
        <v>20</v>
      </c>
      <c r="B105">
        <v>2506</v>
      </c>
      <c r="D105" t="s">
        <v>14</v>
      </c>
      <c r="E105">
        <v>32</v>
      </c>
    </row>
    <row r="106" spans="1:5" x14ac:dyDescent="0.25">
      <c r="A106" t="s">
        <v>20</v>
      </c>
      <c r="B106">
        <v>244</v>
      </c>
      <c r="D106" t="s">
        <v>14</v>
      </c>
      <c r="E106">
        <v>7</v>
      </c>
    </row>
    <row r="107" spans="1:5" x14ac:dyDescent="0.25">
      <c r="A107" t="s">
        <v>20</v>
      </c>
      <c r="B107">
        <v>146</v>
      </c>
      <c r="D107" t="s">
        <v>14</v>
      </c>
      <c r="E107">
        <v>803</v>
      </c>
    </row>
    <row r="108" spans="1:5" x14ac:dyDescent="0.25">
      <c r="A108" t="s">
        <v>20</v>
      </c>
      <c r="B108">
        <v>1267</v>
      </c>
      <c r="D108" t="s">
        <v>14</v>
      </c>
      <c r="E108">
        <v>16</v>
      </c>
    </row>
    <row r="109" spans="1:5" x14ac:dyDescent="0.25">
      <c r="A109" t="s">
        <v>20</v>
      </c>
      <c r="B109">
        <v>1561</v>
      </c>
      <c r="D109" t="s">
        <v>14</v>
      </c>
      <c r="E109">
        <v>31</v>
      </c>
    </row>
    <row r="110" spans="1:5" x14ac:dyDescent="0.25">
      <c r="A110" t="s">
        <v>20</v>
      </c>
      <c r="B110">
        <v>48</v>
      </c>
      <c r="D110" t="s">
        <v>14</v>
      </c>
      <c r="E110">
        <v>108</v>
      </c>
    </row>
    <row r="111" spans="1:5" x14ac:dyDescent="0.25">
      <c r="A111" t="s">
        <v>20</v>
      </c>
      <c r="B111">
        <v>2739</v>
      </c>
      <c r="D111" t="s">
        <v>14</v>
      </c>
      <c r="E111">
        <v>30</v>
      </c>
    </row>
    <row r="112" spans="1:5" x14ac:dyDescent="0.25">
      <c r="A112" t="s">
        <v>20</v>
      </c>
      <c r="B112">
        <v>3537</v>
      </c>
      <c r="D112" t="s">
        <v>14</v>
      </c>
      <c r="E112">
        <v>17</v>
      </c>
    </row>
    <row r="113" spans="1:5" x14ac:dyDescent="0.25">
      <c r="A113" t="s">
        <v>20</v>
      </c>
      <c r="B113">
        <v>2107</v>
      </c>
      <c r="D113" t="s">
        <v>14</v>
      </c>
      <c r="E113">
        <v>80</v>
      </c>
    </row>
    <row r="114" spans="1:5" x14ac:dyDescent="0.25">
      <c r="A114" t="s">
        <v>20</v>
      </c>
      <c r="B114">
        <v>3318</v>
      </c>
      <c r="D114" t="s">
        <v>14</v>
      </c>
      <c r="E114">
        <v>2468</v>
      </c>
    </row>
    <row r="115" spans="1:5" x14ac:dyDescent="0.25">
      <c r="A115" t="s">
        <v>20</v>
      </c>
      <c r="B115">
        <v>340</v>
      </c>
      <c r="D115" t="s">
        <v>14</v>
      </c>
      <c r="E115">
        <v>26</v>
      </c>
    </row>
    <row r="116" spans="1:5" x14ac:dyDescent="0.25">
      <c r="A116" t="s">
        <v>20</v>
      </c>
      <c r="B116">
        <v>1442</v>
      </c>
      <c r="D116" t="s">
        <v>14</v>
      </c>
      <c r="E116">
        <v>73</v>
      </c>
    </row>
    <row r="117" spans="1:5" x14ac:dyDescent="0.25">
      <c r="A117" t="s">
        <v>20</v>
      </c>
      <c r="B117">
        <v>126</v>
      </c>
      <c r="D117" t="s">
        <v>14</v>
      </c>
      <c r="E117">
        <v>128</v>
      </c>
    </row>
    <row r="118" spans="1:5" x14ac:dyDescent="0.25">
      <c r="A118" t="s">
        <v>20</v>
      </c>
      <c r="B118">
        <v>524</v>
      </c>
      <c r="D118" t="s">
        <v>14</v>
      </c>
      <c r="E118">
        <v>33</v>
      </c>
    </row>
    <row r="119" spans="1:5" x14ac:dyDescent="0.25">
      <c r="A119" t="s">
        <v>20</v>
      </c>
      <c r="B119">
        <v>1989</v>
      </c>
      <c r="D119" t="s">
        <v>14</v>
      </c>
      <c r="E119">
        <v>1072</v>
      </c>
    </row>
    <row r="120" spans="1:5" x14ac:dyDescent="0.25">
      <c r="A120" t="s">
        <v>20</v>
      </c>
      <c r="B120">
        <v>157</v>
      </c>
      <c r="D120" t="s">
        <v>14</v>
      </c>
      <c r="E120">
        <v>393</v>
      </c>
    </row>
    <row r="121" spans="1:5" x14ac:dyDescent="0.25">
      <c r="A121" t="s">
        <v>20</v>
      </c>
      <c r="B121">
        <v>4498</v>
      </c>
      <c r="D121" t="s">
        <v>14</v>
      </c>
      <c r="E121">
        <v>1257</v>
      </c>
    </row>
    <row r="122" spans="1:5" x14ac:dyDescent="0.25">
      <c r="A122" t="s">
        <v>20</v>
      </c>
      <c r="B122">
        <v>80</v>
      </c>
      <c r="D122" t="s">
        <v>14</v>
      </c>
      <c r="E122">
        <v>328</v>
      </c>
    </row>
    <row r="123" spans="1:5" x14ac:dyDescent="0.25">
      <c r="A123" t="s">
        <v>20</v>
      </c>
      <c r="B123">
        <v>43</v>
      </c>
      <c r="D123" t="s">
        <v>14</v>
      </c>
      <c r="E123">
        <v>147</v>
      </c>
    </row>
    <row r="124" spans="1:5" x14ac:dyDescent="0.25">
      <c r="A124" t="s">
        <v>20</v>
      </c>
      <c r="B124">
        <v>2053</v>
      </c>
      <c r="D124" t="s">
        <v>14</v>
      </c>
      <c r="E124">
        <v>830</v>
      </c>
    </row>
    <row r="125" spans="1:5" x14ac:dyDescent="0.25">
      <c r="A125" t="s">
        <v>20</v>
      </c>
      <c r="B125">
        <v>168</v>
      </c>
      <c r="D125" t="s">
        <v>14</v>
      </c>
      <c r="E125">
        <v>331</v>
      </c>
    </row>
    <row r="126" spans="1:5" x14ac:dyDescent="0.25">
      <c r="A126" t="s">
        <v>20</v>
      </c>
      <c r="B126">
        <v>4289</v>
      </c>
      <c r="D126" t="s">
        <v>14</v>
      </c>
      <c r="E126">
        <v>25</v>
      </c>
    </row>
    <row r="127" spans="1:5" x14ac:dyDescent="0.25">
      <c r="A127" t="s">
        <v>20</v>
      </c>
      <c r="B127">
        <v>165</v>
      </c>
      <c r="D127" t="s">
        <v>14</v>
      </c>
      <c r="E127">
        <v>3483</v>
      </c>
    </row>
    <row r="128" spans="1:5" x14ac:dyDescent="0.25">
      <c r="A128" t="s">
        <v>20</v>
      </c>
      <c r="B128">
        <v>1815</v>
      </c>
      <c r="D128" t="s">
        <v>14</v>
      </c>
      <c r="E128">
        <v>923</v>
      </c>
    </row>
    <row r="129" spans="1:5" x14ac:dyDescent="0.25">
      <c r="A129" t="s">
        <v>20</v>
      </c>
      <c r="B129">
        <v>397</v>
      </c>
      <c r="D129" t="s">
        <v>14</v>
      </c>
      <c r="E129">
        <v>1</v>
      </c>
    </row>
    <row r="130" spans="1:5" x14ac:dyDescent="0.25">
      <c r="A130" t="s">
        <v>20</v>
      </c>
      <c r="B130">
        <v>1539</v>
      </c>
      <c r="D130" t="s">
        <v>14</v>
      </c>
      <c r="E130">
        <v>33</v>
      </c>
    </row>
    <row r="131" spans="1:5" x14ac:dyDescent="0.25">
      <c r="A131" t="s">
        <v>20</v>
      </c>
      <c r="B131">
        <v>138</v>
      </c>
      <c r="D131" t="s">
        <v>14</v>
      </c>
      <c r="E131">
        <v>40</v>
      </c>
    </row>
    <row r="132" spans="1:5" x14ac:dyDescent="0.25">
      <c r="A132" t="s">
        <v>20</v>
      </c>
      <c r="B132">
        <v>3594</v>
      </c>
      <c r="D132" t="s">
        <v>14</v>
      </c>
      <c r="E132">
        <v>23</v>
      </c>
    </row>
    <row r="133" spans="1:5" x14ac:dyDescent="0.25">
      <c r="A133" t="s">
        <v>20</v>
      </c>
      <c r="B133">
        <v>5880</v>
      </c>
      <c r="D133" t="s">
        <v>14</v>
      </c>
      <c r="E133">
        <v>75</v>
      </c>
    </row>
    <row r="134" spans="1:5" x14ac:dyDescent="0.25">
      <c r="A134" t="s">
        <v>20</v>
      </c>
      <c r="B134">
        <v>112</v>
      </c>
      <c r="D134" t="s">
        <v>14</v>
      </c>
      <c r="E134">
        <v>2176</v>
      </c>
    </row>
    <row r="135" spans="1:5" x14ac:dyDescent="0.25">
      <c r="A135" t="s">
        <v>20</v>
      </c>
      <c r="B135">
        <v>943</v>
      </c>
      <c r="D135" t="s">
        <v>14</v>
      </c>
      <c r="E135">
        <v>441</v>
      </c>
    </row>
    <row r="136" spans="1:5" x14ac:dyDescent="0.25">
      <c r="A136" t="s">
        <v>20</v>
      </c>
      <c r="B136">
        <v>2468</v>
      </c>
      <c r="D136" t="s">
        <v>14</v>
      </c>
      <c r="E136">
        <v>25</v>
      </c>
    </row>
    <row r="137" spans="1:5" x14ac:dyDescent="0.25">
      <c r="A137" t="s">
        <v>20</v>
      </c>
      <c r="B137">
        <v>2551</v>
      </c>
      <c r="D137" t="s">
        <v>14</v>
      </c>
      <c r="E137">
        <v>127</v>
      </c>
    </row>
    <row r="138" spans="1:5" x14ac:dyDescent="0.25">
      <c r="A138" t="s">
        <v>20</v>
      </c>
      <c r="B138">
        <v>101</v>
      </c>
      <c r="D138" t="s">
        <v>14</v>
      </c>
      <c r="E138">
        <v>355</v>
      </c>
    </row>
    <row r="139" spans="1:5" x14ac:dyDescent="0.25">
      <c r="A139" t="s">
        <v>20</v>
      </c>
      <c r="B139">
        <v>92</v>
      </c>
      <c r="D139" t="s">
        <v>14</v>
      </c>
      <c r="E139">
        <v>44</v>
      </c>
    </row>
    <row r="140" spans="1:5" x14ac:dyDescent="0.25">
      <c r="A140" t="s">
        <v>20</v>
      </c>
      <c r="B140">
        <v>62</v>
      </c>
      <c r="D140" t="s">
        <v>14</v>
      </c>
      <c r="E140">
        <v>67</v>
      </c>
    </row>
    <row r="141" spans="1:5" x14ac:dyDescent="0.25">
      <c r="A141" t="s">
        <v>20</v>
      </c>
      <c r="B141">
        <v>149</v>
      </c>
      <c r="D141" t="s">
        <v>14</v>
      </c>
      <c r="E141">
        <v>1068</v>
      </c>
    </row>
    <row r="142" spans="1:5" x14ac:dyDescent="0.25">
      <c r="A142" t="s">
        <v>20</v>
      </c>
      <c r="B142">
        <v>329</v>
      </c>
      <c r="D142" t="s">
        <v>14</v>
      </c>
      <c r="E142">
        <v>424</v>
      </c>
    </row>
    <row r="143" spans="1:5" x14ac:dyDescent="0.25">
      <c r="A143" t="s">
        <v>20</v>
      </c>
      <c r="B143">
        <v>97</v>
      </c>
      <c r="D143" t="s">
        <v>14</v>
      </c>
      <c r="E143">
        <v>151</v>
      </c>
    </row>
    <row r="144" spans="1:5" x14ac:dyDescent="0.25">
      <c r="A144" t="s">
        <v>20</v>
      </c>
      <c r="B144">
        <v>1784</v>
      </c>
      <c r="D144" t="s">
        <v>14</v>
      </c>
      <c r="E144">
        <v>1608</v>
      </c>
    </row>
    <row r="145" spans="1:5" x14ac:dyDescent="0.25">
      <c r="A145" t="s">
        <v>20</v>
      </c>
      <c r="B145">
        <v>1684</v>
      </c>
      <c r="D145" t="s">
        <v>14</v>
      </c>
      <c r="E145">
        <v>941</v>
      </c>
    </row>
    <row r="146" spans="1:5" x14ac:dyDescent="0.25">
      <c r="A146" t="s">
        <v>20</v>
      </c>
      <c r="B146">
        <v>250</v>
      </c>
      <c r="D146" t="s">
        <v>14</v>
      </c>
      <c r="E146">
        <v>1</v>
      </c>
    </row>
    <row r="147" spans="1:5" x14ac:dyDescent="0.25">
      <c r="A147" t="s">
        <v>20</v>
      </c>
      <c r="B147">
        <v>238</v>
      </c>
      <c r="D147" t="s">
        <v>14</v>
      </c>
      <c r="E147">
        <v>40</v>
      </c>
    </row>
    <row r="148" spans="1:5" x14ac:dyDescent="0.25">
      <c r="A148" t="s">
        <v>20</v>
      </c>
      <c r="B148">
        <v>53</v>
      </c>
      <c r="D148" t="s">
        <v>14</v>
      </c>
      <c r="E148">
        <v>3015</v>
      </c>
    </row>
    <row r="149" spans="1:5" x14ac:dyDescent="0.25">
      <c r="A149" t="s">
        <v>20</v>
      </c>
      <c r="B149">
        <v>214</v>
      </c>
      <c r="D149" t="s">
        <v>14</v>
      </c>
      <c r="E149">
        <v>435</v>
      </c>
    </row>
    <row r="150" spans="1:5" x14ac:dyDescent="0.25">
      <c r="A150" t="s">
        <v>20</v>
      </c>
      <c r="B150">
        <v>222</v>
      </c>
      <c r="D150" t="s">
        <v>14</v>
      </c>
      <c r="E150">
        <v>714</v>
      </c>
    </row>
    <row r="151" spans="1:5" x14ac:dyDescent="0.25">
      <c r="A151" t="s">
        <v>20</v>
      </c>
      <c r="B151">
        <v>1884</v>
      </c>
      <c r="D151" t="s">
        <v>14</v>
      </c>
      <c r="E151">
        <v>5497</v>
      </c>
    </row>
    <row r="152" spans="1:5" x14ac:dyDescent="0.25">
      <c r="A152" t="s">
        <v>20</v>
      </c>
      <c r="B152">
        <v>218</v>
      </c>
      <c r="D152" t="s">
        <v>14</v>
      </c>
      <c r="E152">
        <v>418</v>
      </c>
    </row>
    <row r="153" spans="1:5" x14ac:dyDescent="0.25">
      <c r="A153" t="s">
        <v>20</v>
      </c>
      <c r="B153">
        <v>6465</v>
      </c>
      <c r="D153" t="s">
        <v>14</v>
      </c>
      <c r="E153">
        <v>1439</v>
      </c>
    </row>
    <row r="154" spans="1:5" x14ac:dyDescent="0.25">
      <c r="A154" t="s">
        <v>20</v>
      </c>
      <c r="B154">
        <v>59</v>
      </c>
      <c r="D154" t="s">
        <v>14</v>
      </c>
      <c r="E154">
        <v>15</v>
      </c>
    </row>
    <row r="155" spans="1:5" x14ac:dyDescent="0.25">
      <c r="A155" t="s">
        <v>20</v>
      </c>
      <c r="B155">
        <v>88</v>
      </c>
      <c r="D155" t="s">
        <v>14</v>
      </c>
      <c r="E155">
        <v>1999</v>
      </c>
    </row>
    <row r="156" spans="1:5" x14ac:dyDescent="0.25">
      <c r="A156" t="s">
        <v>20</v>
      </c>
      <c r="B156">
        <v>1697</v>
      </c>
      <c r="D156" t="s">
        <v>14</v>
      </c>
      <c r="E156">
        <v>118</v>
      </c>
    </row>
    <row r="157" spans="1:5" x14ac:dyDescent="0.25">
      <c r="A157" t="s">
        <v>20</v>
      </c>
      <c r="B157">
        <v>92</v>
      </c>
      <c r="D157" t="s">
        <v>14</v>
      </c>
      <c r="E157">
        <v>162</v>
      </c>
    </row>
    <row r="158" spans="1:5" x14ac:dyDescent="0.25">
      <c r="A158" t="s">
        <v>20</v>
      </c>
      <c r="B158">
        <v>186</v>
      </c>
      <c r="D158" t="s">
        <v>14</v>
      </c>
      <c r="E158">
        <v>83</v>
      </c>
    </row>
    <row r="159" spans="1:5" x14ac:dyDescent="0.25">
      <c r="A159" t="s">
        <v>20</v>
      </c>
      <c r="B159">
        <v>138</v>
      </c>
      <c r="D159" t="s">
        <v>14</v>
      </c>
      <c r="E159">
        <v>747</v>
      </c>
    </row>
    <row r="160" spans="1:5" x14ac:dyDescent="0.25">
      <c r="A160" t="s">
        <v>20</v>
      </c>
      <c r="B160">
        <v>261</v>
      </c>
      <c r="D160" t="s">
        <v>14</v>
      </c>
      <c r="E160">
        <v>84</v>
      </c>
    </row>
    <row r="161" spans="1:5" x14ac:dyDescent="0.25">
      <c r="A161" t="s">
        <v>20</v>
      </c>
      <c r="B161">
        <v>107</v>
      </c>
      <c r="D161" t="s">
        <v>14</v>
      </c>
      <c r="E161">
        <v>91</v>
      </c>
    </row>
    <row r="162" spans="1:5" x14ac:dyDescent="0.25">
      <c r="A162" t="s">
        <v>20</v>
      </c>
      <c r="B162">
        <v>199</v>
      </c>
      <c r="D162" t="s">
        <v>14</v>
      </c>
      <c r="E162">
        <v>792</v>
      </c>
    </row>
    <row r="163" spans="1:5" x14ac:dyDescent="0.25">
      <c r="A163" t="s">
        <v>20</v>
      </c>
      <c r="B163">
        <v>5512</v>
      </c>
      <c r="D163" t="s">
        <v>14</v>
      </c>
      <c r="E163">
        <v>32</v>
      </c>
    </row>
    <row r="164" spans="1:5" x14ac:dyDescent="0.25">
      <c r="A164" t="s">
        <v>20</v>
      </c>
      <c r="B164">
        <v>86</v>
      </c>
      <c r="D164" t="s">
        <v>14</v>
      </c>
      <c r="E164">
        <v>186</v>
      </c>
    </row>
    <row r="165" spans="1:5" x14ac:dyDescent="0.25">
      <c r="A165" t="s">
        <v>20</v>
      </c>
      <c r="B165">
        <v>2768</v>
      </c>
      <c r="D165" t="s">
        <v>14</v>
      </c>
      <c r="E165">
        <v>605</v>
      </c>
    </row>
    <row r="166" spans="1:5" x14ac:dyDescent="0.25">
      <c r="A166" t="s">
        <v>20</v>
      </c>
      <c r="B166">
        <v>48</v>
      </c>
      <c r="D166" t="s">
        <v>14</v>
      </c>
      <c r="E166">
        <v>1</v>
      </c>
    </row>
    <row r="167" spans="1:5" x14ac:dyDescent="0.25">
      <c r="A167" t="s">
        <v>20</v>
      </c>
      <c r="B167">
        <v>87</v>
      </c>
      <c r="D167" t="s">
        <v>14</v>
      </c>
      <c r="E167">
        <v>31</v>
      </c>
    </row>
    <row r="168" spans="1:5" x14ac:dyDescent="0.25">
      <c r="A168" t="s">
        <v>20</v>
      </c>
      <c r="B168">
        <v>1894</v>
      </c>
      <c r="D168" t="s">
        <v>14</v>
      </c>
      <c r="E168">
        <v>1181</v>
      </c>
    </row>
    <row r="169" spans="1:5" x14ac:dyDescent="0.25">
      <c r="A169" t="s">
        <v>20</v>
      </c>
      <c r="B169">
        <v>282</v>
      </c>
      <c r="D169" t="s">
        <v>14</v>
      </c>
      <c r="E169">
        <v>39</v>
      </c>
    </row>
    <row r="170" spans="1:5" x14ac:dyDescent="0.25">
      <c r="A170" t="s">
        <v>20</v>
      </c>
      <c r="B170">
        <v>116</v>
      </c>
      <c r="D170" t="s">
        <v>14</v>
      </c>
      <c r="E170">
        <v>46</v>
      </c>
    </row>
    <row r="171" spans="1:5" x14ac:dyDescent="0.25">
      <c r="A171" t="s">
        <v>20</v>
      </c>
      <c r="B171">
        <v>83</v>
      </c>
      <c r="D171" t="s">
        <v>14</v>
      </c>
      <c r="E171">
        <v>105</v>
      </c>
    </row>
    <row r="172" spans="1:5" x14ac:dyDescent="0.25">
      <c r="A172" t="s">
        <v>20</v>
      </c>
      <c r="B172">
        <v>91</v>
      </c>
      <c r="D172" t="s">
        <v>14</v>
      </c>
      <c r="E172">
        <v>535</v>
      </c>
    </row>
    <row r="173" spans="1:5" x14ac:dyDescent="0.25">
      <c r="A173" t="s">
        <v>20</v>
      </c>
      <c r="B173">
        <v>546</v>
      </c>
      <c r="D173" t="s">
        <v>14</v>
      </c>
      <c r="E173">
        <v>16</v>
      </c>
    </row>
    <row r="174" spans="1:5" x14ac:dyDescent="0.25">
      <c r="A174" t="s">
        <v>20</v>
      </c>
      <c r="B174">
        <v>393</v>
      </c>
      <c r="D174" t="s">
        <v>14</v>
      </c>
      <c r="E174">
        <v>575</v>
      </c>
    </row>
    <row r="175" spans="1:5" x14ac:dyDescent="0.25">
      <c r="A175" t="s">
        <v>20</v>
      </c>
      <c r="B175">
        <v>133</v>
      </c>
      <c r="D175" t="s">
        <v>14</v>
      </c>
      <c r="E175">
        <v>1120</v>
      </c>
    </row>
    <row r="176" spans="1:5" x14ac:dyDescent="0.25">
      <c r="A176" t="s">
        <v>20</v>
      </c>
      <c r="B176">
        <v>254</v>
      </c>
      <c r="D176" t="s">
        <v>14</v>
      </c>
      <c r="E176">
        <v>113</v>
      </c>
    </row>
    <row r="177" spans="1:5" x14ac:dyDescent="0.25">
      <c r="A177" t="s">
        <v>20</v>
      </c>
      <c r="B177">
        <v>176</v>
      </c>
      <c r="D177" t="s">
        <v>14</v>
      </c>
      <c r="E177">
        <v>1538</v>
      </c>
    </row>
    <row r="178" spans="1:5" x14ac:dyDescent="0.25">
      <c r="A178" t="s">
        <v>20</v>
      </c>
      <c r="B178">
        <v>337</v>
      </c>
      <c r="D178" t="s">
        <v>14</v>
      </c>
      <c r="E178">
        <v>9</v>
      </c>
    </row>
    <row r="179" spans="1:5" x14ac:dyDescent="0.25">
      <c r="A179" t="s">
        <v>20</v>
      </c>
      <c r="B179">
        <v>107</v>
      </c>
      <c r="D179" t="s">
        <v>14</v>
      </c>
      <c r="E179">
        <v>554</v>
      </c>
    </row>
    <row r="180" spans="1:5" x14ac:dyDescent="0.25">
      <c r="A180" t="s">
        <v>20</v>
      </c>
      <c r="B180">
        <v>183</v>
      </c>
      <c r="D180" t="s">
        <v>14</v>
      </c>
      <c r="E180">
        <v>648</v>
      </c>
    </row>
    <row r="181" spans="1:5" x14ac:dyDescent="0.25">
      <c r="A181" t="s">
        <v>20</v>
      </c>
      <c r="B181">
        <v>72</v>
      </c>
      <c r="D181" t="s">
        <v>14</v>
      </c>
      <c r="E181">
        <v>21</v>
      </c>
    </row>
    <row r="182" spans="1:5" x14ac:dyDescent="0.25">
      <c r="A182" t="s">
        <v>20</v>
      </c>
      <c r="B182">
        <v>295</v>
      </c>
      <c r="D182" t="s">
        <v>14</v>
      </c>
      <c r="E182">
        <v>54</v>
      </c>
    </row>
    <row r="183" spans="1:5" x14ac:dyDescent="0.25">
      <c r="A183" t="s">
        <v>20</v>
      </c>
      <c r="B183">
        <v>142</v>
      </c>
      <c r="D183" t="s">
        <v>14</v>
      </c>
      <c r="E183">
        <v>120</v>
      </c>
    </row>
    <row r="184" spans="1:5" x14ac:dyDescent="0.25">
      <c r="A184" t="s">
        <v>20</v>
      </c>
      <c r="B184">
        <v>85</v>
      </c>
      <c r="D184" t="s">
        <v>14</v>
      </c>
      <c r="E184">
        <v>579</v>
      </c>
    </row>
    <row r="185" spans="1:5" x14ac:dyDescent="0.25">
      <c r="A185" t="s">
        <v>20</v>
      </c>
      <c r="B185">
        <v>659</v>
      </c>
      <c r="D185" t="s">
        <v>14</v>
      </c>
      <c r="E185">
        <v>2072</v>
      </c>
    </row>
    <row r="186" spans="1:5" x14ac:dyDescent="0.25">
      <c r="A186" t="s">
        <v>20</v>
      </c>
      <c r="B186">
        <v>121</v>
      </c>
      <c r="D186" t="s">
        <v>14</v>
      </c>
      <c r="E186">
        <v>0</v>
      </c>
    </row>
    <row r="187" spans="1:5" x14ac:dyDescent="0.25">
      <c r="A187" t="s">
        <v>20</v>
      </c>
      <c r="B187">
        <v>3742</v>
      </c>
      <c r="D187" t="s">
        <v>14</v>
      </c>
      <c r="E187">
        <v>1796</v>
      </c>
    </row>
    <row r="188" spans="1:5" x14ac:dyDescent="0.25">
      <c r="A188" t="s">
        <v>20</v>
      </c>
      <c r="B188">
        <v>223</v>
      </c>
      <c r="D188" t="s">
        <v>14</v>
      </c>
      <c r="E188">
        <v>62</v>
      </c>
    </row>
    <row r="189" spans="1:5" x14ac:dyDescent="0.25">
      <c r="A189" t="s">
        <v>20</v>
      </c>
      <c r="B189">
        <v>133</v>
      </c>
      <c r="D189" t="s">
        <v>14</v>
      </c>
      <c r="E189">
        <v>347</v>
      </c>
    </row>
    <row r="190" spans="1:5" x14ac:dyDescent="0.25">
      <c r="A190" t="s">
        <v>20</v>
      </c>
      <c r="B190">
        <v>5168</v>
      </c>
      <c r="D190" t="s">
        <v>14</v>
      </c>
      <c r="E190">
        <v>19</v>
      </c>
    </row>
    <row r="191" spans="1:5" x14ac:dyDescent="0.25">
      <c r="A191" t="s">
        <v>20</v>
      </c>
      <c r="B191">
        <v>307</v>
      </c>
      <c r="D191" t="s">
        <v>14</v>
      </c>
      <c r="E191">
        <v>1258</v>
      </c>
    </row>
    <row r="192" spans="1:5" x14ac:dyDescent="0.25">
      <c r="A192" t="s">
        <v>20</v>
      </c>
      <c r="B192">
        <v>2441</v>
      </c>
      <c r="D192" t="s">
        <v>14</v>
      </c>
      <c r="E192">
        <v>362</v>
      </c>
    </row>
    <row r="193" spans="1:5" x14ac:dyDescent="0.25">
      <c r="A193" t="s">
        <v>20</v>
      </c>
      <c r="B193">
        <v>1385</v>
      </c>
      <c r="D193" t="s">
        <v>14</v>
      </c>
      <c r="E193">
        <v>133</v>
      </c>
    </row>
    <row r="194" spans="1:5" x14ac:dyDescent="0.25">
      <c r="A194" t="s">
        <v>20</v>
      </c>
      <c r="B194">
        <v>190</v>
      </c>
      <c r="D194" t="s">
        <v>14</v>
      </c>
      <c r="E194">
        <v>846</v>
      </c>
    </row>
    <row r="195" spans="1:5" x14ac:dyDescent="0.25">
      <c r="A195" t="s">
        <v>20</v>
      </c>
      <c r="B195">
        <v>470</v>
      </c>
      <c r="D195" t="s">
        <v>14</v>
      </c>
      <c r="E195">
        <v>10</v>
      </c>
    </row>
    <row r="196" spans="1:5" x14ac:dyDescent="0.25">
      <c r="A196" t="s">
        <v>20</v>
      </c>
      <c r="B196">
        <v>253</v>
      </c>
      <c r="D196" t="s">
        <v>14</v>
      </c>
      <c r="E196">
        <v>191</v>
      </c>
    </row>
    <row r="197" spans="1:5" x14ac:dyDescent="0.25">
      <c r="A197" t="s">
        <v>20</v>
      </c>
      <c r="B197">
        <v>1113</v>
      </c>
      <c r="D197" t="s">
        <v>14</v>
      </c>
      <c r="E197">
        <v>1979</v>
      </c>
    </row>
    <row r="198" spans="1:5" x14ac:dyDescent="0.25">
      <c r="A198" t="s">
        <v>20</v>
      </c>
      <c r="B198">
        <v>2283</v>
      </c>
      <c r="D198" t="s">
        <v>14</v>
      </c>
      <c r="E198">
        <v>63</v>
      </c>
    </row>
    <row r="199" spans="1:5" x14ac:dyDescent="0.25">
      <c r="A199" t="s">
        <v>20</v>
      </c>
      <c r="B199">
        <v>1095</v>
      </c>
      <c r="D199" t="s">
        <v>14</v>
      </c>
      <c r="E199">
        <v>6080</v>
      </c>
    </row>
    <row r="200" spans="1:5" x14ac:dyDescent="0.25">
      <c r="A200" t="s">
        <v>20</v>
      </c>
      <c r="B200">
        <v>1690</v>
      </c>
      <c r="D200" t="s">
        <v>14</v>
      </c>
      <c r="E200">
        <v>80</v>
      </c>
    </row>
    <row r="201" spans="1:5" x14ac:dyDescent="0.25">
      <c r="A201" t="s">
        <v>20</v>
      </c>
      <c r="B201">
        <v>191</v>
      </c>
      <c r="D201" t="s">
        <v>14</v>
      </c>
      <c r="E201">
        <v>9</v>
      </c>
    </row>
    <row r="202" spans="1:5" x14ac:dyDescent="0.25">
      <c r="A202" t="s">
        <v>20</v>
      </c>
      <c r="B202">
        <v>2013</v>
      </c>
      <c r="D202" t="s">
        <v>14</v>
      </c>
      <c r="E202">
        <v>1784</v>
      </c>
    </row>
    <row r="203" spans="1:5" x14ac:dyDescent="0.25">
      <c r="A203" t="s">
        <v>20</v>
      </c>
      <c r="B203">
        <v>1703</v>
      </c>
      <c r="D203" t="s">
        <v>14</v>
      </c>
      <c r="E203">
        <v>243</v>
      </c>
    </row>
    <row r="204" spans="1:5" x14ac:dyDescent="0.25">
      <c r="A204" t="s">
        <v>20</v>
      </c>
      <c r="B204">
        <v>80</v>
      </c>
      <c r="D204" t="s">
        <v>14</v>
      </c>
      <c r="E204">
        <v>1296</v>
      </c>
    </row>
    <row r="205" spans="1:5" x14ac:dyDescent="0.25">
      <c r="A205" t="s">
        <v>20</v>
      </c>
      <c r="B205">
        <v>41</v>
      </c>
      <c r="D205" t="s">
        <v>14</v>
      </c>
      <c r="E205">
        <v>77</v>
      </c>
    </row>
    <row r="206" spans="1:5" x14ac:dyDescent="0.25">
      <c r="A206" t="s">
        <v>20</v>
      </c>
      <c r="B206">
        <v>187</v>
      </c>
      <c r="D206" t="s">
        <v>14</v>
      </c>
      <c r="E206">
        <v>395</v>
      </c>
    </row>
    <row r="207" spans="1:5" x14ac:dyDescent="0.25">
      <c r="A207" t="s">
        <v>20</v>
      </c>
      <c r="B207">
        <v>2875</v>
      </c>
      <c r="D207" t="s">
        <v>14</v>
      </c>
      <c r="E207">
        <v>49</v>
      </c>
    </row>
    <row r="208" spans="1:5" x14ac:dyDescent="0.25">
      <c r="A208" t="s">
        <v>20</v>
      </c>
      <c r="B208">
        <v>88</v>
      </c>
      <c r="D208" t="s">
        <v>14</v>
      </c>
      <c r="E208">
        <v>180</v>
      </c>
    </row>
    <row r="209" spans="1:5" x14ac:dyDescent="0.25">
      <c r="A209" t="s">
        <v>20</v>
      </c>
      <c r="B209">
        <v>191</v>
      </c>
      <c r="D209" t="s">
        <v>14</v>
      </c>
      <c r="E209">
        <v>2690</v>
      </c>
    </row>
    <row r="210" spans="1:5" x14ac:dyDescent="0.25">
      <c r="A210" t="s">
        <v>20</v>
      </c>
      <c r="B210">
        <v>139</v>
      </c>
      <c r="D210" t="s">
        <v>14</v>
      </c>
      <c r="E210">
        <v>2779</v>
      </c>
    </row>
    <row r="211" spans="1:5" x14ac:dyDescent="0.25">
      <c r="A211" t="s">
        <v>20</v>
      </c>
      <c r="B211">
        <v>186</v>
      </c>
      <c r="D211" t="s">
        <v>14</v>
      </c>
      <c r="E211">
        <v>92</v>
      </c>
    </row>
    <row r="212" spans="1:5" x14ac:dyDescent="0.25">
      <c r="A212" t="s">
        <v>20</v>
      </c>
      <c r="B212">
        <v>112</v>
      </c>
      <c r="D212" t="s">
        <v>14</v>
      </c>
      <c r="E212">
        <v>1028</v>
      </c>
    </row>
    <row r="213" spans="1:5" x14ac:dyDescent="0.25">
      <c r="A213" t="s">
        <v>20</v>
      </c>
      <c r="B213">
        <v>101</v>
      </c>
      <c r="D213" t="s">
        <v>14</v>
      </c>
      <c r="E213">
        <v>26</v>
      </c>
    </row>
    <row r="214" spans="1:5" x14ac:dyDescent="0.25">
      <c r="A214" t="s">
        <v>20</v>
      </c>
      <c r="B214">
        <v>206</v>
      </c>
      <c r="D214" t="s">
        <v>14</v>
      </c>
      <c r="E214">
        <v>1790</v>
      </c>
    </row>
    <row r="215" spans="1:5" x14ac:dyDescent="0.25">
      <c r="A215" t="s">
        <v>20</v>
      </c>
      <c r="B215">
        <v>154</v>
      </c>
      <c r="D215" t="s">
        <v>14</v>
      </c>
      <c r="E215">
        <v>37</v>
      </c>
    </row>
    <row r="216" spans="1:5" x14ac:dyDescent="0.25">
      <c r="A216" t="s">
        <v>20</v>
      </c>
      <c r="B216">
        <v>5966</v>
      </c>
      <c r="D216" t="s">
        <v>14</v>
      </c>
      <c r="E216">
        <v>35</v>
      </c>
    </row>
    <row r="217" spans="1:5" x14ac:dyDescent="0.25">
      <c r="A217" t="s">
        <v>20</v>
      </c>
      <c r="B217">
        <v>169</v>
      </c>
      <c r="D217" t="s">
        <v>14</v>
      </c>
      <c r="E217">
        <v>558</v>
      </c>
    </row>
    <row r="218" spans="1:5" x14ac:dyDescent="0.25">
      <c r="A218" t="s">
        <v>20</v>
      </c>
      <c r="B218">
        <v>2106</v>
      </c>
      <c r="D218" t="s">
        <v>14</v>
      </c>
      <c r="E218">
        <v>64</v>
      </c>
    </row>
    <row r="219" spans="1:5" x14ac:dyDescent="0.25">
      <c r="A219" t="s">
        <v>20</v>
      </c>
      <c r="B219">
        <v>131</v>
      </c>
      <c r="D219" t="s">
        <v>14</v>
      </c>
      <c r="E219">
        <v>245</v>
      </c>
    </row>
    <row r="220" spans="1:5" x14ac:dyDescent="0.25">
      <c r="A220" t="s">
        <v>20</v>
      </c>
      <c r="B220">
        <v>84</v>
      </c>
      <c r="D220" t="s">
        <v>14</v>
      </c>
      <c r="E220">
        <v>71</v>
      </c>
    </row>
    <row r="221" spans="1:5" x14ac:dyDescent="0.25">
      <c r="A221" t="s">
        <v>20</v>
      </c>
      <c r="B221">
        <v>155</v>
      </c>
      <c r="D221" t="s">
        <v>14</v>
      </c>
      <c r="E221">
        <v>42</v>
      </c>
    </row>
    <row r="222" spans="1:5" x14ac:dyDescent="0.25">
      <c r="A222" t="s">
        <v>20</v>
      </c>
      <c r="B222">
        <v>189</v>
      </c>
      <c r="D222" t="s">
        <v>14</v>
      </c>
      <c r="E222">
        <v>156</v>
      </c>
    </row>
    <row r="223" spans="1:5" x14ac:dyDescent="0.25">
      <c r="A223" t="s">
        <v>20</v>
      </c>
      <c r="B223">
        <v>4799</v>
      </c>
      <c r="D223" t="s">
        <v>14</v>
      </c>
      <c r="E223">
        <v>1368</v>
      </c>
    </row>
    <row r="224" spans="1:5" x14ac:dyDescent="0.25">
      <c r="A224" t="s">
        <v>20</v>
      </c>
      <c r="B224">
        <v>1137</v>
      </c>
      <c r="D224" t="s">
        <v>14</v>
      </c>
      <c r="E224">
        <v>102</v>
      </c>
    </row>
    <row r="225" spans="1:5" x14ac:dyDescent="0.25">
      <c r="A225" t="s">
        <v>20</v>
      </c>
      <c r="B225">
        <v>1152</v>
      </c>
      <c r="D225" t="s">
        <v>14</v>
      </c>
      <c r="E225">
        <v>86</v>
      </c>
    </row>
    <row r="226" spans="1:5" x14ac:dyDescent="0.25">
      <c r="A226" t="s">
        <v>20</v>
      </c>
      <c r="B226">
        <v>50</v>
      </c>
      <c r="D226" t="s">
        <v>14</v>
      </c>
      <c r="E226">
        <v>253</v>
      </c>
    </row>
    <row r="227" spans="1:5" x14ac:dyDescent="0.25">
      <c r="A227" t="s">
        <v>20</v>
      </c>
      <c r="B227">
        <v>3059</v>
      </c>
      <c r="D227" t="s">
        <v>14</v>
      </c>
      <c r="E227">
        <v>157</v>
      </c>
    </row>
    <row r="228" spans="1:5" x14ac:dyDescent="0.25">
      <c r="A228" t="s">
        <v>20</v>
      </c>
      <c r="B228">
        <v>34</v>
      </c>
      <c r="D228" t="s">
        <v>14</v>
      </c>
      <c r="E228">
        <v>183</v>
      </c>
    </row>
    <row r="229" spans="1:5" x14ac:dyDescent="0.25">
      <c r="A229" t="s">
        <v>20</v>
      </c>
      <c r="B229">
        <v>220</v>
      </c>
      <c r="D229" t="s">
        <v>14</v>
      </c>
      <c r="E229">
        <v>82</v>
      </c>
    </row>
    <row r="230" spans="1:5" x14ac:dyDescent="0.25">
      <c r="A230" t="s">
        <v>20</v>
      </c>
      <c r="B230">
        <v>1604</v>
      </c>
      <c r="D230" t="s">
        <v>14</v>
      </c>
      <c r="E230">
        <v>1</v>
      </c>
    </row>
    <row r="231" spans="1:5" x14ac:dyDescent="0.25">
      <c r="A231" t="s">
        <v>20</v>
      </c>
      <c r="B231">
        <v>454</v>
      </c>
      <c r="D231" t="s">
        <v>14</v>
      </c>
      <c r="E231">
        <v>1198</v>
      </c>
    </row>
    <row r="232" spans="1:5" x14ac:dyDescent="0.25">
      <c r="A232" t="s">
        <v>20</v>
      </c>
      <c r="B232">
        <v>123</v>
      </c>
      <c r="D232" t="s">
        <v>14</v>
      </c>
      <c r="E232">
        <v>648</v>
      </c>
    </row>
    <row r="233" spans="1:5" x14ac:dyDescent="0.25">
      <c r="A233" t="s">
        <v>20</v>
      </c>
      <c r="B233">
        <v>299</v>
      </c>
      <c r="D233" t="s">
        <v>14</v>
      </c>
      <c r="E233">
        <v>64</v>
      </c>
    </row>
    <row r="234" spans="1:5" x14ac:dyDescent="0.25">
      <c r="A234" t="s">
        <v>20</v>
      </c>
      <c r="B234">
        <v>2237</v>
      </c>
      <c r="D234" t="s">
        <v>14</v>
      </c>
      <c r="E234">
        <v>62</v>
      </c>
    </row>
    <row r="235" spans="1:5" x14ac:dyDescent="0.25">
      <c r="A235" t="s">
        <v>20</v>
      </c>
      <c r="B235">
        <v>645</v>
      </c>
      <c r="D235" t="s">
        <v>14</v>
      </c>
      <c r="E235">
        <v>750</v>
      </c>
    </row>
    <row r="236" spans="1:5" x14ac:dyDescent="0.25">
      <c r="A236" t="s">
        <v>20</v>
      </c>
      <c r="B236">
        <v>484</v>
      </c>
      <c r="D236" t="s">
        <v>14</v>
      </c>
      <c r="E236">
        <v>105</v>
      </c>
    </row>
    <row r="237" spans="1:5" x14ac:dyDescent="0.25">
      <c r="A237" t="s">
        <v>20</v>
      </c>
      <c r="B237">
        <v>154</v>
      </c>
      <c r="D237" t="s">
        <v>14</v>
      </c>
      <c r="E237">
        <v>2604</v>
      </c>
    </row>
    <row r="238" spans="1:5" x14ac:dyDescent="0.25">
      <c r="A238" t="s">
        <v>20</v>
      </c>
      <c r="B238">
        <v>82</v>
      </c>
      <c r="D238" t="s">
        <v>14</v>
      </c>
      <c r="E238">
        <v>65</v>
      </c>
    </row>
    <row r="239" spans="1:5" x14ac:dyDescent="0.25">
      <c r="A239" t="s">
        <v>20</v>
      </c>
      <c r="B239">
        <v>134</v>
      </c>
      <c r="D239" t="s">
        <v>14</v>
      </c>
      <c r="E239">
        <v>94</v>
      </c>
    </row>
    <row r="240" spans="1:5" x14ac:dyDescent="0.25">
      <c r="A240" t="s">
        <v>20</v>
      </c>
      <c r="B240">
        <v>5203</v>
      </c>
      <c r="D240" t="s">
        <v>14</v>
      </c>
      <c r="E240">
        <v>257</v>
      </c>
    </row>
    <row r="241" spans="1:5" x14ac:dyDescent="0.25">
      <c r="A241" t="s">
        <v>20</v>
      </c>
      <c r="B241">
        <v>94</v>
      </c>
      <c r="D241" t="s">
        <v>14</v>
      </c>
      <c r="E241">
        <v>2928</v>
      </c>
    </row>
    <row r="242" spans="1:5" x14ac:dyDescent="0.25">
      <c r="A242" t="s">
        <v>20</v>
      </c>
      <c r="B242">
        <v>205</v>
      </c>
      <c r="D242" t="s">
        <v>14</v>
      </c>
      <c r="E242">
        <v>4697</v>
      </c>
    </row>
    <row r="243" spans="1:5" x14ac:dyDescent="0.25">
      <c r="A243" t="s">
        <v>20</v>
      </c>
      <c r="B243">
        <v>92</v>
      </c>
      <c r="D243" t="s">
        <v>14</v>
      </c>
      <c r="E243">
        <v>2915</v>
      </c>
    </row>
    <row r="244" spans="1:5" x14ac:dyDescent="0.25">
      <c r="A244" t="s">
        <v>20</v>
      </c>
      <c r="B244">
        <v>219</v>
      </c>
      <c r="D244" t="s">
        <v>14</v>
      </c>
      <c r="E244">
        <v>18</v>
      </c>
    </row>
    <row r="245" spans="1:5" x14ac:dyDescent="0.25">
      <c r="A245" t="s">
        <v>20</v>
      </c>
      <c r="B245">
        <v>2526</v>
      </c>
      <c r="D245" t="s">
        <v>14</v>
      </c>
      <c r="E245">
        <v>602</v>
      </c>
    </row>
    <row r="246" spans="1:5" x14ac:dyDescent="0.25">
      <c r="A246" t="s">
        <v>20</v>
      </c>
      <c r="B246">
        <v>94</v>
      </c>
      <c r="D246" t="s">
        <v>14</v>
      </c>
      <c r="E246">
        <v>1</v>
      </c>
    </row>
    <row r="247" spans="1:5" x14ac:dyDescent="0.25">
      <c r="A247" t="s">
        <v>20</v>
      </c>
      <c r="B247">
        <v>1713</v>
      </c>
      <c r="D247" t="s">
        <v>14</v>
      </c>
      <c r="E247">
        <v>3868</v>
      </c>
    </row>
    <row r="248" spans="1:5" x14ac:dyDescent="0.25">
      <c r="A248" t="s">
        <v>20</v>
      </c>
      <c r="B248">
        <v>249</v>
      </c>
      <c r="D248" t="s">
        <v>14</v>
      </c>
      <c r="E248">
        <v>504</v>
      </c>
    </row>
    <row r="249" spans="1:5" x14ac:dyDescent="0.25">
      <c r="A249" t="s">
        <v>20</v>
      </c>
      <c r="B249">
        <v>192</v>
      </c>
      <c r="D249" t="s">
        <v>14</v>
      </c>
      <c r="E249">
        <v>14</v>
      </c>
    </row>
    <row r="250" spans="1:5" x14ac:dyDescent="0.25">
      <c r="A250" t="s">
        <v>20</v>
      </c>
      <c r="B250">
        <v>247</v>
      </c>
      <c r="D250" t="s">
        <v>14</v>
      </c>
      <c r="E250">
        <v>750</v>
      </c>
    </row>
    <row r="251" spans="1:5" x14ac:dyDescent="0.25">
      <c r="A251" t="s">
        <v>20</v>
      </c>
      <c r="B251">
        <v>2293</v>
      </c>
      <c r="D251" t="s">
        <v>14</v>
      </c>
      <c r="E251">
        <v>77</v>
      </c>
    </row>
    <row r="252" spans="1:5" x14ac:dyDescent="0.25">
      <c r="A252" t="s">
        <v>20</v>
      </c>
      <c r="B252">
        <v>3131</v>
      </c>
      <c r="D252" t="s">
        <v>14</v>
      </c>
      <c r="E252">
        <v>752</v>
      </c>
    </row>
    <row r="253" spans="1:5" x14ac:dyDescent="0.25">
      <c r="A253" t="s">
        <v>20</v>
      </c>
      <c r="B253">
        <v>143</v>
      </c>
      <c r="D253" t="s">
        <v>14</v>
      </c>
      <c r="E253">
        <v>131</v>
      </c>
    </row>
    <row r="254" spans="1:5" x14ac:dyDescent="0.25">
      <c r="A254" t="s">
        <v>20</v>
      </c>
      <c r="B254">
        <v>296</v>
      </c>
      <c r="D254" t="s">
        <v>14</v>
      </c>
      <c r="E254">
        <v>87</v>
      </c>
    </row>
    <row r="255" spans="1:5" x14ac:dyDescent="0.25">
      <c r="A255" t="s">
        <v>20</v>
      </c>
      <c r="B255">
        <v>170</v>
      </c>
      <c r="D255" t="s">
        <v>14</v>
      </c>
      <c r="E255">
        <v>1063</v>
      </c>
    </row>
    <row r="256" spans="1:5" x14ac:dyDescent="0.25">
      <c r="A256" t="s">
        <v>20</v>
      </c>
      <c r="B256">
        <v>86</v>
      </c>
      <c r="D256" t="s">
        <v>14</v>
      </c>
      <c r="E256">
        <v>76</v>
      </c>
    </row>
    <row r="257" spans="1:5" x14ac:dyDescent="0.25">
      <c r="A257" t="s">
        <v>20</v>
      </c>
      <c r="B257">
        <v>6286</v>
      </c>
      <c r="D257" t="s">
        <v>14</v>
      </c>
      <c r="E257">
        <v>4428</v>
      </c>
    </row>
    <row r="258" spans="1:5" x14ac:dyDescent="0.25">
      <c r="A258" t="s">
        <v>20</v>
      </c>
      <c r="B258">
        <v>3727</v>
      </c>
      <c r="D258" t="s">
        <v>14</v>
      </c>
      <c r="E258">
        <v>58</v>
      </c>
    </row>
    <row r="259" spans="1:5" x14ac:dyDescent="0.25">
      <c r="A259" t="s">
        <v>20</v>
      </c>
      <c r="B259">
        <v>1605</v>
      </c>
      <c r="D259" t="s">
        <v>14</v>
      </c>
      <c r="E259">
        <v>111</v>
      </c>
    </row>
    <row r="260" spans="1:5" x14ac:dyDescent="0.25">
      <c r="A260" t="s">
        <v>20</v>
      </c>
      <c r="B260">
        <v>2120</v>
      </c>
      <c r="D260" t="s">
        <v>14</v>
      </c>
      <c r="E260">
        <v>2955</v>
      </c>
    </row>
    <row r="261" spans="1:5" x14ac:dyDescent="0.25">
      <c r="A261" t="s">
        <v>20</v>
      </c>
      <c r="B261">
        <v>50</v>
      </c>
      <c r="D261" t="s">
        <v>14</v>
      </c>
      <c r="E261">
        <v>1657</v>
      </c>
    </row>
    <row r="262" spans="1:5" x14ac:dyDescent="0.25">
      <c r="A262" t="s">
        <v>20</v>
      </c>
      <c r="B262">
        <v>2080</v>
      </c>
      <c r="D262" t="s">
        <v>14</v>
      </c>
      <c r="E262">
        <v>926</v>
      </c>
    </row>
    <row r="263" spans="1:5" x14ac:dyDescent="0.25">
      <c r="A263" t="s">
        <v>20</v>
      </c>
      <c r="B263">
        <v>2105</v>
      </c>
      <c r="D263" t="s">
        <v>14</v>
      </c>
      <c r="E263">
        <v>77</v>
      </c>
    </row>
    <row r="264" spans="1:5" x14ac:dyDescent="0.25">
      <c r="A264" t="s">
        <v>20</v>
      </c>
      <c r="B264">
        <v>2436</v>
      </c>
      <c r="D264" t="s">
        <v>14</v>
      </c>
      <c r="E264">
        <v>1748</v>
      </c>
    </row>
    <row r="265" spans="1:5" x14ac:dyDescent="0.25">
      <c r="A265" t="s">
        <v>20</v>
      </c>
      <c r="B265">
        <v>80</v>
      </c>
      <c r="D265" t="s">
        <v>14</v>
      </c>
      <c r="E265">
        <v>79</v>
      </c>
    </row>
    <row r="266" spans="1:5" x14ac:dyDescent="0.25">
      <c r="A266" t="s">
        <v>20</v>
      </c>
      <c r="B266">
        <v>42</v>
      </c>
      <c r="D266" t="s">
        <v>14</v>
      </c>
      <c r="E266">
        <v>889</v>
      </c>
    </row>
    <row r="267" spans="1:5" x14ac:dyDescent="0.25">
      <c r="A267" t="s">
        <v>20</v>
      </c>
      <c r="B267">
        <v>139</v>
      </c>
      <c r="D267" t="s">
        <v>14</v>
      </c>
      <c r="E267">
        <v>56</v>
      </c>
    </row>
    <row r="268" spans="1:5" x14ac:dyDescent="0.25">
      <c r="A268" t="s">
        <v>20</v>
      </c>
      <c r="B268">
        <v>159</v>
      </c>
      <c r="D268" t="s">
        <v>14</v>
      </c>
      <c r="E268">
        <v>1</v>
      </c>
    </row>
    <row r="269" spans="1:5" x14ac:dyDescent="0.25">
      <c r="A269" t="s">
        <v>20</v>
      </c>
      <c r="B269">
        <v>381</v>
      </c>
      <c r="D269" t="s">
        <v>14</v>
      </c>
      <c r="E269">
        <v>83</v>
      </c>
    </row>
    <row r="270" spans="1:5" x14ac:dyDescent="0.25">
      <c r="A270" t="s">
        <v>20</v>
      </c>
      <c r="B270">
        <v>194</v>
      </c>
      <c r="D270" t="s">
        <v>14</v>
      </c>
      <c r="E270">
        <v>2025</v>
      </c>
    </row>
    <row r="271" spans="1:5" x14ac:dyDescent="0.25">
      <c r="A271" t="s">
        <v>20</v>
      </c>
      <c r="B271">
        <v>106</v>
      </c>
      <c r="D271" t="s">
        <v>14</v>
      </c>
      <c r="E271">
        <v>14</v>
      </c>
    </row>
    <row r="272" spans="1:5" x14ac:dyDescent="0.25">
      <c r="A272" t="s">
        <v>20</v>
      </c>
      <c r="B272">
        <v>142</v>
      </c>
      <c r="D272" t="s">
        <v>14</v>
      </c>
      <c r="E272">
        <v>656</v>
      </c>
    </row>
    <row r="273" spans="1:5" x14ac:dyDescent="0.25">
      <c r="A273" t="s">
        <v>20</v>
      </c>
      <c r="B273">
        <v>211</v>
      </c>
      <c r="D273" t="s">
        <v>14</v>
      </c>
      <c r="E273">
        <v>1596</v>
      </c>
    </row>
    <row r="274" spans="1:5" x14ac:dyDescent="0.25">
      <c r="A274" t="s">
        <v>20</v>
      </c>
      <c r="B274">
        <v>2756</v>
      </c>
      <c r="D274" t="s">
        <v>14</v>
      </c>
      <c r="E274">
        <v>10</v>
      </c>
    </row>
    <row r="275" spans="1:5" x14ac:dyDescent="0.25">
      <c r="A275" t="s">
        <v>20</v>
      </c>
      <c r="B275">
        <v>173</v>
      </c>
      <c r="D275" t="s">
        <v>14</v>
      </c>
      <c r="E275">
        <v>1121</v>
      </c>
    </row>
    <row r="276" spans="1:5" x14ac:dyDescent="0.25">
      <c r="A276" t="s">
        <v>20</v>
      </c>
      <c r="B276">
        <v>87</v>
      </c>
      <c r="D276" t="s">
        <v>14</v>
      </c>
      <c r="E276">
        <v>15</v>
      </c>
    </row>
    <row r="277" spans="1:5" x14ac:dyDescent="0.25">
      <c r="A277" t="s">
        <v>20</v>
      </c>
      <c r="B277">
        <v>1572</v>
      </c>
      <c r="D277" t="s">
        <v>14</v>
      </c>
      <c r="E277">
        <v>191</v>
      </c>
    </row>
    <row r="278" spans="1:5" x14ac:dyDescent="0.25">
      <c r="A278" t="s">
        <v>20</v>
      </c>
      <c r="B278">
        <v>2346</v>
      </c>
      <c r="D278" t="s">
        <v>14</v>
      </c>
      <c r="E278">
        <v>16</v>
      </c>
    </row>
    <row r="279" spans="1:5" x14ac:dyDescent="0.25">
      <c r="A279" t="s">
        <v>20</v>
      </c>
      <c r="B279">
        <v>115</v>
      </c>
      <c r="D279" t="s">
        <v>14</v>
      </c>
      <c r="E279">
        <v>17</v>
      </c>
    </row>
    <row r="280" spans="1:5" x14ac:dyDescent="0.25">
      <c r="A280" t="s">
        <v>20</v>
      </c>
      <c r="B280">
        <v>85</v>
      </c>
      <c r="D280" t="s">
        <v>14</v>
      </c>
      <c r="E280">
        <v>34</v>
      </c>
    </row>
    <row r="281" spans="1:5" x14ac:dyDescent="0.25">
      <c r="A281" t="s">
        <v>20</v>
      </c>
      <c r="B281">
        <v>144</v>
      </c>
      <c r="D281" t="s">
        <v>14</v>
      </c>
      <c r="E281">
        <v>1</v>
      </c>
    </row>
    <row r="282" spans="1:5" x14ac:dyDescent="0.25">
      <c r="A282" t="s">
        <v>20</v>
      </c>
      <c r="B282">
        <v>2443</v>
      </c>
      <c r="D282" t="s">
        <v>14</v>
      </c>
      <c r="E282">
        <v>1274</v>
      </c>
    </row>
    <row r="283" spans="1:5" x14ac:dyDescent="0.25">
      <c r="A283" t="s">
        <v>20</v>
      </c>
      <c r="B283">
        <v>64</v>
      </c>
      <c r="D283" t="s">
        <v>14</v>
      </c>
      <c r="E283">
        <v>210</v>
      </c>
    </row>
    <row r="284" spans="1:5" x14ac:dyDescent="0.25">
      <c r="A284" t="s">
        <v>20</v>
      </c>
      <c r="B284">
        <v>268</v>
      </c>
      <c r="D284" t="s">
        <v>14</v>
      </c>
      <c r="E284">
        <v>248</v>
      </c>
    </row>
    <row r="285" spans="1:5" x14ac:dyDescent="0.25">
      <c r="A285" t="s">
        <v>20</v>
      </c>
      <c r="B285">
        <v>195</v>
      </c>
      <c r="D285" t="s">
        <v>14</v>
      </c>
      <c r="E285">
        <v>513</v>
      </c>
    </row>
    <row r="286" spans="1:5" x14ac:dyDescent="0.25">
      <c r="A286" t="s">
        <v>20</v>
      </c>
      <c r="B286">
        <v>186</v>
      </c>
      <c r="D286" t="s">
        <v>14</v>
      </c>
      <c r="E286">
        <v>3410</v>
      </c>
    </row>
    <row r="287" spans="1:5" x14ac:dyDescent="0.25">
      <c r="A287" t="s">
        <v>20</v>
      </c>
      <c r="B287">
        <v>460</v>
      </c>
      <c r="D287" t="s">
        <v>14</v>
      </c>
      <c r="E287">
        <v>10</v>
      </c>
    </row>
    <row r="288" spans="1:5" x14ac:dyDescent="0.25">
      <c r="A288" t="s">
        <v>20</v>
      </c>
      <c r="B288">
        <v>2528</v>
      </c>
      <c r="D288" t="s">
        <v>14</v>
      </c>
      <c r="E288">
        <v>2201</v>
      </c>
    </row>
    <row r="289" spans="1:5" x14ac:dyDescent="0.25">
      <c r="A289" t="s">
        <v>20</v>
      </c>
      <c r="B289">
        <v>3657</v>
      </c>
      <c r="D289" t="s">
        <v>14</v>
      </c>
      <c r="E289">
        <v>676</v>
      </c>
    </row>
    <row r="290" spans="1:5" x14ac:dyDescent="0.25">
      <c r="A290" t="s">
        <v>20</v>
      </c>
      <c r="B290">
        <v>131</v>
      </c>
      <c r="D290" t="s">
        <v>14</v>
      </c>
      <c r="E290">
        <v>831</v>
      </c>
    </row>
    <row r="291" spans="1:5" x14ac:dyDescent="0.25">
      <c r="A291" t="s">
        <v>20</v>
      </c>
      <c r="B291">
        <v>239</v>
      </c>
      <c r="D291" t="s">
        <v>14</v>
      </c>
      <c r="E291">
        <v>859</v>
      </c>
    </row>
    <row r="292" spans="1:5" x14ac:dyDescent="0.25">
      <c r="A292" t="s">
        <v>20</v>
      </c>
      <c r="B292">
        <v>78</v>
      </c>
      <c r="D292" t="s">
        <v>14</v>
      </c>
      <c r="E292">
        <v>45</v>
      </c>
    </row>
    <row r="293" spans="1:5" x14ac:dyDescent="0.25">
      <c r="A293" t="s">
        <v>20</v>
      </c>
      <c r="B293">
        <v>1773</v>
      </c>
      <c r="D293" t="s">
        <v>14</v>
      </c>
      <c r="E293">
        <v>6</v>
      </c>
    </row>
    <row r="294" spans="1:5" x14ac:dyDescent="0.25">
      <c r="A294" t="s">
        <v>20</v>
      </c>
      <c r="B294">
        <v>32</v>
      </c>
      <c r="D294" t="s">
        <v>14</v>
      </c>
      <c r="E294">
        <v>7</v>
      </c>
    </row>
    <row r="295" spans="1:5" x14ac:dyDescent="0.25">
      <c r="A295" t="s">
        <v>20</v>
      </c>
      <c r="B295">
        <v>369</v>
      </c>
      <c r="D295" t="s">
        <v>14</v>
      </c>
      <c r="E295">
        <v>31</v>
      </c>
    </row>
    <row r="296" spans="1:5" x14ac:dyDescent="0.25">
      <c r="A296" t="s">
        <v>20</v>
      </c>
      <c r="B296">
        <v>89</v>
      </c>
      <c r="D296" t="s">
        <v>14</v>
      </c>
      <c r="E296">
        <v>78</v>
      </c>
    </row>
    <row r="297" spans="1:5" x14ac:dyDescent="0.25">
      <c r="A297" t="s">
        <v>20</v>
      </c>
      <c r="B297">
        <v>147</v>
      </c>
      <c r="D297" t="s">
        <v>14</v>
      </c>
      <c r="E297">
        <v>1225</v>
      </c>
    </row>
    <row r="298" spans="1:5" x14ac:dyDescent="0.25">
      <c r="A298" t="s">
        <v>20</v>
      </c>
      <c r="B298">
        <v>126</v>
      </c>
      <c r="D298" t="s">
        <v>14</v>
      </c>
      <c r="E298">
        <v>1</v>
      </c>
    </row>
    <row r="299" spans="1:5" x14ac:dyDescent="0.25">
      <c r="A299" t="s">
        <v>20</v>
      </c>
      <c r="B299">
        <v>2218</v>
      </c>
      <c r="D299" t="s">
        <v>14</v>
      </c>
      <c r="E299">
        <v>67</v>
      </c>
    </row>
    <row r="300" spans="1:5" x14ac:dyDescent="0.25">
      <c r="A300" t="s">
        <v>20</v>
      </c>
      <c r="B300">
        <v>202</v>
      </c>
      <c r="D300" t="s">
        <v>14</v>
      </c>
      <c r="E300">
        <v>19</v>
      </c>
    </row>
    <row r="301" spans="1:5" x14ac:dyDescent="0.25">
      <c r="A301" t="s">
        <v>20</v>
      </c>
      <c r="B301">
        <v>140</v>
      </c>
      <c r="D301" t="s">
        <v>14</v>
      </c>
      <c r="E301">
        <v>2108</v>
      </c>
    </row>
    <row r="302" spans="1:5" x14ac:dyDescent="0.25">
      <c r="A302" t="s">
        <v>20</v>
      </c>
      <c r="B302">
        <v>1052</v>
      </c>
      <c r="D302" t="s">
        <v>14</v>
      </c>
      <c r="E302">
        <v>679</v>
      </c>
    </row>
    <row r="303" spans="1:5" x14ac:dyDescent="0.25">
      <c r="A303" t="s">
        <v>20</v>
      </c>
      <c r="B303">
        <v>247</v>
      </c>
      <c r="D303" t="s">
        <v>14</v>
      </c>
      <c r="E303">
        <v>36</v>
      </c>
    </row>
    <row r="304" spans="1:5" x14ac:dyDescent="0.25">
      <c r="A304" t="s">
        <v>20</v>
      </c>
      <c r="B304">
        <v>84</v>
      </c>
      <c r="D304" t="s">
        <v>14</v>
      </c>
      <c r="E304">
        <v>47</v>
      </c>
    </row>
    <row r="305" spans="1:5" x14ac:dyDescent="0.25">
      <c r="A305" t="s">
        <v>20</v>
      </c>
      <c r="B305">
        <v>88</v>
      </c>
      <c r="D305" t="s">
        <v>14</v>
      </c>
      <c r="E305">
        <v>70</v>
      </c>
    </row>
    <row r="306" spans="1:5" x14ac:dyDescent="0.25">
      <c r="A306" t="s">
        <v>20</v>
      </c>
      <c r="B306">
        <v>156</v>
      </c>
      <c r="D306" t="s">
        <v>14</v>
      </c>
      <c r="E306">
        <v>154</v>
      </c>
    </row>
    <row r="307" spans="1:5" x14ac:dyDescent="0.25">
      <c r="A307" t="s">
        <v>20</v>
      </c>
      <c r="B307">
        <v>2985</v>
      </c>
      <c r="D307" t="s">
        <v>14</v>
      </c>
      <c r="E307">
        <v>22</v>
      </c>
    </row>
    <row r="308" spans="1:5" x14ac:dyDescent="0.25">
      <c r="A308" t="s">
        <v>20</v>
      </c>
      <c r="B308">
        <v>762</v>
      </c>
      <c r="D308" t="s">
        <v>14</v>
      </c>
      <c r="E308">
        <v>1758</v>
      </c>
    </row>
    <row r="309" spans="1:5" x14ac:dyDescent="0.25">
      <c r="A309" t="s">
        <v>20</v>
      </c>
      <c r="B309">
        <v>554</v>
      </c>
      <c r="D309" t="s">
        <v>14</v>
      </c>
      <c r="E309">
        <v>94</v>
      </c>
    </row>
    <row r="310" spans="1:5" x14ac:dyDescent="0.25">
      <c r="A310" t="s">
        <v>20</v>
      </c>
      <c r="B310">
        <v>135</v>
      </c>
      <c r="D310" t="s">
        <v>14</v>
      </c>
      <c r="E310">
        <v>33</v>
      </c>
    </row>
    <row r="311" spans="1:5" x14ac:dyDescent="0.25">
      <c r="A311" t="s">
        <v>20</v>
      </c>
      <c r="B311">
        <v>122</v>
      </c>
      <c r="D311" t="s">
        <v>14</v>
      </c>
      <c r="E311">
        <v>1</v>
      </c>
    </row>
    <row r="312" spans="1:5" x14ac:dyDescent="0.25">
      <c r="A312" t="s">
        <v>20</v>
      </c>
      <c r="B312">
        <v>221</v>
      </c>
      <c r="D312" t="s">
        <v>14</v>
      </c>
      <c r="E312">
        <v>31</v>
      </c>
    </row>
    <row r="313" spans="1:5" x14ac:dyDescent="0.25">
      <c r="A313" t="s">
        <v>20</v>
      </c>
      <c r="B313">
        <v>126</v>
      </c>
      <c r="D313" t="s">
        <v>14</v>
      </c>
      <c r="E313">
        <v>35</v>
      </c>
    </row>
    <row r="314" spans="1:5" x14ac:dyDescent="0.25">
      <c r="A314" t="s">
        <v>20</v>
      </c>
      <c r="B314">
        <v>1022</v>
      </c>
      <c r="D314" t="s">
        <v>14</v>
      </c>
      <c r="E314">
        <v>63</v>
      </c>
    </row>
    <row r="315" spans="1:5" x14ac:dyDescent="0.25">
      <c r="A315" t="s">
        <v>20</v>
      </c>
      <c r="B315">
        <v>3177</v>
      </c>
      <c r="D315" t="s">
        <v>14</v>
      </c>
      <c r="E315">
        <v>526</v>
      </c>
    </row>
    <row r="316" spans="1:5" x14ac:dyDescent="0.25">
      <c r="A316" t="s">
        <v>20</v>
      </c>
      <c r="B316">
        <v>198</v>
      </c>
      <c r="D316" t="s">
        <v>14</v>
      </c>
      <c r="E316">
        <v>121</v>
      </c>
    </row>
    <row r="317" spans="1:5" x14ac:dyDescent="0.25">
      <c r="A317" t="s">
        <v>20</v>
      </c>
      <c r="B317">
        <v>85</v>
      </c>
      <c r="D317" t="s">
        <v>14</v>
      </c>
      <c r="E317">
        <v>67</v>
      </c>
    </row>
    <row r="318" spans="1:5" x14ac:dyDescent="0.25">
      <c r="A318" t="s">
        <v>20</v>
      </c>
      <c r="B318">
        <v>3596</v>
      </c>
      <c r="D318" t="s">
        <v>14</v>
      </c>
      <c r="E318">
        <v>57</v>
      </c>
    </row>
    <row r="319" spans="1:5" x14ac:dyDescent="0.25">
      <c r="A319" t="s">
        <v>20</v>
      </c>
      <c r="B319">
        <v>244</v>
      </c>
      <c r="D319" t="s">
        <v>14</v>
      </c>
      <c r="E319">
        <v>1229</v>
      </c>
    </row>
    <row r="320" spans="1:5" x14ac:dyDescent="0.25">
      <c r="A320" t="s">
        <v>20</v>
      </c>
      <c r="B320">
        <v>5180</v>
      </c>
      <c r="D320" t="s">
        <v>14</v>
      </c>
      <c r="E320">
        <v>12</v>
      </c>
    </row>
    <row r="321" spans="1:5" x14ac:dyDescent="0.25">
      <c r="A321" t="s">
        <v>20</v>
      </c>
      <c r="B321">
        <v>589</v>
      </c>
      <c r="D321" t="s">
        <v>14</v>
      </c>
      <c r="E321">
        <v>452</v>
      </c>
    </row>
    <row r="322" spans="1:5" x14ac:dyDescent="0.25">
      <c r="A322" t="s">
        <v>20</v>
      </c>
      <c r="B322">
        <v>2725</v>
      </c>
      <c r="D322" t="s">
        <v>14</v>
      </c>
      <c r="E322">
        <v>1886</v>
      </c>
    </row>
    <row r="323" spans="1:5" x14ac:dyDescent="0.25">
      <c r="A323" t="s">
        <v>20</v>
      </c>
      <c r="B323">
        <v>300</v>
      </c>
      <c r="D323" t="s">
        <v>14</v>
      </c>
      <c r="E323">
        <v>1825</v>
      </c>
    </row>
    <row r="324" spans="1:5" x14ac:dyDescent="0.25">
      <c r="A324" t="s">
        <v>20</v>
      </c>
      <c r="B324">
        <v>144</v>
      </c>
      <c r="D324" t="s">
        <v>14</v>
      </c>
      <c r="E324">
        <v>31</v>
      </c>
    </row>
    <row r="325" spans="1:5" x14ac:dyDescent="0.25">
      <c r="A325" t="s">
        <v>20</v>
      </c>
      <c r="B325">
        <v>87</v>
      </c>
      <c r="D325" t="s">
        <v>14</v>
      </c>
      <c r="E325">
        <v>107</v>
      </c>
    </row>
    <row r="326" spans="1:5" x14ac:dyDescent="0.25">
      <c r="A326" t="s">
        <v>20</v>
      </c>
      <c r="B326">
        <v>3116</v>
      </c>
      <c r="D326" t="s">
        <v>14</v>
      </c>
      <c r="E326">
        <v>27</v>
      </c>
    </row>
    <row r="327" spans="1:5" x14ac:dyDescent="0.25">
      <c r="A327" t="s">
        <v>20</v>
      </c>
      <c r="B327">
        <v>909</v>
      </c>
      <c r="D327" t="s">
        <v>14</v>
      </c>
      <c r="E327">
        <v>1221</v>
      </c>
    </row>
    <row r="328" spans="1:5" x14ac:dyDescent="0.25">
      <c r="A328" t="s">
        <v>20</v>
      </c>
      <c r="B328">
        <v>1613</v>
      </c>
      <c r="D328" t="s">
        <v>14</v>
      </c>
      <c r="E328">
        <v>1</v>
      </c>
    </row>
    <row r="329" spans="1:5" x14ac:dyDescent="0.25">
      <c r="A329" t="s">
        <v>20</v>
      </c>
      <c r="B329">
        <v>136</v>
      </c>
      <c r="D329" t="s">
        <v>14</v>
      </c>
      <c r="E329">
        <v>16</v>
      </c>
    </row>
    <row r="330" spans="1:5" x14ac:dyDescent="0.25">
      <c r="A330" t="s">
        <v>20</v>
      </c>
      <c r="B330">
        <v>130</v>
      </c>
      <c r="D330" t="s">
        <v>14</v>
      </c>
      <c r="E330">
        <v>41</v>
      </c>
    </row>
    <row r="331" spans="1:5" x14ac:dyDescent="0.25">
      <c r="A331" t="s">
        <v>20</v>
      </c>
      <c r="B331">
        <v>102</v>
      </c>
      <c r="D331" t="s">
        <v>14</v>
      </c>
      <c r="E331">
        <v>523</v>
      </c>
    </row>
    <row r="332" spans="1:5" x14ac:dyDescent="0.25">
      <c r="A332" t="s">
        <v>20</v>
      </c>
      <c r="B332">
        <v>4006</v>
      </c>
      <c r="D332" t="s">
        <v>14</v>
      </c>
      <c r="E332">
        <v>141</v>
      </c>
    </row>
    <row r="333" spans="1:5" x14ac:dyDescent="0.25">
      <c r="A333" t="s">
        <v>20</v>
      </c>
      <c r="B333">
        <v>1629</v>
      </c>
      <c r="D333" t="s">
        <v>14</v>
      </c>
      <c r="E333">
        <v>52</v>
      </c>
    </row>
    <row r="334" spans="1:5" x14ac:dyDescent="0.25">
      <c r="A334" t="s">
        <v>20</v>
      </c>
      <c r="B334">
        <v>2188</v>
      </c>
      <c r="D334" t="s">
        <v>14</v>
      </c>
      <c r="E334">
        <v>225</v>
      </c>
    </row>
    <row r="335" spans="1:5" x14ac:dyDescent="0.25">
      <c r="A335" t="s">
        <v>20</v>
      </c>
      <c r="B335">
        <v>2409</v>
      </c>
      <c r="D335" t="s">
        <v>14</v>
      </c>
      <c r="E335">
        <v>38</v>
      </c>
    </row>
    <row r="336" spans="1:5" x14ac:dyDescent="0.25">
      <c r="A336" t="s">
        <v>20</v>
      </c>
      <c r="B336">
        <v>194</v>
      </c>
      <c r="D336" t="s">
        <v>14</v>
      </c>
      <c r="E336">
        <v>15</v>
      </c>
    </row>
    <row r="337" spans="1:5" x14ac:dyDescent="0.25">
      <c r="A337" t="s">
        <v>20</v>
      </c>
      <c r="B337">
        <v>1140</v>
      </c>
      <c r="D337" t="s">
        <v>14</v>
      </c>
      <c r="E337">
        <v>37</v>
      </c>
    </row>
    <row r="338" spans="1:5" x14ac:dyDescent="0.25">
      <c r="A338" t="s">
        <v>20</v>
      </c>
      <c r="B338">
        <v>102</v>
      </c>
      <c r="D338" t="s">
        <v>14</v>
      </c>
      <c r="E338">
        <v>112</v>
      </c>
    </row>
    <row r="339" spans="1:5" x14ac:dyDescent="0.25">
      <c r="A339" t="s">
        <v>20</v>
      </c>
      <c r="B339">
        <v>2857</v>
      </c>
      <c r="D339" t="s">
        <v>14</v>
      </c>
      <c r="E339">
        <v>21</v>
      </c>
    </row>
    <row r="340" spans="1:5" x14ac:dyDescent="0.25">
      <c r="A340" t="s">
        <v>20</v>
      </c>
      <c r="B340">
        <v>107</v>
      </c>
      <c r="D340" t="s">
        <v>14</v>
      </c>
      <c r="E340">
        <v>67</v>
      </c>
    </row>
    <row r="341" spans="1:5" x14ac:dyDescent="0.25">
      <c r="A341" t="s">
        <v>20</v>
      </c>
      <c r="B341">
        <v>160</v>
      </c>
      <c r="D341" t="s">
        <v>14</v>
      </c>
      <c r="E341">
        <v>78</v>
      </c>
    </row>
    <row r="342" spans="1:5" x14ac:dyDescent="0.25">
      <c r="A342" t="s">
        <v>20</v>
      </c>
      <c r="B342">
        <v>2230</v>
      </c>
      <c r="D342" t="s">
        <v>14</v>
      </c>
      <c r="E342">
        <v>67</v>
      </c>
    </row>
    <row r="343" spans="1:5" x14ac:dyDescent="0.25">
      <c r="A343" t="s">
        <v>20</v>
      </c>
      <c r="B343">
        <v>316</v>
      </c>
      <c r="D343" t="s">
        <v>14</v>
      </c>
      <c r="E343">
        <v>263</v>
      </c>
    </row>
    <row r="344" spans="1:5" x14ac:dyDescent="0.25">
      <c r="A344" t="s">
        <v>20</v>
      </c>
      <c r="B344">
        <v>117</v>
      </c>
      <c r="D344" t="s">
        <v>14</v>
      </c>
      <c r="E344">
        <v>1691</v>
      </c>
    </row>
    <row r="345" spans="1:5" x14ac:dyDescent="0.25">
      <c r="A345" t="s">
        <v>20</v>
      </c>
      <c r="B345">
        <v>6406</v>
      </c>
      <c r="D345" t="s">
        <v>14</v>
      </c>
      <c r="E345">
        <v>181</v>
      </c>
    </row>
    <row r="346" spans="1:5" x14ac:dyDescent="0.25">
      <c r="A346" t="s">
        <v>20</v>
      </c>
      <c r="B346">
        <v>192</v>
      </c>
      <c r="D346" t="s">
        <v>14</v>
      </c>
      <c r="E346">
        <v>13</v>
      </c>
    </row>
    <row r="347" spans="1:5" x14ac:dyDescent="0.25">
      <c r="A347" t="s">
        <v>20</v>
      </c>
      <c r="B347">
        <v>26</v>
      </c>
      <c r="D347" t="s">
        <v>14</v>
      </c>
      <c r="E347">
        <v>1</v>
      </c>
    </row>
    <row r="348" spans="1:5" x14ac:dyDescent="0.25">
      <c r="A348" t="s">
        <v>20</v>
      </c>
      <c r="B348">
        <v>723</v>
      </c>
      <c r="D348" t="s">
        <v>14</v>
      </c>
      <c r="E348">
        <v>21</v>
      </c>
    </row>
    <row r="349" spans="1:5" x14ac:dyDescent="0.25">
      <c r="A349" t="s">
        <v>20</v>
      </c>
      <c r="B349">
        <v>170</v>
      </c>
      <c r="D349" t="s">
        <v>14</v>
      </c>
      <c r="E349">
        <v>830</v>
      </c>
    </row>
    <row r="350" spans="1:5" x14ac:dyDescent="0.25">
      <c r="A350" t="s">
        <v>20</v>
      </c>
      <c r="B350">
        <v>238</v>
      </c>
      <c r="D350" t="s">
        <v>14</v>
      </c>
      <c r="E350">
        <v>130</v>
      </c>
    </row>
    <row r="351" spans="1:5" x14ac:dyDescent="0.25">
      <c r="A351" t="s">
        <v>20</v>
      </c>
      <c r="B351">
        <v>55</v>
      </c>
      <c r="D351" t="s">
        <v>14</v>
      </c>
      <c r="E351">
        <v>55</v>
      </c>
    </row>
    <row r="352" spans="1:5" x14ac:dyDescent="0.25">
      <c r="A352" t="s">
        <v>20</v>
      </c>
      <c r="B352">
        <v>128</v>
      </c>
      <c r="D352" t="s">
        <v>14</v>
      </c>
      <c r="E352">
        <v>114</v>
      </c>
    </row>
    <row r="353" spans="1:5" x14ac:dyDescent="0.25">
      <c r="A353" t="s">
        <v>20</v>
      </c>
      <c r="B353">
        <v>2144</v>
      </c>
      <c r="D353" t="s">
        <v>14</v>
      </c>
      <c r="E353">
        <v>594</v>
      </c>
    </row>
    <row r="354" spans="1:5" x14ac:dyDescent="0.25">
      <c r="A354" t="s">
        <v>20</v>
      </c>
      <c r="B354">
        <v>2693</v>
      </c>
      <c r="D354" t="s">
        <v>14</v>
      </c>
      <c r="E354">
        <v>24</v>
      </c>
    </row>
    <row r="355" spans="1:5" x14ac:dyDescent="0.25">
      <c r="A355" t="s">
        <v>20</v>
      </c>
      <c r="B355">
        <v>432</v>
      </c>
      <c r="D355" t="s">
        <v>14</v>
      </c>
      <c r="E355">
        <v>252</v>
      </c>
    </row>
    <row r="356" spans="1:5" x14ac:dyDescent="0.25">
      <c r="A356" t="s">
        <v>20</v>
      </c>
      <c r="B356">
        <v>189</v>
      </c>
      <c r="D356" t="s">
        <v>14</v>
      </c>
      <c r="E356">
        <v>67</v>
      </c>
    </row>
    <row r="357" spans="1:5" x14ac:dyDescent="0.25">
      <c r="A357" t="s">
        <v>20</v>
      </c>
      <c r="B357">
        <v>154</v>
      </c>
      <c r="D357" t="s">
        <v>14</v>
      </c>
      <c r="E357">
        <v>742</v>
      </c>
    </row>
    <row r="358" spans="1:5" x14ac:dyDescent="0.25">
      <c r="A358" t="s">
        <v>20</v>
      </c>
      <c r="B358">
        <v>96</v>
      </c>
      <c r="D358" t="s">
        <v>14</v>
      </c>
      <c r="E358">
        <v>75</v>
      </c>
    </row>
    <row r="359" spans="1:5" x14ac:dyDescent="0.25">
      <c r="A359" t="s">
        <v>20</v>
      </c>
      <c r="B359">
        <v>3063</v>
      </c>
      <c r="D359" t="s">
        <v>14</v>
      </c>
      <c r="E359">
        <v>4405</v>
      </c>
    </row>
    <row r="360" spans="1:5" x14ac:dyDescent="0.25">
      <c r="A360" t="s">
        <v>20</v>
      </c>
      <c r="B360">
        <v>2266</v>
      </c>
      <c r="D360" t="s">
        <v>14</v>
      </c>
      <c r="E360">
        <v>92</v>
      </c>
    </row>
    <row r="361" spans="1:5" x14ac:dyDescent="0.25">
      <c r="A361" t="s">
        <v>20</v>
      </c>
      <c r="B361">
        <v>194</v>
      </c>
      <c r="D361" t="s">
        <v>14</v>
      </c>
      <c r="E361">
        <v>64</v>
      </c>
    </row>
    <row r="362" spans="1:5" x14ac:dyDescent="0.25">
      <c r="A362" t="s">
        <v>20</v>
      </c>
      <c r="B362">
        <v>129</v>
      </c>
      <c r="D362" t="s">
        <v>14</v>
      </c>
      <c r="E362">
        <v>64</v>
      </c>
    </row>
    <row r="363" spans="1:5" x14ac:dyDescent="0.25">
      <c r="A363" t="s">
        <v>20</v>
      </c>
      <c r="B363">
        <v>375</v>
      </c>
      <c r="D363" t="s">
        <v>14</v>
      </c>
      <c r="E363">
        <v>842</v>
      </c>
    </row>
    <row r="364" spans="1:5" x14ac:dyDescent="0.25">
      <c r="A364" t="s">
        <v>20</v>
      </c>
      <c r="B364">
        <v>409</v>
      </c>
      <c r="D364" t="s">
        <v>14</v>
      </c>
      <c r="E364">
        <v>112</v>
      </c>
    </row>
    <row r="365" spans="1:5" x14ac:dyDescent="0.25">
      <c r="A365" t="s">
        <v>20</v>
      </c>
      <c r="B365">
        <v>234</v>
      </c>
      <c r="D365" t="s">
        <v>14</v>
      </c>
      <c r="E365">
        <v>374</v>
      </c>
    </row>
    <row r="366" spans="1:5" x14ac:dyDescent="0.25">
      <c r="A366" t="s">
        <v>20</v>
      </c>
      <c r="B366">
        <v>3016</v>
      </c>
    </row>
    <row r="367" spans="1:5" x14ac:dyDescent="0.25">
      <c r="A367" t="s">
        <v>20</v>
      </c>
      <c r="B367">
        <v>264</v>
      </c>
    </row>
    <row r="368" spans="1:5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conditionalFormatting sqref="A568:A1048142 A1:A566">
    <cfRule type="containsText" dxfId="9" priority="24" operator="containsText" text="canceled">
      <formula>NOT(ISERROR(SEARCH("canceled",A1)))</formula>
    </cfRule>
    <cfRule type="containsText" dxfId="8" priority="25" operator="containsText" text="canceled">
      <formula>NOT(ISERROR(SEARCH("canceled",A1)))</formula>
    </cfRule>
    <cfRule type="containsText" dxfId="7" priority="26" operator="containsText" text="live">
      <formula>NOT(ISERROR(SEARCH("live",A1)))</formula>
    </cfRule>
    <cfRule type="containsText" dxfId="6" priority="27" operator="containsText" text="failed">
      <formula>NOT(ISERROR(SEARCH("failed",A1)))</formula>
    </cfRule>
    <cfRule type="containsText" dxfId="5" priority="28" operator="containsText" text="successful">
      <formula>NOT(ISERROR(SEARCH("successful",A1)))</formula>
    </cfRule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0">
      <colorScale>
        <cfvo type="min"/>
        <cfvo type="max"/>
        <color rgb="FF63BE7B"/>
        <color rgb="FFFCFCFF"/>
      </colorScale>
    </cfRule>
  </conditionalFormatting>
  <conditionalFormatting sqref="D367:D1047941 D1:D365">
    <cfRule type="containsText" dxfId="4" priority="38" operator="containsText" text="canceled">
      <formula>NOT(ISERROR(SEARCH("canceled",D1)))</formula>
    </cfRule>
    <cfRule type="containsText" dxfId="3" priority="39" operator="containsText" text="canceled">
      <formula>NOT(ISERROR(SEARCH("canceled",D1)))</formula>
    </cfRule>
    <cfRule type="containsText" dxfId="2" priority="40" operator="containsText" text="live">
      <formula>NOT(ISERROR(SEARCH("live",D1)))</formula>
    </cfRule>
    <cfRule type="containsText" dxfId="1" priority="41" operator="containsText" text="failed">
      <formula>NOT(ISERROR(SEARCH("failed",D1)))</formula>
    </cfRule>
    <cfRule type="containsText" dxfId="0" priority="42" operator="containsText" text="successful">
      <formula>NOT(ISERROR(SEARCH("successful",D1)))</formula>
    </cfRule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4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Crowdfunding</vt:lpstr>
      <vt:lpstr>Sub-Cat Table</vt:lpstr>
      <vt:lpstr>Parent Cat Table</vt:lpstr>
      <vt:lpstr>Date Created Table</vt:lpstr>
      <vt:lpstr>Goal Analysis</vt:lpstr>
      <vt:lpstr>Statistical Analysis</vt:lpstr>
      <vt:lpstr>GoaL</vt:lpstr>
      <vt:lpstr>Pledged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Blaze Hickey</cp:lastModifiedBy>
  <dcterms:created xsi:type="dcterms:W3CDTF">2021-09-29T18:52:28Z</dcterms:created>
  <dcterms:modified xsi:type="dcterms:W3CDTF">2023-02-05T18:31:36Z</dcterms:modified>
</cp:coreProperties>
</file>