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completecovergroup.sharepoint.com/sites/Mulsanne_Finance/Shared Documents/Budgets Forecasts/FY25/202504 forecast/"/>
    </mc:Choice>
  </mc:AlternateContent>
  <xr:revisionPtr revIDLastSave="10" documentId="8_{48BBF349-8D2B-4143-ADCB-EB88B8DC95DC}" xr6:coauthVersionLast="47" xr6:coauthVersionMax="47" xr10:uidLastSave="{70264216-8A63-445C-BCFF-7390F7568356}"/>
  <bookViews>
    <workbookView xWindow="28680" yWindow="-120" windowWidth="29040" windowHeight="15720" activeTab="1" xr2:uid="{B254BBC8-6BB2-48CD-99C8-7D6340D02B37}"/>
  </bookViews>
  <sheets>
    <sheet name="Cover GFSC" sheetId="1" r:id="rId1"/>
    <sheet name="GFSC PL Template" sheetId="2" r:id="rId2"/>
    <sheet name="GFSC BS Template" sheetId="3" r:id="rId3"/>
    <sheet name="GFSC Investments" sheetId="4" r:id="rId4"/>
    <sheet name="GFSC Add on" sheetId="5" r:id="rId5"/>
    <sheet name="Liquidity" sheetId="6" r:id="rId6"/>
  </sheets>
  <definedNames>
    <definedName name="_ConsolBS">#REF!</definedName>
    <definedName name="_Fill" localSheetId="4" hidden="1">#REF!</definedName>
    <definedName name="_Fill" localSheetId="5" hidden="1">#REF!</definedName>
    <definedName name="_Fill" hidden="1">#REF!</definedName>
    <definedName name="A_MCR_b" localSheetId="4">#REF!</definedName>
    <definedName name="A_MCR_b" localSheetId="5">#REF!</definedName>
    <definedName name="A_MCR_b">#REF!</definedName>
    <definedName name="A_MCR_x" localSheetId="4">#REF!</definedName>
    <definedName name="A_MCR_x" localSheetId="5">#REF!</definedName>
    <definedName name="A_MCR_x">#REF!</definedName>
    <definedName name="A_PR_Sigma" localSheetId="4">#REF!</definedName>
    <definedName name="A_PR_Sigma" localSheetId="5">#REF!</definedName>
    <definedName name="A_PR_Sigma">#REF!</definedName>
    <definedName name="A_RR_Sigma" localSheetId="4">#REF!</definedName>
    <definedName name="A_RR_Sigma" localSheetId="5">#REF!</definedName>
    <definedName name="A_RR_Sigma">#REF!</definedName>
    <definedName name="Actual2013">#REF!</definedName>
    <definedName name="Actual2014">#REF!</definedName>
    <definedName name="ActualMonthLookup">#REF!</definedName>
    <definedName name="ActualRowLookup">#REF!</definedName>
    <definedName name="Actuals" localSheetId="4">#REF!</definedName>
    <definedName name="Actuals" localSheetId="5">#REF!</definedName>
    <definedName name="Actuals">#REF!</definedName>
    <definedName name="Adj_01" localSheetId="4">#REF!</definedName>
    <definedName name="Adj_01" localSheetId="5">#REF!</definedName>
    <definedName name="Adj_01">#REF!</definedName>
    <definedName name="Adj_02" localSheetId="4">#REF!</definedName>
    <definedName name="Adj_02" localSheetId="5">#REF!</definedName>
    <definedName name="Adj_02">#REF!</definedName>
    <definedName name="Adj_03" localSheetId="4">#REF!</definedName>
    <definedName name="Adj_03" localSheetId="5">#REF!</definedName>
    <definedName name="Adj_03">#REF!</definedName>
    <definedName name="Adj_04" localSheetId="4">#REF!</definedName>
    <definedName name="Adj_04" localSheetId="5">#REF!</definedName>
    <definedName name="Adj_04">#REF!</definedName>
    <definedName name="Adj_DT1" localSheetId="4">#REF!</definedName>
    <definedName name="Adj_DT1" localSheetId="5">#REF!</definedName>
    <definedName name="Adj_DT1">#REF!</definedName>
    <definedName name="Adj_DT2" localSheetId="4">#REF!</definedName>
    <definedName name="Adj_DT2" localSheetId="5">#REF!</definedName>
    <definedName name="Adj_DT2">#REF!</definedName>
    <definedName name="Adj_DT3" localSheetId="4">#REF!</definedName>
    <definedName name="Adj_DT3" localSheetId="5">#REF!</definedName>
    <definedName name="Adj_DT3">#REF!</definedName>
    <definedName name="Adj_DT4" localSheetId="4">#REF!</definedName>
    <definedName name="Adj_DT4" localSheetId="5">#REF!</definedName>
    <definedName name="Adj_DT4">#REF!</definedName>
    <definedName name="Adj_TP1" localSheetId="4">#REF!</definedName>
    <definedName name="Adj_TP1" localSheetId="5">#REF!</definedName>
    <definedName name="Adj_TP1">#REF!</definedName>
    <definedName name="Adj_TP2" localSheetId="4">#REF!</definedName>
    <definedName name="Adj_TP2" localSheetId="5">#REF!</definedName>
    <definedName name="Adj_TP2">#REF!</definedName>
    <definedName name="Adj_TP3" localSheetId="4">#REF!</definedName>
    <definedName name="Adj_TP3" localSheetId="5">#REF!</definedName>
    <definedName name="Adj_TP3">#REF!</definedName>
    <definedName name="Adj_TP4" localSheetId="4">#REF!</definedName>
    <definedName name="Adj_TP4" localSheetId="5">#REF!</definedName>
    <definedName name="Adj_TP4">#REF!</definedName>
    <definedName name="Annual_Graphs" localSheetId="4">#REF!</definedName>
    <definedName name="Annual_Graphs" localSheetId="5">#REF!</definedName>
    <definedName name="Annual_Graphs">#REF!</definedName>
    <definedName name="Annual_Graphs_Data" localSheetId="4">#REF!</definedName>
    <definedName name="Annual_Graphs_Data" localSheetId="5">#REF!</definedName>
    <definedName name="Annual_Graphs_Data">#REF!</definedName>
    <definedName name="Annual_Graphs_Row" localSheetId="4">#REF!</definedName>
    <definedName name="Annual_Graphs_Row" localSheetId="5">#REF!</definedName>
    <definedName name="Annual_Graphs_Row">#REF!</definedName>
    <definedName name="anscount" hidden="1">1</definedName>
    <definedName name="asdf">#REF!,#REF!</definedName>
    <definedName name="AssetClasses_Inputs" localSheetId="4">#REF!,#REF!,#REF!,#REF!,#REF!,#REF!,#REF!,#REF!,#REF!,#REF!,#REF!,#REF!,#REF!,#REF!,#REF!,#REF!,#REF!,#REF!,#REF!,#REF!,#REF!,#REF!,#REF!,#REF!,#REF!,#REF!,#REF!,#REF!,#REF!,#REF!</definedName>
    <definedName name="AssetClasses_Inputs" localSheetId="5">#REF!,#REF!,#REF!,#REF!,#REF!,#REF!,#REF!,#REF!,#REF!,#REF!,#REF!,#REF!,#REF!,#REF!,#REF!,#REF!,#REF!,#REF!,#REF!,#REF!,#REF!,#REF!,#REF!,#REF!,#REF!,#REF!,#REF!,#REF!,#REF!,#REF!</definedName>
    <definedName name="AssetClasses_Inputs">#REF!,#REF!,#REF!,#REF!,#REF!,#REF!,#REF!,#REF!,#REF!,#REF!,#REF!,#REF!,#REF!,#REF!,#REF!,#REF!,#REF!,#REF!,#REF!,#REF!,#REF!,#REF!,#REF!,#REF!,#REF!,#REF!,#REF!,#REF!,#REF!,#REF!</definedName>
    <definedName name="AssetClassesInputs" localSheetId="4">#REF!</definedName>
    <definedName name="AssetClassesInputs" localSheetId="5">#REF!</definedName>
    <definedName name="AssetClassesInputs">#REF!</definedName>
    <definedName name="AssetCreditRating" localSheetId="4">#REF!</definedName>
    <definedName name="AssetCreditRating" localSheetId="5">#REF!</definedName>
    <definedName name="AssetCreditRating">#REF!</definedName>
    <definedName name="AssetDatabase_Inputs" localSheetId="4">#REF!,#REF!,#REF!,#REF!,#REF!</definedName>
    <definedName name="AssetDatabase_Inputs" localSheetId="5">#REF!,#REF!,#REF!,#REF!,#REF!</definedName>
    <definedName name="AssetDatabase_Inputs">#REF!,#REF!,#REF!,#REF!,#REF!</definedName>
    <definedName name="AssetsMix" localSheetId="4">#REF!</definedName>
    <definedName name="AssetsMix" localSheetId="5">#REF!</definedName>
    <definedName name="AssetsMix">#REF!</definedName>
    <definedName name="AssumpCurrency" localSheetId="4">#REF!</definedName>
    <definedName name="AssumpCurrency" localSheetId="5">#REF!</definedName>
    <definedName name="AssumpCurrency">#REF!</definedName>
    <definedName name="Assumption_Inputs" localSheetId="4">#REF!,#REF!,#REF!,#REF!,#REF!,#REF!,#REF!,#REF!,#REF!,#REF!,#REF!,#REF!,#REF!,#REF!,#REF!,#REF!</definedName>
    <definedName name="Assumption_Inputs" localSheetId="5">#REF!,#REF!,#REF!,#REF!,#REF!,#REF!,#REF!,#REF!,#REF!,#REF!,#REF!,#REF!,#REF!,#REF!,#REF!,#REF!</definedName>
    <definedName name="Assumption_Inputs">#REF!,#REF!,#REF!,#REF!,#REF!,#REF!,#REF!,#REF!,#REF!,#REF!,#REF!,#REF!,#REF!,#REF!,#REF!,#REF!</definedName>
    <definedName name="Assumptions_Inputs" localSheetId="4">#REF!,#REF!,#REF!,#REF!,#REF!,#REF!,#REF!,#REF!,#REF!,#REF!,#REF!,#REF!,#REF!,#REF!,#REF!,#REF!,#REF!,#REF!,#REF!</definedName>
    <definedName name="Assumptions_Inputs" localSheetId="5">#REF!,#REF!,#REF!,#REF!,#REF!,#REF!,#REF!,#REF!,#REF!,#REF!,#REF!,#REF!,#REF!,#REF!,#REF!,#REF!,#REF!,#REF!,#REF!</definedName>
    <definedName name="Assumptions_Inputs">#REF!,#REF!,#REF!,#REF!,#REF!,#REF!,#REF!,#REF!,#REF!,#REF!,#REF!,#REF!,#REF!,#REF!,#REF!,#REF!,#REF!,#REF!,#REF!</definedName>
    <definedName name="aud">#REF!</definedName>
    <definedName name="Balance_Sheet_Inputs" localSheetId="4">#REF!,#REF!,#REF!,#REF!,#REF!,#REF!,#REF!,#REF!,#REF!,#REF!,#REF!,#REF!,#REF!,#REF!,#REF!,#REF!,#REF!,#REF!,#REF!,#REF!,#REF!,#REF!,#REF!,#REF!,#REF!,#REF!,#REF!,#REF!,#REF!</definedName>
    <definedName name="Balance_Sheet_Inputs" localSheetId="5">#REF!,#REF!,#REF!,#REF!,#REF!,#REF!,#REF!,#REF!,#REF!,#REF!,#REF!,#REF!,#REF!,#REF!,#REF!,#REF!,#REF!,#REF!,#REF!,#REF!,#REF!,#REF!,#REF!,#REF!,#REF!,#REF!,#REF!,#REF!,#REF!</definedName>
    <definedName name="Balance_Sheet_Inputs">#REF!,#REF!,#REF!,#REF!,#REF!,#REF!,#REF!,#REF!,#REF!,#REF!,#REF!,#REF!,#REF!,#REF!,#REF!,#REF!,#REF!,#REF!,#REF!,#REF!,#REF!,#REF!,#REF!,#REF!,#REF!,#REF!,#REF!,#REF!,#REF!</definedName>
    <definedName name="bankjnl">#REF!</definedName>
    <definedName name="BMGHIndex" hidden="1">"O"</definedName>
    <definedName name="BondSpreadRiskFactorsA" localSheetId="4">#REF!</definedName>
    <definedName name="BondSpreadRiskFactorsA" localSheetId="5">#REF!</definedName>
    <definedName name="BondSpreadRiskFactorsA">#REF!</definedName>
    <definedName name="BondSpreadRiskFactorsB" localSheetId="4">#REF!</definedName>
    <definedName name="BondSpreadRiskFactorsB" localSheetId="5">#REF!</definedName>
    <definedName name="BondSpreadRiskFactorsB">#REF!</definedName>
    <definedName name="BondSpreadRiskFactorsC" localSheetId="4">#REF!</definedName>
    <definedName name="BondSpreadRiskFactorsC" localSheetId="5">#REF!</definedName>
    <definedName name="BondSpreadRiskFactorsC">#REF!</definedName>
    <definedName name="Broker_2014">#REF!</definedName>
    <definedName name="Broker_2015">#REF!</definedName>
    <definedName name="Broker_ActualRowLookup">#REF!</definedName>
    <definedName name="Broker_Actuals">#REF!</definedName>
    <definedName name="Broker_Budget">#REF!</definedName>
    <definedName name="Broker_BudgetMonthLookup">#REF!</definedName>
    <definedName name="Broker_BudgetRowLookup">#REF!</definedName>
    <definedName name="BS">#REF!</definedName>
    <definedName name="BSCR_01" localSheetId="4">#REF!</definedName>
    <definedName name="BSCR_01" localSheetId="5">#REF!</definedName>
    <definedName name="BSCR_01">#REF!</definedName>
    <definedName name="BSCR_02" localSheetId="4">#REF!</definedName>
    <definedName name="BSCR_02" localSheetId="5">#REF!</definedName>
    <definedName name="BSCR_02">#REF!</definedName>
    <definedName name="BSCR_03" localSheetId="4">#REF!</definedName>
    <definedName name="BSCR_03" localSheetId="5">#REF!</definedName>
    <definedName name="BSCR_03">#REF!</definedName>
    <definedName name="BSCR_04">#REF!</definedName>
    <definedName name="BSMonthLookup">#REF!</definedName>
    <definedName name="BSRowLookup">#REF!</definedName>
    <definedName name="Budget">#REF!</definedName>
    <definedName name="BudgetMonthLookup">#REF!</definedName>
    <definedName name="BudgetRowLookup">#REF!</definedName>
    <definedName name="C_MCR_b" localSheetId="4">#REF!</definedName>
    <definedName name="C_MCR_b" localSheetId="5">#REF!</definedName>
    <definedName name="C_MCR_b">#REF!</definedName>
    <definedName name="C_MCR_x" localSheetId="4">#REF!</definedName>
    <definedName name="C_MCR_x" localSheetId="5">#REF!</definedName>
    <definedName name="C_MCR_x">#REF!</definedName>
    <definedName name="C_sd_prem" localSheetId="4">#REF!</definedName>
    <definedName name="C_sd_prem" localSheetId="5">#REF!</definedName>
    <definedName name="C_sd_prem">#REF!</definedName>
    <definedName name="C_sd_res" localSheetId="4">#REF!</definedName>
    <definedName name="C_sd_res" localSheetId="5">#REF!</definedName>
    <definedName name="C_sd_res">#REF!</definedName>
    <definedName name="cad">#REF!</definedName>
    <definedName name="CapexDraw">#REF!</definedName>
    <definedName name="CashCreditRating" localSheetId="4">#REF!</definedName>
    <definedName name="CashCreditRating" localSheetId="5">#REF!</definedName>
    <definedName name="CashCreditRating">#REF!</definedName>
    <definedName name="Cat_Risk_Inputs" localSheetId="4">#REF!,#REF!,#REF!,#REF!</definedName>
    <definedName name="Cat_Risk_Inputs" localSheetId="5">#REF!,#REF!,#REF!,#REF!</definedName>
    <definedName name="Cat_Risk_Inputs">#REF!,#REF!,#REF!,#REF!</definedName>
    <definedName name="CEIOPSCreditRatings_1" localSheetId="4">#REF!</definedName>
    <definedName name="CEIOPSCreditRatings_1" localSheetId="5">#REF!</definedName>
    <definedName name="CEIOPSCreditRatings_1">#REF!</definedName>
    <definedName name="CEIOPSMaturity_RelChanges" localSheetId="4">#REF!</definedName>
    <definedName name="CEIOPSMaturity_RelChanges" localSheetId="5">#REF!</definedName>
    <definedName name="CEIOPSMaturity_RelChanges">#REF!</definedName>
    <definedName name="CEIOPSPropFixedShock" localSheetId="4">#REF!</definedName>
    <definedName name="CEIOPSPropFixedShock" localSheetId="5">#REF!</definedName>
    <definedName name="CEIOPSPropFixedShock">#REF!</definedName>
    <definedName name="CEIOPSRiskStandDev" localSheetId="4">#REF!</definedName>
    <definedName name="CEIOPSRiskStandDev" localSheetId="5">#REF!</definedName>
    <definedName name="CEIOPSRiskStandDev">#REF!</definedName>
    <definedName name="CF">#REF!</definedName>
    <definedName name="ChartCaptions">#REF!</definedName>
    <definedName name="ChartingArea">#REF!,#REF!</definedName>
    <definedName name="ChartingLabels">#REF!</definedName>
    <definedName name="ClaimsPrems" localSheetId="4">#REF!</definedName>
    <definedName name="ClaimsPrems" localSheetId="5">#REF!</definedName>
    <definedName name="ClaimsPrems">#REF!</definedName>
    <definedName name="Class_01CashFlows" localSheetId="4">#REF!</definedName>
    <definedName name="Class_01CashFlows" localSheetId="5">#REF!</definedName>
    <definedName name="Class_01CashFlows">#REF!</definedName>
    <definedName name="Class_01PaymentPattern" localSheetId="4">#REF!</definedName>
    <definedName name="Class_01PaymentPattern" localSheetId="5">#REF!</definedName>
    <definedName name="Class_01PaymentPattern">#REF!</definedName>
    <definedName name="Class_02CashFlows" localSheetId="4">#REF!</definedName>
    <definedName name="Class_02CashFlows" localSheetId="5">#REF!</definedName>
    <definedName name="Class_02CashFlows">#REF!</definedName>
    <definedName name="Class_02PaymentPattern" localSheetId="4">#REF!</definedName>
    <definedName name="Class_02PaymentPattern" localSheetId="5">#REF!</definedName>
    <definedName name="Class_02PaymentPattern">#REF!</definedName>
    <definedName name="Class_03CashFlows" localSheetId="4">#REF!</definedName>
    <definedName name="Class_03CashFlows" localSheetId="5">#REF!</definedName>
    <definedName name="Class_03CashFlows">#REF!</definedName>
    <definedName name="Class_03PaymentPattern" localSheetId="4">#REF!</definedName>
    <definedName name="Class_03PaymentPattern" localSheetId="5">#REF!</definedName>
    <definedName name="Class_03PaymentPattern">#REF!</definedName>
    <definedName name="Class_04CashFlows" localSheetId="4">#REF!</definedName>
    <definedName name="Class_04CashFlows" localSheetId="5">#REF!</definedName>
    <definedName name="Class_04CashFlows">#REF!</definedName>
    <definedName name="Class_04PaymentPattern" localSheetId="4">#REF!</definedName>
    <definedName name="Class_04PaymentPattern" localSheetId="5">#REF!</definedName>
    <definedName name="Class_04PaymentPattern">#REF!</definedName>
    <definedName name="Class_05CashFlows" localSheetId="4">#REF!</definedName>
    <definedName name="Class_05CashFlows" localSheetId="5">#REF!</definedName>
    <definedName name="Class_05CashFlows">#REF!</definedName>
    <definedName name="Class_05PaymentPattern" localSheetId="4">#REF!</definedName>
    <definedName name="Class_05PaymentPattern" localSheetId="5">#REF!</definedName>
    <definedName name="Class_05PaymentPattern">#REF!</definedName>
    <definedName name="Class_06CashFlows" localSheetId="4">#REF!</definedName>
    <definedName name="Class_06CashFlows" localSheetId="5">#REF!</definedName>
    <definedName name="Class_06CashFlows">#REF!</definedName>
    <definedName name="Class_06PaymentPattern" localSheetId="4">#REF!</definedName>
    <definedName name="Class_06PaymentPattern" localSheetId="5">#REF!</definedName>
    <definedName name="Class_06PaymentPattern">#REF!</definedName>
    <definedName name="Class_07CashFlows" localSheetId="4">#REF!</definedName>
    <definedName name="Class_07CashFlows" localSheetId="5">#REF!</definedName>
    <definedName name="Class_07CashFlows">#REF!</definedName>
    <definedName name="Class_07PaymentPattern" localSheetId="4">#REF!</definedName>
    <definedName name="Class_07PaymentPattern" localSheetId="5">#REF!</definedName>
    <definedName name="Class_07PaymentPattern">#REF!</definedName>
    <definedName name="Class_08CashFlows" localSheetId="4">#REF!</definedName>
    <definedName name="Class_08CashFlows" localSheetId="5">#REF!</definedName>
    <definedName name="Class_08CashFlows">#REF!</definedName>
    <definedName name="Class_08PaymentPattern" localSheetId="4">#REF!</definedName>
    <definedName name="Class_08PaymentPattern" localSheetId="5">#REF!</definedName>
    <definedName name="Class_08PaymentPattern">#REF!</definedName>
    <definedName name="Class_09CashFlows" localSheetId="4">#REF!</definedName>
    <definedName name="Class_09CashFlows" localSheetId="5">#REF!</definedName>
    <definedName name="Class_09CashFlows">#REF!</definedName>
    <definedName name="Class_09PaymentPattern" localSheetId="4">#REF!</definedName>
    <definedName name="Class_09PaymentPattern" localSheetId="5">#REF!</definedName>
    <definedName name="Class_09PaymentPattern">#REF!</definedName>
    <definedName name="Class_10CashFlows" localSheetId="4">#REF!</definedName>
    <definedName name="Class_10CashFlows" localSheetId="5">#REF!</definedName>
    <definedName name="Class_10CashFlows">#REF!</definedName>
    <definedName name="Class_10PaymentPatter" localSheetId="4">#REF!</definedName>
    <definedName name="Class_10PaymentPatter" localSheetId="5">#REF!</definedName>
    <definedName name="Class_10PaymentPatter">#REF!</definedName>
    <definedName name="Class_11CashFlows" localSheetId="4">#REF!</definedName>
    <definedName name="Class_11CashFlows" localSheetId="5">#REF!</definedName>
    <definedName name="Class_11CashFlows">#REF!</definedName>
    <definedName name="Class_11PaymentPatter" localSheetId="4">#REF!</definedName>
    <definedName name="Class_11PaymentPatter" localSheetId="5">#REF!</definedName>
    <definedName name="Class_11PaymentPatter">#REF!</definedName>
    <definedName name="Class_12CashFlows" localSheetId="4">#REF!</definedName>
    <definedName name="Class_12CashFlows" localSheetId="5">#REF!</definedName>
    <definedName name="Class_12CashFlows">#REF!</definedName>
    <definedName name="Class_12PaymentPatter" localSheetId="4">#REF!</definedName>
    <definedName name="Class_12PaymentPatter" localSheetId="5">#REF!</definedName>
    <definedName name="Class_12PaymentPatter">#REF!</definedName>
    <definedName name="Class_13CashFlows" localSheetId="4">#REF!</definedName>
    <definedName name="Class_13CashFlows" localSheetId="5">#REF!</definedName>
    <definedName name="Class_13CashFlows">#REF!</definedName>
    <definedName name="Class_13PaymentPatter" localSheetId="4">#REF!</definedName>
    <definedName name="Class_13PaymentPatter" localSheetId="5">#REF!</definedName>
    <definedName name="Class_13PaymentPatter">#REF!</definedName>
    <definedName name="Class_14CashFlows" localSheetId="4">#REF!</definedName>
    <definedName name="Class_14CashFlows" localSheetId="5">#REF!</definedName>
    <definedName name="Class_14CashFlows">#REF!</definedName>
    <definedName name="Class_14PaymentPatter" localSheetId="4">#REF!</definedName>
    <definedName name="Class_14PaymentPatter" localSheetId="5">#REF!</definedName>
    <definedName name="Class_14PaymentPatter">#REF!</definedName>
    <definedName name="Class_15CashFlows" localSheetId="4">#REF!</definedName>
    <definedName name="Class_15CashFlows" localSheetId="5">#REF!</definedName>
    <definedName name="Class_15CashFlows">#REF!</definedName>
    <definedName name="Class_15PaymentPatter" localSheetId="4">#REF!</definedName>
    <definedName name="Class_15PaymentPatter" localSheetId="5">#REF!</definedName>
    <definedName name="Class_15PaymentPatter">#REF!</definedName>
    <definedName name="Class_16PaymentPatter" localSheetId="4">#REF!</definedName>
    <definedName name="Class_16PaymentPatter" localSheetId="5">#REF!</definedName>
    <definedName name="Class_16PaymentPatter">#REF!</definedName>
    <definedName name="Class_17CashFlows" localSheetId="4">#REF!</definedName>
    <definedName name="Class_17CashFlows" localSheetId="5">#REF!</definedName>
    <definedName name="Class_17CashFlows">#REF!</definedName>
    <definedName name="Class_17PaymentPatter" localSheetId="4">#REF!</definedName>
    <definedName name="Class_17PaymentPatter" localSheetId="5">#REF!</definedName>
    <definedName name="Class_17PaymentPatter">#REF!</definedName>
    <definedName name="Class_18CashFlows" localSheetId="4">#REF!</definedName>
    <definedName name="Class_18CashFlows" localSheetId="5">#REF!</definedName>
    <definedName name="Class_18CashFlows">#REF!</definedName>
    <definedName name="Class_18PaymentPatter" localSheetId="4">#REF!</definedName>
    <definedName name="Class_18PaymentPatter" localSheetId="5">#REF!</definedName>
    <definedName name="Class_18PaymentPatter">#REF!</definedName>
    <definedName name="Class_19CashFlows" localSheetId="4">#REF!</definedName>
    <definedName name="Class_19CashFlows" localSheetId="5">#REF!</definedName>
    <definedName name="Class_19CashFlows">#REF!</definedName>
    <definedName name="Class_19PaymentPatter" localSheetId="4">#REF!</definedName>
    <definedName name="Class_19PaymentPatter" localSheetId="5">#REF!</definedName>
    <definedName name="Class_19PaymentPatter">#REF!</definedName>
    <definedName name="Class_20CashFlows" localSheetId="4">#REF!</definedName>
    <definedName name="Class_20CashFlows" localSheetId="5">#REF!</definedName>
    <definedName name="Class_20CashFlows">#REF!</definedName>
    <definedName name="Class_20PaymentPatter" localSheetId="4">#REF!</definedName>
    <definedName name="Class_20PaymentPatter" localSheetId="5">#REF!</definedName>
    <definedName name="Class_20PaymentPatter">#REF!</definedName>
    <definedName name="Class_Data" localSheetId="4">#REF!,#REF!,#REF!,#REF!,#REF!,#REF!,#REF!,#REF!,#REF!,#REF!,#REF!,#REF!,#REF!,#REF!,#REF!,#REF!,#REF!</definedName>
    <definedName name="Class_Data" localSheetId="5">#REF!,#REF!,#REF!,#REF!,#REF!,#REF!,#REF!,#REF!,#REF!,#REF!,#REF!,#REF!,#REF!,#REF!,#REF!,#REF!,#REF!</definedName>
    <definedName name="Class_Data">#REF!,#REF!,#REF!,#REF!,#REF!,#REF!,#REF!,#REF!,#REF!,#REF!,#REF!,#REF!,#REF!,#REF!,#REF!,#REF!,#REF!</definedName>
    <definedName name="Class_Inputs" localSheetId="4">#REF!,#REF!,#REF!,#REF!,#REF!,#REF!,#REF!,#REF!,#REF!,#REF!,#REF!,#REF!,#REF!,#REF!,#REF!,#REF!,#REF!</definedName>
    <definedName name="Class_Inputs" localSheetId="5">#REF!,#REF!,#REF!,#REF!,#REF!,#REF!,#REF!,#REF!,#REF!,#REF!,#REF!,#REF!,#REF!,#REF!,#REF!,#REF!,#REF!</definedName>
    <definedName name="Class_Inputs">#REF!,#REF!,#REF!,#REF!,#REF!,#REF!,#REF!,#REF!,#REF!,#REF!,#REF!,#REF!,#REF!,#REF!,#REF!,#REF!,#REF!</definedName>
    <definedName name="Class_Selections" localSheetId="4">#REF!,#REF!,#REF!,#REF!,#REF!,#REF!,#REF!</definedName>
    <definedName name="Class_Selections" localSheetId="5">#REF!,#REF!,#REF!,#REF!,#REF!,#REF!,#REF!</definedName>
    <definedName name="Class_Selections">#REF!,#REF!,#REF!,#REF!,#REF!,#REF!,#REF!</definedName>
    <definedName name="Class10CashFlows" localSheetId="4">#REF!</definedName>
    <definedName name="Class10CashFlows" localSheetId="5">#REF!</definedName>
    <definedName name="Class10CashFlows">#REF!</definedName>
    <definedName name="Class10ClaimsOnlyMeasure" localSheetId="4">#REF!</definedName>
    <definedName name="Class10ClaimsOnlyMeasure" localSheetId="5">#REF!</definedName>
    <definedName name="Class10ClaimsOnlyMeasure">#REF!</definedName>
    <definedName name="Class10PaymentPattern" localSheetId="4">#REF!</definedName>
    <definedName name="Class10PaymentPattern" localSheetId="5">#REF!</definedName>
    <definedName name="Class10PaymentPattern">#REF!</definedName>
    <definedName name="Class10VolMeasure" localSheetId="4">#REF!</definedName>
    <definedName name="Class10VolMeasure" localSheetId="5">#REF!</definedName>
    <definedName name="Class10VolMeasure">#REF!</definedName>
    <definedName name="Class11CashFlows" localSheetId="4">#REF!</definedName>
    <definedName name="Class11CashFlows" localSheetId="5">#REF!</definedName>
    <definedName name="Class11CashFlows">#REF!</definedName>
    <definedName name="Class11ClaimsOnlyMeasure" localSheetId="4">#REF!</definedName>
    <definedName name="Class11ClaimsOnlyMeasure" localSheetId="5">#REF!</definedName>
    <definedName name="Class11ClaimsOnlyMeasure">#REF!</definedName>
    <definedName name="Class11PaymentPattern" localSheetId="4">#REF!</definedName>
    <definedName name="Class11PaymentPattern" localSheetId="5">#REF!</definedName>
    <definedName name="Class11PaymentPattern">#REF!</definedName>
    <definedName name="Class11VolMeasure" localSheetId="4">#REF!</definedName>
    <definedName name="Class11VolMeasure" localSheetId="5">#REF!</definedName>
    <definedName name="Class11VolMeasure">#REF!</definedName>
    <definedName name="Class12CashFlows" localSheetId="4">#REF!</definedName>
    <definedName name="Class12CashFlows" localSheetId="5">#REF!</definedName>
    <definedName name="Class12CashFlows">#REF!</definedName>
    <definedName name="Class12ClaimsOnlyMeasure" localSheetId="4">#REF!</definedName>
    <definedName name="Class12ClaimsOnlyMeasure" localSheetId="5">#REF!</definedName>
    <definedName name="Class12ClaimsOnlyMeasure">#REF!</definedName>
    <definedName name="Class12PaymentPattern" localSheetId="4">#REF!</definedName>
    <definedName name="Class12PaymentPattern" localSheetId="5">#REF!</definedName>
    <definedName name="Class12PaymentPattern">#REF!</definedName>
    <definedName name="Class12VolMeasure" localSheetId="4">#REF!</definedName>
    <definedName name="Class12VolMeasure" localSheetId="5">#REF!</definedName>
    <definedName name="Class12VolMeasure">#REF!</definedName>
    <definedName name="Class13ClaimsOnlyMeasure" localSheetId="4">#REF!</definedName>
    <definedName name="Class13ClaimsOnlyMeasure" localSheetId="5">#REF!</definedName>
    <definedName name="Class13ClaimsOnlyMeasure">#REF!</definedName>
    <definedName name="Class13PaymentPattern" localSheetId="4">#REF!</definedName>
    <definedName name="Class13PaymentPattern" localSheetId="5">#REF!</definedName>
    <definedName name="Class13PaymentPattern">#REF!</definedName>
    <definedName name="Class13VolMeasure" localSheetId="4">#REF!</definedName>
    <definedName name="Class13VolMeasure" localSheetId="5">#REF!</definedName>
    <definedName name="Class13VolMeasure">#REF!</definedName>
    <definedName name="Class14ClaimsOnlyMeasure" localSheetId="4">#REF!</definedName>
    <definedName name="Class14ClaimsOnlyMeasure" localSheetId="5">#REF!</definedName>
    <definedName name="Class14ClaimsOnlyMeasure">#REF!</definedName>
    <definedName name="Class14PaymentPattern" localSheetId="4">#REF!</definedName>
    <definedName name="Class14PaymentPattern" localSheetId="5">#REF!</definedName>
    <definedName name="Class14PaymentPattern">#REF!</definedName>
    <definedName name="Class14VolMeasure" localSheetId="4">#REF!</definedName>
    <definedName name="Class14VolMeasure" localSheetId="5">#REF!</definedName>
    <definedName name="Class14VolMeasure">#REF!</definedName>
    <definedName name="Class15ClaimsOnlyMeasure" localSheetId="4">#REF!</definedName>
    <definedName name="Class15ClaimsOnlyMeasure" localSheetId="5">#REF!</definedName>
    <definedName name="Class15ClaimsOnlyMeasure">#REF!</definedName>
    <definedName name="Class15PaymentPattern" localSheetId="4">#REF!</definedName>
    <definedName name="Class15PaymentPattern" localSheetId="5">#REF!</definedName>
    <definedName name="Class15PaymentPattern">#REF!</definedName>
    <definedName name="Class15VolMeasure" localSheetId="4">#REF!</definedName>
    <definedName name="Class15VolMeasure" localSheetId="5">#REF!</definedName>
    <definedName name="Class15VolMeasure">#REF!</definedName>
    <definedName name="Class16ClaimsOnlyMeasure" localSheetId="4">#REF!</definedName>
    <definedName name="Class16ClaimsOnlyMeasure" localSheetId="5">#REF!</definedName>
    <definedName name="Class16ClaimsOnlyMeasure">#REF!</definedName>
    <definedName name="Class16PaymentPattern" localSheetId="4">#REF!</definedName>
    <definedName name="Class16PaymentPattern" localSheetId="5">#REF!</definedName>
    <definedName name="Class16PaymentPattern">#REF!</definedName>
    <definedName name="Class16VolMeasure" localSheetId="4">#REF!</definedName>
    <definedName name="Class16VolMeasure" localSheetId="5">#REF!</definedName>
    <definedName name="Class16VolMeasure">#REF!</definedName>
    <definedName name="Class1CashFlows" localSheetId="4">#REF!</definedName>
    <definedName name="Class1CashFlows" localSheetId="5">#REF!</definedName>
    <definedName name="Class1CashFlows">#REF!</definedName>
    <definedName name="Class1ClaimsOnlyMeasure" localSheetId="4">#REF!</definedName>
    <definedName name="Class1ClaimsOnlyMeasure" localSheetId="5">#REF!</definedName>
    <definedName name="Class1ClaimsOnlyMeasure">#REF!</definedName>
    <definedName name="Class1GrsROProjCumPaid" localSheetId="4">#REF!</definedName>
    <definedName name="Class1GrsROProjCumPaid" localSheetId="5">#REF!</definedName>
    <definedName name="Class1GrsROProjCumPaid">#REF!</definedName>
    <definedName name="Class1GrsROProjPremRec" localSheetId="4">#REF!</definedName>
    <definedName name="Class1GrsROProjPremRec" localSheetId="5">#REF!</definedName>
    <definedName name="Class1GrsROProjPremRec">#REF!</definedName>
    <definedName name="Class1PaymentPattern" localSheetId="4">#REF!</definedName>
    <definedName name="Class1PaymentPattern" localSheetId="5">#REF!</definedName>
    <definedName name="Class1PaymentPattern">#REF!</definedName>
    <definedName name="Class1RIROProjCumPrems" localSheetId="4">#REF!</definedName>
    <definedName name="Class1RIROProjCumPrems" localSheetId="5">#REF!</definedName>
    <definedName name="Class1RIROProjCumPrems">#REF!</definedName>
    <definedName name="Class1RIROProjCumRecov" localSheetId="4">#REF!</definedName>
    <definedName name="Class1RIROProjCumRecov" localSheetId="5">#REF!</definedName>
    <definedName name="Class1RIROProjCumRecov">#REF!</definedName>
    <definedName name="Class1VolMeasure" localSheetId="4">#REF!</definedName>
    <definedName name="Class1VolMeasure" localSheetId="5">#REF!</definedName>
    <definedName name="Class1VolMeasure">#REF!</definedName>
    <definedName name="Class2CashFlows" localSheetId="4">#REF!</definedName>
    <definedName name="Class2CashFlows" localSheetId="5">#REF!</definedName>
    <definedName name="Class2CashFlows">#REF!</definedName>
    <definedName name="Class2ClaimsOnlyMeasure" localSheetId="4">#REF!</definedName>
    <definedName name="Class2ClaimsOnlyMeasure" localSheetId="5">#REF!</definedName>
    <definedName name="Class2ClaimsOnlyMeasure">#REF!</definedName>
    <definedName name="Class2GrsROProjCumPaid" localSheetId="4">#REF!</definedName>
    <definedName name="Class2GrsROProjCumPaid" localSheetId="5">#REF!</definedName>
    <definedName name="Class2GrsROProjCumPaid">#REF!</definedName>
    <definedName name="Class2GrsROProjPremRec" localSheetId="4">#REF!</definedName>
    <definedName name="Class2GrsROProjPremRec" localSheetId="5">#REF!</definedName>
    <definedName name="Class2GrsROProjPremRec">#REF!</definedName>
    <definedName name="Class2PaymentPattern" localSheetId="4">#REF!</definedName>
    <definedName name="Class2PaymentPattern" localSheetId="5">#REF!</definedName>
    <definedName name="Class2PaymentPattern">#REF!</definedName>
    <definedName name="Class2RIROProjCumPrems" localSheetId="4">#REF!</definedName>
    <definedName name="Class2RIROProjCumPrems" localSheetId="5">#REF!</definedName>
    <definedName name="Class2RIROProjCumPrems">#REF!</definedName>
    <definedName name="Class2RIROProjCumRecov" localSheetId="4">#REF!</definedName>
    <definedName name="Class2RIROProjCumRecov" localSheetId="5">#REF!</definedName>
    <definedName name="Class2RIROProjCumRecov">#REF!</definedName>
    <definedName name="Class2VolMeasure" localSheetId="4">#REF!</definedName>
    <definedName name="Class2VolMeasure" localSheetId="5">#REF!</definedName>
    <definedName name="Class2VolMeasure">#REF!</definedName>
    <definedName name="Class3CashFlows" localSheetId="4">#REF!</definedName>
    <definedName name="Class3CashFlows" localSheetId="5">#REF!</definedName>
    <definedName name="Class3CashFlows">#REF!</definedName>
    <definedName name="Class3ClaimsOnlyMeasure" localSheetId="4">#REF!</definedName>
    <definedName name="Class3ClaimsOnlyMeasure" localSheetId="5">#REF!</definedName>
    <definedName name="Class3ClaimsOnlyMeasure">#REF!</definedName>
    <definedName name="Class3PaymentPattern" localSheetId="4">#REF!</definedName>
    <definedName name="Class3PaymentPattern" localSheetId="5">#REF!</definedName>
    <definedName name="Class3PaymentPattern">#REF!</definedName>
    <definedName name="Class3VolMeasure" localSheetId="4">#REF!</definedName>
    <definedName name="Class3VolMeasure" localSheetId="5">#REF!</definedName>
    <definedName name="Class3VolMeasure">#REF!</definedName>
    <definedName name="Class4CashFlows" localSheetId="4">#REF!</definedName>
    <definedName name="Class4CashFlows" localSheetId="5">#REF!</definedName>
    <definedName name="Class4CashFlows">#REF!</definedName>
    <definedName name="Class4ClaimsOnlyMeasure" localSheetId="4">#REF!</definedName>
    <definedName name="Class4ClaimsOnlyMeasure" localSheetId="5">#REF!</definedName>
    <definedName name="Class4ClaimsOnlyMeasure">#REF!</definedName>
    <definedName name="Class4PaymentPattern" localSheetId="4">#REF!</definedName>
    <definedName name="Class4PaymentPattern" localSheetId="5">#REF!</definedName>
    <definedName name="Class4PaymentPattern">#REF!</definedName>
    <definedName name="Class4VolMeasure" localSheetId="4">#REF!</definedName>
    <definedName name="Class4VolMeasure" localSheetId="5">#REF!</definedName>
    <definedName name="Class4VolMeasure">#REF!</definedName>
    <definedName name="Class5CashFlows" localSheetId="4">#REF!</definedName>
    <definedName name="Class5CashFlows" localSheetId="5">#REF!</definedName>
    <definedName name="Class5CashFlows">#REF!</definedName>
    <definedName name="Class5ClaimsOnlyMeasure" localSheetId="4">#REF!</definedName>
    <definedName name="Class5ClaimsOnlyMeasure" localSheetId="5">#REF!</definedName>
    <definedName name="Class5ClaimsOnlyMeasure">#REF!</definedName>
    <definedName name="Class5PaymentPattern" localSheetId="4">#REF!</definedName>
    <definedName name="Class5PaymentPattern" localSheetId="5">#REF!</definedName>
    <definedName name="Class5PaymentPattern">#REF!</definedName>
    <definedName name="Class5VolMeasure" localSheetId="4">#REF!</definedName>
    <definedName name="Class5VolMeasure" localSheetId="5">#REF!</definedName>
    <definedName name="Class5VolMeasure">#REF!</definedName>
    <definedName name="Class6CashFlows" localSheetId="4">#REF!</definedName>
    <definedName name="Class6CashFlows" localSheetId="5">#REF!</definedName>
    <definedName name="Class6CashFlows">#REF!</definedName>
    <definedName name="Class6ClaimsOnlyMeasure" localSheetId="4">#REF!</definedName>
    <definedName name="Class6ClaimsOnlyMeasure" localSheetId="5">#REF!</definedName>
    <definedName name="Class6ClaimsOnlyMeasure">#REF!</definedName>
    <definedName name="Class6PaymentPattern" localSheetId="4">#REF!</definedName>
    <definedName name="Class6PaymentPattern" localSheetId="5">#REF!</definedName>
    <definedName name="Class6PaymentPattern">#REF!</definedName>
    <definedName name="Class6VolMeasure" localSheetId="4">#REF!</definedName>
    <definedName name="Class6VolMeasure" localSheetId="5">#REF!</definedName>
    <definedName name="Class6VolMeasure">#REF!</definedName>
    <definedName name="Class7CashFlows" localSheetId="4">#REF!</definedName>
    <definedName name="Class7CashFlows" localSheetId="5">#REF!</definedName>
    <definedName name="Class7CashFlows">#REF!</definedName>
    <definedName name="Class7ClaimsOnlyMeasure" localSheetId="4">#REF!</definedName>
    <definedName name="Class7ClaimsOnlyMeasure" localSheetId="5">#REF!</definedName>
    <definedName name="Class7ClaimsOnlyMeasure">#REF!</definedName>
    <definedName name="Class7PaymentPattern" localSheetId="4">#REF!</definedName>
    <definedName name="Class7PaymentPattern" localSheetId="5">#REF!</definedName>
    <definedName name="Class7PaymentPattern">#REF!</definedName>
    <definedName name="Class7VolMeasure" localSheetId="4">#REF!</definedName>
    <definedName name="Class7VolMeasure" localSheetId="5">#REF!</definedName>
    <definedName name="Class7VolMeasure">#REF!</definedName>
    <definedName name="Class8CashFlows" localSheetId="4">#REF!</definedName>
    <definedName name="Class8CashFlows" localSheetId="5">#REF!</definedName>
    <definedName name="Class8CashFlows">#REF!</definedName>
    <definedName name="Class8ClaimsOnlyMeasure" localSheetId="4">#REF!</definedName>
    <definedName name="Class8ClaimsOnlyMeasure" localSheetId="5">#REF!</definedName>
    <definedName name="Class8ClaimsOnlyMeasure">#REF!</definedName>
    <definedName name="Class8GrsROProjCumPaid" localSheetId="4">#REF!</definedName>
    <definedName name="Class8GrsROProjCumPaid" localSheetId="5">#REF!</definedName>
    <definedName name="Class8GrsROProjCumPaid">#REF!</definedName>
    <definedName name="Class8GrsROProjPremRec" localSheetId="4">#REF!</definedName>
    <definedName name="Class8GrsROProjPremRec" localSheetId="5">#REF!</definedName>
    <definedName name="Class8GrsROProjPremRec">#REF!</definedName>
    <definedName name="Class8PaymentPattern" localSheetId="4">#REF!</definedName>
    <definedName name="Class8PaymentPattern" localSheetId="5">#REF!</definedName>
    <definedName name="Class8PaymentPattern">#REF!</definedName>
    <definedName name="Class8VolMeasure" localSheetId="4">#REF!</definedName>
    <definedName name="Class8VolMeasure" localSheetId="5">#REF!</definedName>
    <definedName name="Class8VolMeasure">#REF!</definedName>
    <definedName name="Class9CashFlows" localSheetId="4">#REF!</definedName>
    <definedName name="Class9CashFlows" localSheetId="5">#REF!</definedName>
    <definedName name="Class9CashFlows">#REF!</definedName>
    <definedName name="Class9ClaimsOnlyMeasure" localSheetId="4">#REF!</definedName>
    <definedName name="Class9ClaimsOnlyMeasure" localSheetId="5">#REF!</definedName>
    <definedName name="Class9ClaimsOnlyMeasure">#REF!</definedName>
    <definedName name="Class9GrsROProjCumPaid" localSheetId="4">#REF!</definedName>
    <definedName name="Class9GrsROProjCumPaid" localSheetId="5">#REF!</definedName>
    <definedName name="Class9GrsROProjCumPaid">#REF!</definedName>
    <definedName name="Class9GrsROProjPremRec" localSheetId="4">#REF!</definedName>
    <definedName name="Class9GrsROProjPremRec" localSheetId="5">#REF!</definedName>
    <definedName name="Class9GrsROProjPremRec">#REF!</definedName>
    <definedName name="Class9PaymentPattern" localSheetId="4">#REF!</definedName>
    <definedName name="Class9PaymentPattern" localSheetId="5">#REF!</definedName>
    <definedName name="Class9PaymentPattern">#REF!</definedName>
    <definedName name="Class9VolMeasure" localSheetId="4">#REF!</definedName>
    <definedName name="Class9VolMeasure" localSheetId="5">#REF!</definedName>
    <definedName name="Class9VolMeasure">#REF!</definedName>
    <definedName name="Clients" localSheetId="4">#REF!</definedName>
    <definedName name="Clients" localSheetId="5">#REF!</definedName>
    <definedName name="Clients">#REF!</definedName>
    <definedName name="CoC" localSheetId="4">#REF!</definedName>
    <definedName name="CoC" localSheetId="5">#REF!</definedName>
    <definedName name="CoC">#REF!</definedName>
    <definedName name="Company">#REF!</definedName>
    <definedName name="Conc.AssetXLY1" localSheetId="4">#REF!</definedName>
    <definedName name="Conc.AssetXLY1" localSheetId="5">#REF!</definedName>
    <definedName name="Conc.AssetXLY1">#REF!</definedName>
    <definedName name="Conc.AssetXLY2" localSheetId="4">#REF!</definedName>
    <definedName name="Conc.AssetXLY2" localSheetId="5">#REF!</definedName>
    <definedName name="Conc.AssetXLY2">#REF!</definedName>
    <definedName name="Conc.AssetXLY3" localSheetId="4">#REF!</definedName>
    <definedName name="Conc.AssetXLY3" localSheetId="5">#REF!</definedName>
    <definedName name="Conc.AssetXLY3">#REF!</definedName>
    <definedName name="Conc.AssetXLY4" localSheetId="4">#REF!</definedName>
    <definedName name="Conc.AssetXLY4" localSheetId="5">#REF!</definedName>
    <definedName name="Conc.AssetXLY4">#REF!</definedName>
    <definedName name="Consol_BS">#REF!</definedName>
    <definedName name="CorrIndexEquityRisk" localSheetId="4">#REF!</definedName>
    <definedName name="CorrIndexEquityRisk" localSheetId="5">#REF!</definedName>
    <definedName name="CorrIndexEquityRisk">#REF!</definedName>
    <definedName name="CorrLobNonLife" localSheetId="4">#REF!</definedName>
    <definedName name="CorrLobNonLife" localSheetId="5">#REF!</definedName>
    <definedName name="CorrLobNonLife">#REF!</definedName>
    <definedName name="CorrLobNonLifeHealth" localSheetId="4">#REF!</definedName>
    <definedName name="CorrLobNonLifeHealth" localSheetId="5">#REF!</definedName>
    <definedName name="CorrLobNonLifeHealth">#REF!</definedName>
    <definedName name="CorrMarketriskDOWN" localSheetId="4">#REF!</definedName>
    <definedName name="CorrMarketriskDOWN" localSheetId="5">#REF!</definedName>
    <definedName name="CorrMarketriskDOWN">#REF!</definedName>
    <definedName name="CorrMarketriskUP" localSheetId="4">#REF!</definedName>
    <definedName name="CorrMarketriskUP" localSheetId="5">#REF!</definedName>
    <definedName name="CorrMarketriskUP">#REF!</definedName>
    <definedName name="CorrNL" localSheetId="4">#REF!</definedName>
    <definedName name="CorrNL" localSheetId="5">#REF!</definedName>
    <definedName name="CorrNL">#REF!</definedName>
    <definedName name="Cost2013">#REF!</definedName>
    <definedName name="Cost2014">#REF!</definedName>
    <definedName name="CostBudget">#REF!</definedName>
    <definedName name="CostBudgetMonthLookup">#REF!</definedName>
    <definedName name="CostBudgetRowLookup">#REF!</definedName>
    <definedName name="CostMonthLookup">#REF!</definedName>
    <definedName name="CostRowLookup">#REF!</definedName>
    <definedName name="Counterparty_Classes_Inputs" localSheetId="4">#REF!,#REF!,#REF!,#REF!,#REF!,#REF!,#REF!,#REF!,#REF!,#REF!,#REF!,#REF!,#REF!,#REF!,#REF!,#REF!,#REF!,#REF!,#REF!,#REF!,#REF!,#REF!,#REF!,#REF!,#REF!,#REF!,#REF!,#REF!</definedName>
    <definedName name="Counterparty_Classes_Inputs" localSheetId="5">#REF!,#REF!,#REF!,#REF!,#REF!,#REF!,#REF!,#REF!,#REF!,#REF!,#REF!,#REF!,#REF!,#REF!,#REF!,#REF!,#REF!,#REF!,#REF!,#REF!,#REF!,#REF!,#REF!,#REF!,#REF!,#REF!,#REF!,#REF!</definedName>
    <definedName name="Counterparty_Classes_Inputs">#REF!,#REF!,#REF!,#REF!,#REF!,#REF!,#REF!,#REF!,#REF!,#REF!,#REF!,#REF!,#REF!,#REF!,#REF!,#REF!,#REF!,#REF!,#REF!,#REF!,#REF!,#REF!,#REF!,#REF!,#REF!,#REF!,#REF!,#REF!</definedName>
    <definedName name="CounterpartyCreditRating" localSheetId="4">#REF!</definedName>
    <definedName name="CounterpartyCreditRating" localSheetId="5">#REF!</definedName>
    <definedName name="CounterpartyCreditRating">#REF!</definedName>
    <definedName name="CounterTable" localSheetId="4">#REF!</definedName>
    <definedName name="CounterTable" localSheetId="5">#REF!</definedName>
    <definedName name="CounterTable">#REF!</definedName>
    <definedName name="CounterTitle" localSheetId="4">#REF!</definedName>
    <definedName name="CounterTitle" localSheetId="5">#REF!</definedName>
    <definedName name="CounterTitle">#REF!</definedName>
    <definedName name="CoveredBondSpreadRiskFactorsA" localSheetId="4">#REF!</definedName>
    <definedName name="CoveredBondSpreadRiskFactorsA" localSheetId="5">#REF!</definedName>
    <definedName name="CoveredBondSpreadRiskFactorsA">#REF!</definedName>
    <definedName name="CoveredBondSpreadRiskFactorsB" localSheetId="4">#REF!</definedName>
    <definedName name="CoveredBondSpreadRiskFactorsB" localSheetId="5">#REF!</definedName>
    <definedName name="CoveredBondSpreadRiskFactorsB">#REF!</definedName>
    <definedName name="CreditDerivativesSpreadRisk" localSheetId="4">#REF!</definedName>
    <definedName name="CreditDerivativesSpreadRisk" localSheetId="5">#REF!</definedName>
    <definedName name="CreditDerivativesSpreadRisk">#REF!</definedName>
    <definedName name="CreditRatings" localSheetId="4">#REF!</definedName>
    <definedName name="CreditRatings" localSheetId="5">#REF!</definedName>
    <definedName name="CreditRatings">#REF!</definedName>
    <definedName name="CS_MCR_b" localSheetId="4">#REF!</definedName>
    <definedName name="CS_MCR_b" localSheetId="5">#REF!</definedName>
    <definedName name="CS_MCR_b">#REF!</definedName>
    <definedName name="CS_MCR_x" localSheetId="4">#REF!</definedName>
    <definedName name="CS_MCR_x" localSheetId="5">#REF!</definedName>
    <definedName name="CS_MCR_x">#REF!</definedName>
    <definedName name="CS_PR_Sigma" localSheetId="4">#REF!</definedName>
    <definedName name="CS_PR_Sigma" localSheetId="5">#REF!</definedName>
    <definedName name="CS_PR_Sigma">#REF!</definedName>
    <definedName name="CS_RR_Sigma" localSheetId="4">#REF!</definedName>
    <definedName name="CS_RR_Sigma" localSheetId="5">#REF!</definedName>
    <definedName name="CS_RR_Sigma">#REF!</definedName>
    <definedName name="cstunit3" localSheetId="4">#REF!</definedName>
    <definedName name="cstunit3" localSheetId="5">#REF!</definedName>
    <definedName name="cstunit3">#REF!</definedName>
    <definedName name="Cumulative" localSheetId="4">#REF!</definedName>
    <definedName name="Cumulative" localSheetId="5">#REF!</definedName>
    <definedName name="Cumulative">#REF!</definedName>
    <definedName name="Currency" localSheetId="4">#REF!</definedName>
    <definedName name="Currency" localSheetId="5">#REF!</definedName>
    <definedName name="Currency">#REF!</definedName>
    <definedName name="Data">OFFSET(#REF!,,,COUNTA(#REF!),COUNTA(#REF!))</definedName>
    <definedName name="dates">#REF!</definedName>
    <definedName name="Disc_YieldCurve" localSheetId="4">#REF!</definedName>
    <definedName name="Disc_YieldCurve" localSheetId="5">#REF!</definedName>
    <definedName name="Disc_YieldCurve">#REF!</definedName>
    <definedName name="DIV_A_01" localSheetId="4">#REF!</definedName>
    <definedName name="DIV_A_01" localSheetId="5">#REF!</definedName>
    <definedName name="DIV_A_01">#REF!</definedName>
    <definedName name="DIV_A_02" localSheetId="4">#REF!</definedName>
    <definedName name="DIV_A_02" localSheetId="5">#REF!</definedName>
    <definedName name="DIV_A_02">#REF!</definedName>
    <definedName name="DIV_A_03" localSheetId="4">#REF!</definedName>
    <definedName name="DIV_A_03" localSheetId="5">#REF!</definedName>
    <definedName name="DIV_A_03">#REF!</definedName>
    <definedName name="DIV_A_04" localSheetId="4">#REF!</definedName>
    <definedName name="DIV_A_04" localSheetId="5">#REF!</definedName>
    <definedName name="DIV_A_04">#REF!</definedName>
    <definedName name="DIV_CS_01" localSheetId="4">#REF!</definedName>
    <definedName name="DIV_CS_01" localSheetId="5">#REF!</definedName>
    <definedName name="DIV_CS_01">#REF!</definedName>
    <definedName name="DIV_CS_02" localSheetId="4">#REF!</definedName>
    <definedName name="DIV_CS_02" localSheetId="5">#REF!</definedName>
    <definedName name="DIV_CS_02">#REF!</definedName>
    <definedName name="DIV_CS_03" localSheetId="4">#REF!</definedName>
    <definedName name="DIV_CS_03" localSheetId="5">#REF!</definedName>
    <definedName name="DIV_CS_03">#REF!</definedName>
    <definedName name="DIV_CS_04" localSheetId="4">#REF!</definedName>
    <definedName name="DIV_CS_04" localSheetId="5">#REF!</definedName>
    <definedName name="DIV_CS_04">#REF!</definedName>
    <definedName name="DIV_FOD_01" localSheetId="4">#REF!</definedName>
    <definedName name="DIV_FOD_01" localSheetId="5">#REF!</definedName>
    <definedName name="DIV_FOD_01">#REF!</definedName>
    <definedName name="DIV_FOD_02" localSheetId="4">#REF!</definedName>
    <definedName name="DIV_FOD_02" localSheetId="5">#REF!</definedName>
    <definedName name="DIV_FOD_02">#REF!</definedName>
    <definedName name="DIV_FOD_03" localSheetId="4">#REF!</definedName>
    <definedName name="DIV_FOD_03" localSheetId="5">#REF!</definedName>
    <definedName name="DIV_FOD_03">#REF!</definedName>
    <definedName name="DIV_FOD_04" localSheetId="4">#REF!</definedName>
    <definedName name="DIV_FOD_04" localSheetId="5">#REF!</definedName>
    <definedName name="DIV_FOD_04">#REF!</definedName>
    <definedName name="DIV_GL_01" localSheetId="4">#REF!</definedName>
    <definedName name="DIV_GL_01" localSheetId="5">#REF!</definedName>
    <definedName name="DIV_GL_01">#REF!</definedName>
    <definedName name="DIV_GL_02" localSheetId="4">#REF!</definedName>
    <definedName name="DIV_GL_02" localSheetId="5">#REF!</definedName>
    <definedName name="DIV_GL_02">#REF!</definedName>
    <definedName name="DIV_GL_03" localSheetId="4">#REF!</definedName>
    <definedName name="DIV_GL_03" localSheetId="5">#REF!</definedName>
    <definedName name="DIV_GL_03">#REF!</definedName>
    <definedName name="DIV_GL_04" localSheetId="4">#REF!</definedName>
    <definedName name="DIV_GL_04" localSheetId="5">#REF!</definedName>
    <definedName name="DIV_GL_04">#REF!</definedName>
    <definedName name="DIV_IP_01" localSheetId="4">#REF!</definedName>
    <definedName name="DIV_IP_01" localSheetId="5">#REF!</definedName>
    <definedName name="DIV_IP_01">#REF!</definedName>
    <definedName name="DIV_IP_02" localSheetId="4">#REF!</definedName>
    <definedName name="DIV_IP_02" localSheetId="5">#REF!</definedName>
    <definedName name="DIV_IP_02">#REF!</definedName>
    <definedName name="DIV_IP_03" localSheetId="4">#REF!</definedName>
    <definedName name="DIV_IP_03" localSheetId="5">#REF!</definedName>
    <definedName name="DIV_IP_03">#REF!</definedName>
    <definedName name="DIV_IP_04" localSheetId="4">#REF!</definedName>
    <definedName name="DIV_IP_04" localSheetId="5">#REF!</definedName>
    <definedName name="DIV_IP_04">#REF!</definedName>
    <definedName name="DIV_LE_01" localSheetId="4">#REF!</definedName>
    <definedName name="DIV_LE_01" localSheetId="5">#REF!</definedName>
    <definedName name="DIV_LE_01">#REF!</definedName>
    <definedName name="DIV_LE_02" localSheetId="4">#REF!</definedName>
    <definedName name="DIV_LE_02" localSheetId="5">#REF!</definedName>
    <definedName name="DIV_LE_02">#REF!</definedName>
    <definedName name="DIV_LE_03" localSheetId="4">#REF!</definedName>
    <definedName name="DIV_LE_03" localSheetId="5">#REF!</definedName>
    <definedName name="DIV_LE_03">#REF!</definedName>
    <definedName name="DIV_LE_04" localSheetId="4">#REF!</definedName>
    <definedName name="DIV_LE_04" localSheetId="5">#REF!</definedName>
    <definedName name="DIV_LE_04">#REF!</definedName>
    <definedName name="DIV_MAT_01" localSheetId="4">#REF!</definedName>
    <definedName name="DIV_MAT_01" localSheetId="5">#REF!</definedName>
    <definedName name="DIV_MAT_01">#REF!</definedName>
    <definedName name="DIV_MAT_02" localSheetId="4">#REF!</definedName>
    <definedName name="DIV_MAT_02" localSheetId="5">#REF!</definedName>
    <definedName name="DIV_MAT_02">#REF!</definedName>
    <definedName name="DIV_MAT_03" localSheetId="4">#REF!</definedName>
    <definedName name="DIV_MAT_03" localSheetId="5">#REF!</definedName>
    <definedName name="DIV_MAT_03">#REF!</definedName>
    <definedName name="DIV_MAT_04" localSheetId="4">#REF!</definedName>
    <definedName name="DIV_MAT_04" localSheetId="5">#REF!</definedName>
    <definedName name="DIV_MAT_04">#REF!</definedName>
    <definedName name="DIV_ME_01" localSheetId="4">#REF!</definedName>
    <definedName name="DIV_ME_01" localSheetId="5">#REF!</definedName>
    <definedName name="DIV_ME_01">#REF!</definedName>
    <definedName name="DIV_ME_02" localSheetId="4">#REF!</definedName>
    <definedName name="DIV_ME_02" localSheetId="5">#REF!</definedName>
    <definedName name="DIV_ME_02">#REF!</definedName>
    <definedName name="DIV_ME_03" localSheetId="4">#REF!</definedName>
    <definedName name="DIV_ME_03" localSheetId="5">#REF!</definedName>
    <definedName name="DIV_ME_03">#REF!</definedName>
    <definedName name="DIV_ME_04" localSheetId="4">#REF!</definedName>
    <definedName name="DIV_ME_04" localSheetId="5">#REF!</definedName>
    <definedName name="DIV_ME_04">#REF!</definedName>
    <definedName name="DIV_MIS_01" localSheetId="4">#REF!</definedName>
    <definedName name="DIV_MIS_01" localSheetId="5">#REF!</definedName>
    <definedName name="DIV_MIS_01">#REF!</definedName>
    <definedName name="DIV_MIS_02" localSheetId="4">#REF!</definedName>
    <definedName name="DIV_MIS_02" localSheetId="5">#REF!</definedName>
    <definedName name="DIV_MIS_02">#REF!</definedName>
    <definedName name="DIV_MIS_03" localSheetId="4">#REF!</definedName>
    <definedName name="DIV_MIS_03" localSheetId="5">#REF!</definedName>
    <definedName name="DIV_MIS_03">#REF!</definedName>
    <definedName name="DIV_MIS_04" localSheetId="4">#REF!</definedName>
    <definedName name="DIV_MIS_04" localSheetId="5">#REF!</definedName>
    <definedName name="DIV_MIS_04">#REF!</definedName>
    <definedName name="DIV_MOD_01" localSheetId="4">#REF!</definedName>
    <definedName name="DIV_MOD_01" localSheetId="5">#REF!</definedName>
    <definedName name="DIV_MOD_01">#REF!</definedName>
    <definedName name="DIV_MOD_02" localSheetId="4">#REF!</definedName>
    <definedName name="DIV_MOD_02" localSheetId="5">#REF!</definedName>
    <definedName name="DIV_MOD_02">#REF!</definedName>
    <definedName name="DIV_MOD_03" localSheetId="4">#REF!</definedName>
    <definedName name="DIV_MOD_03" localSheetId="5">#REF!</definedName>
    <definedName name="DIV_MOD_03">#REF!</definedName>
    <definedName name="DIV_MOD_04" localSheetId="4">#REF!</definedName>
    <definedName name="DIV_MOD_04" localSheetId="5">#REF!</definedName>
    <definedName name="DIV_MOD_04">#REF!</definedName>
    <definedName name="DIV_MVL_01" localSheetId="4">#REF!</definedName>
    <definedName name="DIV_MVL_01" localSheetId="5">#REF!</definedName>
    <definedName name="DIV_MVL_01">#REF!</definedName>
    <definedName name="DIV_MVL_02" localSheetId="4">#REF!</definedName>
    <definedName name="DIV_MVL_02" localSheetId="5">#REF!</definedName>
    <definedName name="DIV_MVL_02">#REF!</definedName>
    <definedName name="DIV_MVL_03" localSheetId="4">#REF!</definedName>
    <definedName name="DIV_MVL_03" localSheetId="5">#REF!</definedName>
    <definedName name="DIV_MVL_03">#REF!</definedName>
    <definedName name="DIV_MVL_04" localSheetId="4">#REF!</definedName>
    <definedName name="DIV_MVL_04" localSheetId="5">#REF!</definedName>
    <definedName name="DIV_MVL_04">#REF!</definedName>
    <definedName name="DIV_NH_01" localSheetId="4">#REF!</definedName>
    <definedName name="DIV_NH_01" localSheetId="5">#REF!</definedName>
    <definedName name="DIV_NH_01">#REF!</definedName>
    <definedName name="DIV_NH_02" localSheetId="4">#REF!</definedName>
    <definedName name="DIV_NH_02" localSheetId="5">#REF!</definedName>
    <definedName name="DIV_NH_02">#REF!</definedName>
    <definedName name="DIV_NH_03" localSheetId="4">#REF!</definedName>
    <definedName name="DIV_NH_03" localSheetId="5">#REF!</definedName>
    <definedName name="DIV_NH_03">#REF!</definedName>
    <definedName name="DIV_NH_04" localSheetId="4">#REF!</definedName>
    <definedName name="DIV_NH_04" localSheetId="5">#REF!</definedName>
    <definedName name="DIV_NH_04">#REF!</definedName>
    <definedName name="DIV_NP_C_01" localSheetId="4">#REF!</definedName>
    <definedName name="DIV_NP_C_01" localSheetId="5">#REF!</definedName>
    <definedName name="DIV_NP_C_01">#REF!</definedName>
    <definedName name="DIV_NP_C_02" localSheetId="4">#REF!</definedName>
    <definedName name="DIV_NP_C_02" localSheetId="5">#REF!</definedName>
    <definedName name="DIV_NP_C_02">#REF!</definedName>
    <definedName name="DIV_NP_C_03" localSheetId="4">#REF!</definedName>
    <definedName name="DIV_NP_C_03" localSheetId="5">#REF!</definedName>
    <definedName name="DIV_NP_C_03">#REF!</definedName>
    <definedName name="DIV_NP_C_04" localSheetId="4">#REF!</definedName>
    <definedName name="DIV_NP_C_04" localSheetId="5">#REF!</definedName>
    <definedName name="DIV_NP_C_04">#REF!</definedName>
    <definedName name="DIV_NP_MAT_01" localSheetId="4">#REF!</definedName>
    <definedName name="DIV_NP_MAT_01" localSheetId="5">#REF!</definedName>
    <definedName name="DIV_NP_MAT_01">#REF!</definedName>
    <definedName name="DIV_NP_MAT_02" localSheetId="4">#REF!</definedName>
    <definedName name="DIV_NP_MAT_02" localSheetId="5">#REF!</definedName>
    <definedName name="DIV_NP_MAT_02">#REF!</definedName>
    <definedName name="DIV_NP_MAT_03" localSheetId="4">#REF!</definedName>
    <definedName name="DIV_NP_MAT_03" localSheetId="5">#REF!</definedName>
    <definedName name="DIV_NP_MAT_03">#REF!</definedName>
    <definedName name="DIV_NP_MAT_04" localSheetId="4">#REF!</definedName>
    <definedName name="DIV_NP_MAT_04" localSheetId="5">#REF!</definedName>
    <definedName name="DIV_NP_MAT_04">#REF!</definedName>
    <definedName name="DIV_NP_P_01" localSheetId="4">#REF!</definedName>
    <definedName name="DIV_NP_P_01" localSheetId="5">#REF!</definedName>
    <definedName name="DIV_NP_P_01">#REF!</definedName>
    <definedName name="DIV_NP_P_02" localSheetId="4">#REF!</definedName>
    <definedName name="DIV_NP_P_02" localSheetId="5">#REF!</definedName>
    <definedName name="DIV_NP_P_02">#REF!</definedName>
    <definedName name="DIV_NP_P_03" localSheetId="4">#REF!</definedName>
    <definedName name="DIV_NP_P_03" localSheetId="5">#REF!</definedName>
    <definedName name="DIV_NP_P_03">#REF!</definedName>
    <definedName name="DIV_NP_P_04" localSheetId="4">#REF!</definedName>
    <definedName name="DIV_NP_P_04" localSheetId="5">#REF!</definedName>
    <definedName name="DIV_NP_P_04">#REF!</definedName>
    <definedName name="DIV_WC_01" localSheetId="4">#REF!</definedName>
    <definedName name="DIV_WC_01" localSheetId="5">#REF!</definedName>
    <definedName name="DIV_WC_01">#REF!</definedName>
    <definedName name="DIV_WC_02" localSheetId="4">#REF!</definedName>
    <definedName name="DIV_WC_02" localSheetId="5">#REF!</definedName>
    <definedName name="DIV_WC_02">#REF!</definedName>
    <definedName name="DIV_WC_03" localSheetId="4">#REF!</definedName>
    <definedName name="DIV_WC_03" localSheetId="5">#REF!</definedName>
    <definedName name="DIV_WC_03">#REF!</definedName>
    <definedName name="DIV_WC_04" localSheetId="4">#REF!</definedName>
    <definedName name="DIV_WC_04" localSheetId="5">#REF!</definedName>
    <definedName name="DIV_WC_04">#REF!</definedName>
    <definedName name="Division">#REF!</definedName>
    <definedName name="drsposting">#REF!</definedName>
    <definedName name="duration1" localSheetId="4">#REF!</definedName>
    <definedName name="duration1" localSheetId="5">#REF!</definedName>
    <definedName name="duration1">#REF!</definedName>
    <definedName name="duration2" localSheetId="4">#REF!</definedName>
    <definedName name="duration2" localSheetId="5">#REF!</definedName>
    <definedName name="duration2">#REF!</definedName>
    <definedName name="duration3" localSheetId="4">#REF!</definedName>
    <definedName name="duration3" localSheetId="5">#REF!</definedName>
    <definedName name="duration3">#REF!</definedName>
    <definedName name="EBITDA_Bridge">#REF!</definedName>
    <definedName name="eur">#REF!</definedName>
    <definedName name="EvalDay" localSheetId="4">#REF!</definedName>
    <definedName name="EvalDay" localSheetId="5">#REF!</definedName>
    <definedName name="EvalDay">#REF!</definedName>
    <definedName name="EvalMonth" localSheetId="4">#REF!</definedName>
    <definedName name="EvalMonth" localSheetId="5">#REF!</definedName>
    <definedName name="EvalMonth">#REF!</definedName>
    <definedName name="EvalYear" localSheetId="4">#REF!</definedName>
    <definedName name="EvalYear" localSheetId="5">#REF!</definedName>
    <definedName name="EvalYear">#REF!</definedName>
    <definedName name="Finance">#REF!</definedName>
    <definedName name="First_YE">#REF!</definedName>
    <definedName name="FOD_PR_Sigma" localSheetId="4">#REF!</definedName>
    <definedName name="FOD_PR_Sigma" localSheetId="5">#REF!</definedName>
    <definedName name="FOD_PR_Sigma">#REF!</definedName>
    <definedName name="FOD_RR_Sigma" localSheetId="4">#REF!</definedName>
    <definedName name="FOD_RR_Sigma" localSheetId="5">#REF!</definedName>
    <definedName name="FOD_RR_Sigma">#REF!</definedName>
    <definedName name="FOM_MCR_b" localSheetId="4">#REF!</definedName>
    <definedName name="FOM_MCR_b" localSheetId="5">#REF!</definedName>
    <definedName name="FOM_MCR_b">#REF!</definedName>
    <definedName name="FOM_MCR_x" localSheetId="4">#REF!</definedName>
    <definedName name="FOM_MCR_x" localSheetId="5">#REF!</definedName>
    <definedName name="FOM_MCR_x">#REF!</definedName>
    <definedName name="GeographicalDiv" localSheetId="4">#REF!</definedName>
    <definedName name="GeographicalDiv" localSheetId="5">#REF!</definedName>
    <definedName name="GeographicalDiv">#REF!</definedName>
    <definedName name="GL_MCR_b" localSheetId="4">#REF!</definedName>
    <definedName name="GL_MCR_b" localSheetId="5">#REF!</definedName>
    <definedName name="GL_MCR_b">#REF!</definedName>
    <definedName name="GL_MCR_x" localSheetId="4">#REF!</definedName>
    <definedName name="GL_MCR_x" localSheetId="5">#REF!</definedName>
    <definedName name="GL_MCR_x">#REF!</definedName>
    <definedName name="GL_PR_Sigma" localSheetId="4">#REF!</definedName>
    <definedName name="GL_PR_Sigma" localSheetId="5">#REF!</definedName>
    <definedName name="GL_PR_Sigma">#REF!</definedName>
    <definedName name="GL_RR_Sigma" localSheetId="4">#REF!</definedName>
    <definedName name="GL_RR_Sigma" localSheetId="5">#REF!</definedName>
    <definedName name="GL_RR_Sigma">#REF!</definedName>
    <definedName name="Header">#REF!</definedName>
    <definedName name="Headers" hidden="1">"On"</definedName>
    <definedName name="Health_Cat_Input_Inputs" localSheetId="4">#REF!,#REF!,#REF!,#REF!,#REF!,#REF!,#REF!,#REF!,#REF!,#REF!,#REF!,#REF!,#REF!,#REF!,#REF!,#REF!,#REF!,#REF!,#REF!,#REF!,#REF!,#REF!,#REF!,#REF!,#REF!,#REF!,#REF!,#REF!,#REF!</definedName>
    <definedName name="Health_Cat_Input_Inputs" localSheetId="5">#REF!,#REF!,#REF!,#REF!,#REF!,#REF!,#REF!,#REF!,#REF!,#REF!,#REF!,#REF!,#REF!,#REF!,#REF!,#REF!,#REF!,#REF!,#REF!,#REF!,#REF!,#REF!,#REF!,#REF!,#REF!,#REF!,#REF!,#REF!,#REF!</definedName>
    <definedName name="Health_Cat_Input_Inputs">#REF!,#REF!,#REF!,#REF!,#REF!,#REF!,#REF!,#REF!,#REF!,#REF!,#REF!,#REF!,#REF!,#REF!,#REF!,#REF!,#REF!,#REF!,#REF!,#REF!,#REF!,#REF!,#REF!,#REF!,#REF!,#REF!,#REF!,#REF!,#REF!</definedName>
    <definedName name="HealthCat_Riskfactor" localSheetId="4">#REF!</definedName>
    <definedName name="HealthCat_Riskfactor" localSheetId="5">#REF!</definedName>
    <definedName name="HealthCat_Riskfactor">#REF!</definedName>
    <definedName name="IncClasses" localSheetId="4">#REF!</definedName>
    <definedName name="IncClasses" localSheetId="5">#REF!</definedName>
    <definedName name="IncClasses">#REF!</definedName>
    <definedName name="IncDiscountReserves" localSheetId="4">#REF!</definedName>
    <definedName name="IncDiscountReserves" localSheetId="5">#REF!</definedName>
    <definedName name="IncDiscountReserves">#REF!</definedName>
    <definedName name="Include_Life_Insurance" localSheetId="4">#REF!</definedName>
    <definedName name="Include_Life_Insurance" localSheetId="5">#REF!</definedName>
    <definedName name="Include_Life_Insurance">#REF!</definedName>
    <definedName name="IncTransEquShock" localSheetId="4">#REF!</definedName>
    <definedName name="IncTransEquShock" localSheetId="5">#REF!</definedName>
    <definedName name="IncTransEquShock">#REF!</definedName>
    <definedName name="IncUSP" localSheetId="4">#REF!</definedName>
    <definedName name="IncUSP" localSheetId="5">#REF!</definedName>
    <definedName name="IncUSP">#REF!</definedName>
    <definedName name="invest">#REF!</definedName>
    <definedName name="invposting">#REF!</definedName>
    <definedName name="IP_MCR_b" localSheetId="4">#REF!</definedName>
    <definedName name="IP_MCR_b" localSheetId="5">#REF!</definedName>
    <definedName name="IP_MCR_b">#REF!</definedName>
    <definedName name="IP_MCR_x" localSheetId="4">#REF!</definedName>
    <definedName name="IP_MCR_x" localSheetId="5">#REF!</definedName>
    <definedName name="IP_MCR_x">#REF!</definedName>
    <definedName name="IP_PR_Sigma" localSheetId="4">#REF!</definedName>
    <definedName name="IP_PR_Sigma" localSheetId="5">#REF!</definedName>
    <definedName name="IP_PR_Sigma">#REF!</definedName>
    <definedName name="IP_RR_Sigma" localSheetId="4">#REF!</definedName>
    <definedName name="IP_RR_Sigma" localSheetId="5">#REF!</definedName>
    <definedName name="IP_RR_Sigma">#REF!</definedName>
    <definedName name="IYM_2014">#REF!</definedName>
    <definedName name="IYM_2015">#REF!</definedName>
    <definedName name="IYM_ActualRowLookup">#REF!</definedName>
    <definedName name="IYM_Actuals">#REF!</definedName>
    <definedName name="IYM_Budget">#REF!</definedName>
    <definedName name="IYM_BudgetMonthLookup">#REF!</definedName>
    <definedName name="IYM_BudgetRowLookup">#REF!</definedName>
    <definedName name="jpy">#REF!</definedName>
    <definedName name="kyd.Dim.01." hidden="1">"currency"</definedName>
    <definedName name="kyd.Dim.02." hidden="1">"currency"</definedName>
    <definedName name="kyd.ElementType.01." hidden="1">3</definedName>
    <definedName name="kyd.ElementType.02." hidden="1">3</definedName>
    <definedName name="kyd.MemoSortHide." hidden="1">FALSE</definedName>
    <definedName name="kyd.NumLevels.01." hidden="1">999</definedName>
    <definedName name="kyd.NumLevels.02." hidden="1">999</definedName>
    <definedName name="kyd.ParentName.01." hidden="1">"AUD"</definedName>
    <definedName name="kyd.ParentName.02." hidden="1">"AUD"</definedName>
    <definedName name="kyd.PreScreenData." hidden="1">FALSE</definedName>
    <definedName name="kyd.PrintMemo." hidden="1">FALSE</definedName>
    <definedName name="kyd.PrintParent.01." hidden="1">TRUE</definedName>
    <definedName name="kyd.PrintParent.02." hidden="1">TRUE</definedName>
    <definedName name="kyd.PrintStdWhen." hidden="1">3</definedName>
    <definedName name="kyd.SaveAsFile." hidden="1">FALSE</definedName>
    <definedName name="kyd.SaveMemo." hidden="1">FALSE</definedName>
    <definedName name="kyd.SelectString.01." hidden="1">"*"</definedName>
    <definedName name="kyd.SelectString.02." hidden="1">"*"</definedName>
    <definedName name="kyd.StdSortHide." hidden="1">FALSE</definedName>
    <definedName name="kyd.StopRow." hidden="1">16384</definedName>
    <definedName name="kyd.WriteMemWhenOptn." hidden="1">3</definedName>
    <definedName name="LE_MCR_b" localSheetId="4">#REF!</definedName>
    <definedName name="LE_MCR_b" localSheetId="5">#REF!</definedName>
    <definedName name="LE_MCR_b">#REF!</definedName>
    <definedName name="LE_MCR_x" localSheetId="4">#REF!</definedName>
    <definedName name="LE_MCR_x" localSheetId="5">#REF!</definedName>
    <definedName name="LE_MCR_x">#REF!</definedName>
    <definedName name="LE_PR_Sigma" localSheetId="4">#REF!</definedName>
    <definedName name="LE_PR_Sigma" localSheetId="5">#REF!</definedName>
    <definedName name="LE_PR_Sigma">#REF!</definedName>
    <definedName name="LE_RR_Sigma" localSheetId="4">#REF!</definedName>
    <definedName name="LE_RR_Sigma" localSheetId="5">#REF!</definedName>
    <definedName name="LE_RR_Sigma">#REF!</definedName>
    <definedName name="Libor">#REF!</definedName>
    <definedName name="LODH_A">#REF!</definedName>
    <definedName name="LODH_B">#REF!</definedName>
    <definedName name="LODH_C">#REF!</definedName>
    <definedName name="LODH_D">#REF!</definedName>
    <definedName name="LODH_G">#REF!</definedName>
    <definedName name="LODHfees1">#REF!</definedName>
    <definedName name="lodhfees2">#REF!</definedName>
    <definedName name="LODHinvestment">#REF!</definedName>
    <definedName name="LODHportfoliovalue">#REF!</definedName>
    <definedName name="LODHrealisedpl1">#REF!</definedName>
    <definedName name="LODHrealisedpl2">#REF!</definedName>
    <definedName name="LODHunrealisedpl">#REF!</definedName>
    <definedName name="LogTable" localSheetId="4">#REF!</definedName>
    <definedName name="LogTable" localSheetId="5">#REF!</definedName>
    <definedName name="LogTable">#REF!</definedName>
    <definedName name="LogTableTitle" localSheetId="4">#REF!</definedName>
    <definedName name="LogTableTitle" localSheetId="5">#REF!</definedName>
    <definedName name="LogTableTitle">#REF!</definedName>
    <definedName name="LTSB_A">#REF!</definedName>
    <definedName name="LTSB_B">#REF!</definedName>
    <definedName name="LTSB_C">#REF!</definedName>
    <definedName name="LTSB_D">#REF!</definedName>
    <definedName name="LTSB_E">#REF!</definedName>
    <definedName name="LTSB_F">#REF!</definedName>
    <definedName name="LTSB_G">#REF!</definedName>
    <definedName name="LTSBfees">#REF!</definedName>
    <definedName name="LTSBffexch">#REF!</definedName>
    <definedName name="LTSBfwdcontractspl">#REF!</definedName>
    <definedName name="LTSBfxgain1">#REF!</definedName>
    <definedName name="ltsbfxgain2">#REF!</definedName>
    <definedName name="LTSBinvestment">#REF!</definedName>
    <definedName name="LTSBportfoliovalue">#REF!</definedName>
    <definedName name="LTSBrealisedmvgain">#REF!</definedName>
    <definedName name="LTSBunrelaisedmvgain">#REF!</definedName>
    <definedName name="MarketRiskConcSubmodule" localSheetId="4">#REF!</definedName>
    <definedName name="MarketRiskConcSubmodule" localSheetId="5">#REF!</definedName>
    <definedName name="MarketRiskConcSubmodule">#REF!</definedName>
    <definedName name="MAT_MCR_b" localSheetId="4">#REF!</definedName>
    <definedName name="MAT_MCR_b" localSheetId="5">#REF!</definedName>
    <definedName name="MAT_MCR_b">#REF!</definedName>
    <definedName name="MAT_MCR_x" localSheetId="4">#REF!</definedName>
    <definedName name="MAT_MCR_x" localSheetId="5">#REF!</definedName>
    <definedName name="MAT_MCR_x">#REF!</definedName>
    <definedName name="MAT_PR_Sigma" localSheetId="4">#REF!</definedName>
    <definedName name="MAT_PR_Sigma" localSheetId="5">#REF!</definedName>
    <definedName name="MAT_PR_Sigma">#REF!</definedName>
    <definedName name="MAT_RR_Sigma" localSheetId="4">#REF!</definedName>
    <definedName name="MAT_RR_Sigma" localSheetId="5">#REF!</definedName>
    <definedName name="MAT_RR_Sigma">#REF!</definedName>
    <definedName name="MCR_01" localSheetId="4">#REF!</definedName>
    <definedName name="MCR_01" localSheetId="5">#REF!</definedName>
    <definedName name="MCR_01">#REF!</definedName>
    <definedName name="MCR_02" localSheetId="4">#REF!</definedName>
    <definedName name="MCR_02" localSheetId="5">#REF!</definedName>
    <definedName name="MCR_02">#REF!</definedName>
    <definedName name="MCR_03" localSheetId="4">#REF!</definedName>
    <definedName name="MCR_03" localSheetId="5">#REF!</definedName>
    <definedName name="MCR_03">#REF!</definedName>
    <definedName name="MCR_04" localSheetId="4">#REF!</definedName>
    <definedName name="MCR_04" localSheetId="5">#REF!</definedName>
    <definedName name="MCR_04">#REF!</definedName>
    <definedName name="MCR_L_01" localSheetId="4">#REF!</definedName>
    <definedName name="MCR_L_01" localSheetId="5">#REF!</definedName>
    <definedName name="MCR_L_01">#REF!</definedName>
    <definedName name="MCR_Net_Diverse_Data" localSheetId="4">#REF!</definedName>
    <definedName name="MCR_Net_Diverse_Data" localSheetId="5">#REF!</definedName>
    <definedName name="MCR_Net_Diverse_Data">#REF!</definedName>
    <definedName name="MCR_Net_Diverse_Data_2" localSheetId="4">#REF!</definedName>
    <definedName name="MCR_Net_Diverse_Data_2" localSheetId="5">#REF!</definedName>
    <definedName name="MCR_Net_Diverse_Data_2">#REF!</definedName>
    <definedName name="MCR_Net_Diverse_Graphs" localSheetId="4">#REF!</definedName>
    <definedName name="MCR_Net_Diverse_Graphs" localSheetId="5">#REF!</definedName>
    <definedName name="MCR_Net_Diverse_Graphs">#REF!</definedName>
    <definedName name="MCR_Net_Diverse_Graphs_2" localSheetId="4">#REF!</definedName>
    <definedName name="MCR_Net_Diverse_Graphs_2" localSheetId="5">#REF!</definedName>
    <definedName name="MCR_Net_Diverse_Graphs_2">#REF!</definedName>
    <definedName name="MCR_Net_Diverse_Row" localSheetId="4">#REF!</definedName>
    <definedName name="MCR_Net_Diverse_Row" localSheetId="5">#REF!</definedName>
    <definedName name="MCR_Net_Diverse_Row">#REF!</definedName>
    <definedName name="MCR_Net_Diverse2" localSheetId="4">#REF!</definedName>
    <definedName name="MCR_Net_Diverse2" localSheetId="5">#REF!</definedName>
    <definedName name="MCR_Net_Diverse2">#REF!</definedName>
    <definedName name="MCR_NL_01" localSheetId="4">#REF!</definedName>
    <definedName name="MCR_NL_01" localSheetId="5">#REF!</definedName>
    <definedName name="MCR_NL_01">#REF!</definedName>
    <definedName name="ME_MCR_b" localSheetId="4">#REF!</definedName>
    <definedName name="ME_MCR_b" localSheetId="5">#REF!</definedName>
    <definedName name="ME_MCR_b">#REF!</definedName>
    <definedName name="ME_MCR_x" localSheetId="4">#REF!</definedName>
    <definedName name="ME_MCR_x" localSheetId="5">#REF!</definedName>
    <definedName name="ME_MCR_x">#REF!</definedName>
    <definedName name="ME_PR_Sigma" localSheetId="4">#REF!</definedName>
    <definedName name="ME_PR_Sigma" localSheetId="5">#REF!</definedName>
    <definedName name="ME_PR_Sigma">#REF!</definedName>
    <definedName name="ME_RR_Sigma" localSheetId="4">#REF!</definedName>
    <definedName name="ME_RR_Sigma" localSheetId="5">#REF!</definedName>
    <definedName name="ME_RR_Sigma">#REF!</definedName>
    <definedName name="Mezz">#REF!</definedName>
    <definedName name="MFL_MCR_b" localSheetId="4">#REF!</definedName>
    <definedName name="MFL_MCR_b" localSheetId="5">#REF!</definedName>
    <definedName name="MFL_MCR_b">#REF!</definedName>
    <definedName name="MFL_MCR_x" localSheetId="4">#REF!</definedName>
    <definedName name="MFL_MCR_x" localSheetId="5">#REF!</definedName>
    <definedName name="MFL_MCR_x">#REF!</definedName>
    <definedName name="MFL_PR_Sigma" localSheetId="4">#REF!</definedName>
    <definedName name="MFL_PR_Sigma" localSheetId="5">#REF!</definedName>
    <definedName name="MFL_PR_Sigma">#REF!</definedName>
    <definedName name="MFS_RR_Sigma" localSheetId="4">#REF!</definedName>
    <definedName name="MFS_RR_Sigma" localSheetId="5">#REF!</definedName>
    <definedName name="MFS_RR_Sigma">#REF!</definedName>
    <definedName name="MOD_MCR_b" localSheetId="4">#REF!</definedName>
    <definedName name="MOD_MCR_b" localSheetId="5">#REF!</definedName>
    <definedName name="MOD_MCR_b">#REF!</definedName>
    <definedName name="MOD_MCR_x" localSheetId="4">#REF!</definedName>
    <definedName name="MOD_MCR_x" localSheetId="5">#REF!</definedName>
    <definedName name="MOD_MCR_x">#REF!</definedName>
    <definedName name="MOD_PR_Sigma" localSheetId="4">#REF!</definedName>
    <definedName name="MOD_PR_Sigma" localSheetId="5">#REF!</definedName>
    <definedName name="MOD_PR_Sigma">#REF!</definedName>
    <definedName name="MOD_RR_Sigma" localSheetId="4">#REF!</definedName>
    <definedName name="MOD_RR_Sigma" localSheetId="5">#REF!</definedName>
    <definedName name="MOD_RR_Sigma">#REF!</definedName>
    <definedName name="money_market_month_end_rate">#REF!</definedName>
    <definedName name="Month">#REF!</definedName>
    <definedName name="MVL_G_CP_Prop" localSheetId="4">#REF!</definedName>
    <definedName name="MVL_G_CP_Prop" localSheetId="5">#REF!</definedName>
    <definedName name="MVL_G_CP_Prop">#REF!</definedName>
    <definedName name="MVL_MCR_b" localSheetId="4">#REF!</definedName>
    <definedName name="MVL_MCR_b" localSheetId="5">#REF!</definedName>
    <definedName name="MVL_MCR_b">#REF!</definedName>
    <definedName name="MVL_MCR_x" localSheetId="4">#REF!</definedName>
    <definedName name="MVL_MCR_x" localSheetId="5">#REF!</definedName>
    <definedName name="MVL_MCR_x">#REF!</definedName>
    <definedName name="MVL_PR_Sigma" localSheetId="4">#REF!</definedName>
    <definedName name="MVL_PR_Sigma" localSheetId="5">#REF!</definedName>
    <definedName name="MVL_PR_Sigma">#REF!</definedName>
    <definedName name="MVL_RR_Sigma" localSheetId="4">#REF!</definedName>
    <definedName name="MVL_RR_Sigma" localSheetId="5">#REF!</definedName>
    <definedName name="MVL_RR_Sigma">#REF!</definedName>
    <definedName name="Named_Ranges" localSheetId="4">#REF!</definedName>
    <definedName name="Named_Ranges" localSheetId="5">#REF!</definedName>
    <definedName name="Named_Ranges">#REF!</definedName>
    <definedName name="NL_nonpropRI" localSheetId="4">#REF!</definedName>
    <definedName name="NL_nonpropRI" localSheetId="5">#REF!</definedName>
    <definedName name="NL_nonpropRI">#REF!</definedName>
    <definedName name="nok">#REF!</definedName>
    <definedName name="NonEEAsovereignSpreadRiskFactorsA" localSheetId="4">#REF!</definedName>
    <definedName name="NonEEAsovereignSpreadRiskFactorsA" localSheetId="5">#REF!</definedName>
    <definedName name="NonEEAsovereignSpreadRiskFactorsA">#REF!</definedName>
    <definedName name="NonEEAsovereignSpreadRiskFactorsB" localSheetId="4">#REF!</definedName>
    <definedName name="NonEEAsovereignSpreadRiskFactorsB" localSheetId="5">#REF!</definedName>
    <definedName name="NonEEAsovereignSpreadRiskFactorsB">#REF!</definedName>
    <definedName name="NP_H_MCR_b" localSheetId="4">#REF!</definedName>
    <definedName name="NP_H_MCR_b" localSheetId="5">#REF!</definedName>
    <definedName name="NP_H_MCR_b">#REF!</definedName>
    <definedName name="NP_H_MCR_x" localSheetId="4">#REF!</definedName>
    <definedName name="NP_H_MCR_x" localSheetId="5">#REF!</definedName>
    <definedName name="NP_H_MCR_x">#REF!</definedName>
    <definedName name="NP_H_PR_Sigma" localSheetId="4">#REF!</definedName>
    <definedName name="NP_H_PR_Sigma" localSheetId="5">#REF!</definedName>
    <definedName name="NP_H_PR_Sigma">#REF!</definedName>
    <definedName name="NP_H_RR_Sigma" localSheetId="4">#REF!</definedName>
    <definedName name="NP_H_RR_Sigma" localSheetId="5">#REF!</definedName>
    <definedName name="NP_H_RR_Sigma">#REF!</definedName>
    <definedName name="NP_MAT_MCR_b" localSheetId="4">#REF!</definedName>
    <definedName name="NP_MAT_MCR_b" localSheetId="5">#REF!</definedName>
    <definedName name="NP_MAT_MCR_b">#REF!</definedName>
    <definedName name="NP_MAT_MCR_x" localSheetId="4">#REF!</definedName>
    <definedName name="NP_MAT_MCR_x" localSheetId="5">#REF!</definedName>
    <definedName name="NP_MAT_MCR_x">#REF!</definedName>
    <definedName name="NP_MAT_PR_Sigma" localSheetId="4">#REF!</definedName>
    <definedName name="NP_MAT_PR_Sigma" localSheetId="5">#REF!</definedName>
    <definedName name="NP_MAT_PR_Sigma">#REF!</definedName>
    <definedName name="NP_MAT_RR_Sigma" localSheetId="4">#REF!</definedName>
    <definedName name="NP_MAT_RR_Sigma" localSheetId="5">#REF!</definedName>
    <definedName name="NP_MAT_RR_Sigma">#REF!</definedName>
    <definedName name="NP_P_MCR_b" localSheetId="4">#REF!</definedName>
    <definedName name="NP_P_MCR_b" localSheetId="5">#REF!</definedName>
    <definedName name="NP_P_MCR_b">#REF!</definedName>
    <definedName name="NP_P_MCR_x" localSheetId="4">#REF!</definedName>
    <definedName name="NP_P_MCR_x" localSheetId="5">#REF!</definedName>
    <definedName name="NP_P_MCR_x">#REF!</definedName>
    <definedName name="NP_P_PR_Sigma" localSheetId="4">#REF!</definedName>
    <definedName name="NP_P_PR_Sigma" localSheetId="5">#REF!</definedName>
    <definedName name="NP_P_PR_Sigma">#REF!</definedName>
    <definedName name="NP_P_RR_Sigma" localSheetId="4">#REF!</definedName>
    <definedName name="NP_P_RR_Sigma" localSheetId="5">#REF!</definedName>
    <definedName name="NP_P_RR_Sigma">#REF!</definedName>
    <definedName name="NWP_A_0" localSheetId="4">#REF!</definedName>
    <definedName name="NWP_A_0" localSheetId="5">#REF!</definedName>
    <definedName name="NWP_A_0">#REF!</definedName>
    <definedName name="NWP_CS_0" localSheetId="4">#REF!</definedName>
    <definedName name="NWP_CS_0" localSheetId="5">#REF!</definedName>
    <definedName name="NWP_CS_0">#REF!</definedName>
    <definedName name="NWP_FOD_0" localSheetId="4">#REF!</definedName>
    <definedName name="NWP_FOD_0" localSheetId="5">#REF!</definedName>
    <definedName name="NWP_FOD_0">#REF!</definedName>
    <definedName name="NWP_GL_0" localSheetId="4">#REF!</definedName>
    <definedName name="NWP_GL_0" localSheetId="5">#REF!</definedName>
    <definedName name="NWP_GL_0">#REF!</definedName>
    <definedName name="NWP_IP_0" localSheetId="4">#REF!</definedName>
    <definedName name="NWP_IP_0" localSheetId="5">#REF!</definedName>
    <definedName name="NWP_IP_0">#REF!</definedName>
    <definedName name="NWP_LE_0" localSheetId="4">#REF!</definedName>
    <definedName name="NWP_LE_0" localSheetId="5">#REF!</definedName>
    <definedName name="NWP_LE_0">#REF!</definedName>
    <definedName name="NWP_MAT_0" localSheetId="4">#REF!</definedName>
    <definedName name="NWP_MAT_0" localSheetId="5">#REF!</definedName>
    <definedName name="NWP_MAT_0">#REF!</definedName>
    <definedName name="NWP_ME_0" localSheetId="4">#REF!</definedName>
    <definedName name="NWP_ME_0" localSheetId="5">#REF!</definedName>
    <definedName name="NWP_ME_0">#REF!</definedName>
    <definedName name="NWP_MFL_0" localSheetId="4">#REF!</definedName>
    <definedName name="NWP_MFL_0" localSheetId="5">#REF!</definedName>
    <definedName name="NWP_MFL_0">#REF!</definedName>
    <definedName name="NWP_MVL_0" localSheetId="4">#REF!</definedName>
    <definedName name="NWP_MVL_0" localSheetId="5">#REF!</definedName>
    <definedName name="NWP_MVL_0">#REF!</definedName>
    <definedName name="NWP_NP_C_0" localSheetId="4">#REF!</definedName>
    <definedName name="NWP_NP_C_0" localSheetId="5">#REF!</definedName>
    <definedName name="NWP_NP_C_0">#REF!</definedName>
    <definedName name="NWP_NP_H_0" localSheetId="4">#REF!</definedName>
    <definedName name="NWP_NP_H_0" localSheetId="5">#REF!</definedName>
    <definedName name="NWP_NP_H_0">#REF!</definedName>
    <definedName name="NWP_NP_MAT_0" localSheetId="4">#REF!</definedName>
    <definedName name="NWP_NP_MAT_0" localSheetId="5">#REF!</definedName>
    <definedName name="NWP_NP_MAT_0">#REF!</definedName>
    <definedName name="NWP_NP_P_0" localSheetId="4">#REF!</definedName>
    <definedName name="NWP_NP_P_0" localSheetId="5">#REF!</definedName>
    <definedName name="NWP_NP_P_0">#REF!</definedName>
    <definedName name="NWP_OM_0" localSheetId="4">#REF!</definedName>
    <definedName name="NWP_OM_0" localSheetId="5">#REF!</definedName>
    <definedName name="NWP_OM_0">#REF!</definedName>
    <definedName name="NWP_WC_0" localSheetId="4">#REF!</definedName>
    <definedName name="NWP_WC_0" localSheetId="5">#REF!</definedName>
    <definedName name="NWP_WC_0">#REF!</definedName>
    <definedName name="nzd">#REF!</definedName>
    <definedName name="ONLYNO" localSheetId="4">#REF!</definedName>
    <definedName name="ONLYNO" localSheetId="5">#REF!</definedName>
    <definedName name="ONLYNO">#REF!</definedName>
    <definedName name="OPRISK_01" localSheetId="4">#REF!</definedName>
    <definedName name="OPRISK_01" localSheetId="5">#REF!</definedName>
    <definedName name="OPRISK_01">#REF!</definedName>
    <definedName name="OPRISK_02" localSheetId="4">#REF!</definedName>
    <definedName name="OPRISK_02" localSheetId="5">#REF!</definedName>
    <definedName name="OPRISK_02">#REF!</definedName>
    <definedName name="OPRISK_03" localSheetId="4">#REF!</definedName>
    <definedName name="OPRISK_03" localSheetId="5">#REF!</definedName>
    <definedName name="OPRISK_03">#REF!</definedName>
    <definedName name="OPRISK_04" localSheetId="4">#REF!</definedName>
    <definedName name="OPRISK_04" localSheetId="5">#REF!</definedName>
    <definedName name="OPRISK_04">#REF!</definedName>
    <definedName name="Other">#REF!</definedName>
    <definedName name="PremiumClaimsData" localSheetId="4">#REF!</definedName>
    <definedName name="PremiumClaimsData" localSheetId="5">#REF!</definedName>
    <definedName name="PremiumClaimsData">#REF!</definedName>
    <definedName name="_xlnm.Print_Area" localSheetId="0">'Cover GFSC'!$A$1:$M$74</definedName>
    <definedName name="_xlnm.Print_Area" localSheetId="4">'GFSC Add on'!$A$1:$AB$88</definedName>
    <definedName name="_xlnm.Print_Area" localSheetId="2">'GFSC BS Template'!$A$1:$AO$76</definedName>
    <definedName name="_xlnm.Print_Area" localSheetId="3">'GFSC Investments'!$A$1:$AM$53</definedName>
    <definedName name="_xlnm.Print_Area" localSheetId="1">'GFSC PL Template'!$A$1:$AO$83</definedName>
    <definedName name="_xlnm.Print_Area" localSheetId="5">Liquidity!$A$1:$E$55</definedName>
    <definedName name="PSW_CALCULATE_0" hidden="1">#REF!</definedName>
    <definedName name="PSW_CALCULATE_1" localSheetId="4" hidden="1">#REF!</definedName>
    <definedName name="PSW_CALCULATE_1" localSheetId="5" hidden="1">#REF!</definedName>
    <definedName name="PSW_CALCULATE_1" hidden="1">#REF!</definedName>
    <definedName name="PSW_NEXT_0" localSheetId="4" hidden="1">#REF!</definedName>
    <definedName name="PSW_NEXT_0" localSheetId="5" hidden="1">#REF!</definedName>
    <definedName name="PSW_NEXT_0" hidden="1">#REF!</definedName>
    <definedName name="PSW_SAVE_0" localSheetId="4" hidden="1">#REF!</definedName>
    <definedName name="PSW_SAVE_0" localSheetId="5" hidden="1">#REF!</definedName>
    <definedName name="PSW_SAVE_0" hidden="1">#REF!</definedName>
    <definedName name="PSWGrid_0_0" hidden="1">#REF!</definedName>
    <definedName name="PSWGrid_0_1" hidden="1">#REF!</definedName>
    <definedName name="PSWGrid_0_16" hidden="1">#REF!</definedName>
    <definedName name="PSWGrid_0_17" hidden="1">#REF!</definedName>
    <definedName name="PSWGrid_0_18" hidden="1">#REF!</definedName>
    <definedName name="PSWGrid_0_19" hidden="1">#REF!</definedName>
    <definedName name="PSWGrid_0_2" hidden="1">#REF!</definedName>
    <definedName name="PSWGrid_0_20" hidden="1">#REF!</definedName>
    <definedName name="PSWGrid_0_21" hidden="1">#REF!</definedName>
    <definedName name="PSWGrid_0_22" hidden="1">#REF!</definedName>
    <definedName name="PSWGrid_0_23" hidden="1">#REF!</definedName>
    <definedName name="PSWGrid_0_3" hidden="1">#REF!</definedName>
    <definedName name="PSWGrid_0_4" hidden="1">#REF!</definedName>
    <definedName name="PSWGrid_0_5" hidden="1">#REF!</definedName>
    <definedName name="PSWGrid_0_6" hidden="1">#REF!</definedName>
    <definedName name="PSWGrid_0_7" hidden="1">#REF!</definedName>
    <definedName name="PSWInput_0_0" hidden="1">#REF!</definedName>
    <definedName name="PSWInput_0_1" hidden="1">#REF!</definedName>
    <definedName name="PSWInput_0_10" hidden="1">#REF!</definedName>
    <definedName name="PSWInput_0_100" hidden="1">#REF!</definedName>
    <definedName name="PSWInput_0_101" hidden="1">#REF!</definedName>
    <definedName name="PSWInput_0_102" hidden="1">#REF!</definedName>
    <definedName name="PSWInput_0_103" hidden="1">#REF!</definedName>
    <definedName name="PSWInput_0_104" hidden="1">#REF!</definedName>
    <definedName name="PSWInput_0_105" hidden="1">#REF!</definedName>
    <definedName name="PSWInput_0_106" hidden="1">#REF!</definedName>
    <definedName name="PSWInput_0_107" hidden="1">#REF!</definedName>
    <definedName name="PSWInput_0_108" hidden="1">#REF!</definedName>
    <definedName name="PSWInput_0_109" hidden="1">#REF!</definedName>
    <definedName name="PSWInput_0_11" hidden="1">#REF!</definedName>
    <definedName name="PSWInput_0_110" hidden="1">#REF!</definedName>
    <definedName name="PSWInput_0_111" hidden="1">#REF!</definedName>
    <definedName name="PSWInput_0_112" hidden="1">#REF!</definedName>
    <definedName name="PSWInput_0_113" hidden="1">#REF!</definedName>
    <definedName name="PSWInput_0_114" hidden="1">#REF!</definedName>
    <definedName name="PSWInput_0_115" hidden="1">#REF!</definedName>
    <definedName name="PSWInput_0_116" hidden="1">#REF!</definedName>
    <definedName name="PSWInput_0_117" hidden="1">#REF!</definedName>
    <definedName name="PSWInput_0_118" hidden="1">#REF!</definedName>
    <definedName name="PSWInput_0_119" hidden="1">#REF!</definedName>
    <definedName name="PSWInput_0_12" hidden="1">#REF!</definedName>
    <definedName name="PSWInput_0_120" hidden="1">#REF!</definedName>
    <definedName name="PSWInput_0_121" hidden="1">#REF!</definedName>
    <definedName name="PSWInput_0_122" hidden="1">#REF!</definedName>
    <definedName name="PSWInput_0_123" hidden="1">#REF!</definedName>
    <definedName name="PSWInput_0_124" hidden="1">#REF!</definedName>
    <definedName name="PSWInput_0_125" hidden="1">#REF!</definedName>
    <definedName name="PSWInput_0_126" hidden="1">#REF!</definedName>
    <definedName name="PSWInput_0_127" hidden="1">#REF!</definedName>
    <definedName name="PSWInput_0_128" hidden="1">#REF!</definedName>
    <definedName name="PSWInput_0_129" hidden="1">#REF!</definedName>
    <definedName name="PSWInput_0_13" hidden="1">#REF!</definedName>
    <definedName name="PSWInput_0_130" hidden="1">#REF!</definedName>
    <definedName name="PSWInput_0_131" hidden="1">#REF!</definedName>
    <definedName name="PSWInput_0_132" hidden="1">#REF!</definedName>
    <definedName name="PSWInput_0_133" hidden="1">#REF!</definedName>
    <definedName name="PSWInput_0_134" hidden="1">#REF!</definedName>
    <definedName name="PSWInput_0_135" hidden="1">#REF!</definedName>
    <definedName name="PSWInput_0_136" hidden="1">#REF!</definedName>
    <definedName name="PSWInput_0_137" hidden="1">#REF!</definedName>
    <definedName name="PSWInput_0_138" hidden="1">#REF!</definedName>
    <definedName name="PSWInput_0_139" hidden="1">#REF!</definedName>
    <definedName name="PSWInput_0_14" hidden="1">#REF!</definedName>
    <definedName name="PSWInput_0_140" hidden="1">#REF!</definedName>
    <definedName name="PSWInput_0_141" hidden="1">#REF!</definedName>
    <definedName name="PSWInput_0_142" hidden="1">#REF!</definedName>
    <definedName name="PSWInput_0_143" hidden="1">#REF!</definedName>
    <definedName name="PSWInput_0_144" hidden="1">#REF!</definedName>
    <definedName name="PSWInput_0_145" hidden="1">#REF!</definedName>
    <definedName name="PSWInput_0_146" hidden="1">#REF!</definedName>
    <definedName name="PSWInput_0_147" hidden="1">#REF!</definedName>
    <definedName name="PSWInput_0_148" hidden="1">#REF!</definedName>
    <definedName name="PSWInput_0_149" hidden="1">#REF!</definedName>
    <definedName name="PSWInput_0_15" hidden="1">#REF!</definedName>
    <definedName name="PSWInput_0_150" hidden="1">#REF!</definedName>
    <definedName name="PSWInput_0_151" hidden="1">#REF!</definedName>
    <definedName name="PSWInput_0_152" hidden="1">#REF!</definedName>
    <definedName name="PSWInput_0_153" hidden="1">#REF!</definedName>
    <definedName name="PSWInput_0_154" hidden="1">#REF!</definedName>
    <definedName name="PSWInput_0_155" hidden="1">#REF!</definedName>
    <definedName name="PSWInput_0_156" hidden="1">#REF!</definedName>
    <definedName name="PSWInput_0_157" hidden="1">#REF!</definedName>
    <definedName name="PSWInput_0_158" hidden="1">#REF!</definedName>
    <definedName name="PSWInput_0_159" hidden="1">#REF!</definedName>
    <definedName name="PSWInput_0_16" hidden="1">#REF!</definedName>
    <definedName name="PSWInput_0_160" hidden="1">#REF!</definedName>
    <definedName name="PSWInput_0_161" hidden="1">#REF!</definedName>
    <definedName name="PSWInput_0_162" hidden="1">#REF!</definedName>
    <definedName name="PSWInput_0_163" hidden="1">#REF!</definedName>
    <definedName name="PSWInput_0_164" hidden="1">#REF!</definedName>
    <definedName name="PSWInput_0_165" hidden="1">#REF!</definedName>
    <definedName name="PSWInput_0_166" hidden="1">#REF!</definedName>
    <definedName name="PSWInput_0_167" hidden="1">#REF!</definedName>
    <definedName name="PSWInput_0_168" hidden="1">#REF!</definedName>
    <definedName name="PSWInput_0_169" hidden="1">#REF!</definedName>
    <definedName name="PSWInput_0_17" hidden="1">#REF!</definedName>
    <definedName name="PSWInput_0_170" hidden="1">#REF!</definedName>
    <definedName name="PSWInput_0_171" hidden="1">#REF!</definedName>
    <definedName name="PSWInput_0_172" hidden="1">#REF!</definedName>
    <definedName name="PSWInput_0_173" hidden="1">#REF!</definedName>
    <definedName name="PSWInput_0_174" hidden="1">#REF!</definedName>
    <definedName name="PSWInput_0_175" hidden="1">#REF!</definedName>
    <definedName name="PSWInput_0_176" hidden="1">#REF!</definedName>
    <definedName name="PSWInput_0_177" hidden="1">#REF!</definedName>
    <definedName name="PSWInput_0_178" hidden="1">#REF!</definedName>
    <definedName name="PSWInput_0_179" hidden="1">#REF!</definedName>
    <definedName name="PSWInput_0_18" hidden="1">#REF!</definedName>
    <definedName name="PSWInput_0_180" hidden="1">#REF!</definedName>
    <definedName name="PSWInput_0_181" hidden="1">#REF!</definedName>
    <definedName name="PSWInput_0_182" hidden="1">#REF!</definedName>
    <definedName name="PSWInput_0_183" hidden="1">#REF!</definedName>
    <definedName name="PSWInput_0_184" hidden="1">#REF!</definedName>
    <definedName name="PSWInput_0_185" hidden="1">#REF!</definedName>
    <definedName name="PSWInput_0_186" hidden="1">#REF!</definedName>
    <definedName name="PSWInput_0_187" hidden="1">#REF!</definedName>
    <definedName name="PSWInput_0_188" hidden="1">#REF!</definedName>
    <definedName name="PSWInput_0_189" hidden="1">#REF!</definedName>
    <definedName name="PSWInput_0_19" hidden="1">#REF!</definedName>
    <definedName name="PSWInput_0_190" hidden="1">#REF!</definedName>
    <definedName name="PSWInput_0_191" hidden="1">#REF!</definedName>
    <definedName name="PSWInput_0_192" hidden="1">#REF!</definedName>
    <definedName name="PSWInput_0_193" hidden="1">#REF!</definedName>
    <definedName name="PSWInput_0_194" hidden="1">#REF!</definedName>
    <definedName name="PSWInput_0_195" hidden="1">#REF!</definedName>
    <definedName name="PSWInput_0_196" hidden="1">#REF!</definedName>
    <definedName name="PSWInput_0_197" hidden="1">#REF!</definedName>
    <definedName name="PSWInput_0_198" hidden="1">#REF!</definedName>
    <definedName name="PSWInput_0_199" hidden="1">#REF!</definedName>
    <definedName name="PSWInput_0_2" hidden="1">#REF!</definedName>
    <definedName name="PSWInput_0_20" hidden="1">#REF!</definedName>
    <definedName name="PSWInput_0_200" hidden="1">#REF!</definedName>
    <definedName name="PSWInput_0_201" hidden="1">#REF!</definedName>
    <definedName name="PSWInput_0_202" hidden="1">#REF!</definedName>
    <definedName name="PSWInput_0_203" hidden="1">#REF!</definedName>
    <definedName name="PSWInput_0_204" hidden="1">#REF!</definedName>
    <definedName name="PSWInput_0_205" hidden="1">#REF!</definedName>
    <definedName name="PSWInput_0_206" hidden="1">#REF!</definedName>
    <definedName name="PSWInput_0_207" hidden="1">#REF!</definedName>
    <definedName name="PSWInput_0_208" hidden="1">#REF!</definedName>
    <definedName name="PSWInput_0_209" hidden="1">#REF!</definedName>
    <definedName name="PSWInput_0_21" hidden="1">#REF!</definedName>
    <definedName name="PSWInput_0_210" hidden="1">#REF!</definedName>
    <definedName name="PSWInput_0_211" hidden="1">#REF!</definedName>
    <definedName name="PSWInput_0_212" hidden="1">#REF!</definedName>
    <definedName name="PSWInput_0_213" hidden="1">#REF!</definedName>
    <definedName name="PSWInput_0_214" hidden="1">#REF!</definedName>
    <definedName name="PSWInput_0_215" hidden="1">#REF!</definedName>
    <definedName name="PSWInput_0_216" hidden="1">#REF!</definedName>
    <definedName name="PSWInput_0_217" hidden="1">#REF!</definedName>
    <definedName name="PSWInput_0_218" hidden="1">#REF!</definedName>
    <definedName name="PSWInput_0_219" hidden="1">#REF!</definedName>
    <definedName name="PSWInput_0_22" hidden="1">#REF!</definedName>
    <definedName name="PSWInput_0_220" hidden="1">#REF!</definedName>
    <definedName name="PSWInput_0_221" hidden="1">#REF!</definedName>
    <definedName name="PSWInput_0_222" hidden="1">#REF!</definedName>
    <definedName name="PSWInput_0_223" hidden="1">#REF!</definedName>
    <definedName name="PSWInput_0_224" hidden="1">#REF!</definedName>
    <definedName name="PSWInput_0_225" hidden="1">#REF!</definedName>
    <definedName name="PSWInput_0_226" hidden="1">#REF!</definedName>
    <definedName name="PSWInput_0_227" hidden="1">#REF!</definedName>
    <definedName name="PSWInput_0_228" hidden="1">#REF!</definedName>
    <definedName name="PSWInput_0_229" hidden="1">#REF!</definedName>
    <definedName name="PSWInput_0_23" hidden="1">#REF!</definedName>
    <definedName name="PSWInput_0_230" hidden="1">#REF!</definedName>
    <definedName name="PSWInput_0_231" hidden="1">#REF!</definedName>
    <definedName name="PSWInput_0_232" hidden="1">#REF!</definedName>
    <definedName name="PSWInput_0_233" hidden="1">#REF!</definedName>
    <definedName name="PSWInput_0_234" hidden="1">#REF!</definedName>
    <definedName name="PSWInput_0_235" hidden="1">#REF!</definedName>
    <definedName name="PSWInput_0_236" hidden="1">#REF!</definedName>
    <definedName name="PSWInput_0_237" hidden="1">#REF!</definedName>
    <definedName name="PSWInput_0_238" hidden="1">#REF!</definedName>
    <definedName name="PSWInput_0_239" hidden="1">#REF!</definedName>
    <definedName name="PSWInput_0_24" hidden="1">#REF!</definedName>
    <definedName name="PSWInput_0_240" hidden="1">#REF!</definedName>
    <definedName name="PSWInput_0_241" hidden="1">#REF!</definedName>
    <definedName name="PSWInput_0_242" hidden="1">#REF!</definedName>
    <definedName name="PSWInput_0_243" hidden="1">#REF!</definedName>
    <definedName name="PSWInput_0_244" hidden="1">#REF!</definedName>
    <definedName name="PSWInput_0_245" hidden="1">#REF!</definedName>
    <definedName name="PSWInput_0_246" hidden="1">#REF!</definedName>
    <definedName name="PSWInput_0_247" hidden="1">#REF!</definedName>
    <definedName name="PSWInput_0_248" hidden="1">#REF!</definedName>
    <definedName name="PSWInput_0_249" hidden="1">#REF!</definedName>
    <definedName name="PSWInput_0_25" hidden="1">#REF!</definedName>
    <definedName name="PSWInput_0_250" hidden="1">#REF!</definedName>
    <definedName name="PSWInput_0_251" hidden="1">#REF!</definedName>
    <definedName name="PSWInput_0_252" hidden="1">#REF!</definedName>
    <definedName name="PSWInput_0_253" hidden="1">#REF!</definedName>
    <definedName name="PSWInput_0_254" hidden="1">#REF!</definedName>
    <definedName name="PSWInput_0_255" hidden="1">#REF!</definedName>
    <definedName name="PSWInput_0_256" hidden="1">#REF!</definedName>
    <definedName name="PSWInput_0_257" hidden="1">#REF!</definedName>
    <definedName name="PSWInput_0_258" hidden="1">#REF!</definedName>
    <definedName name="PSWInput_0_259" hidden="1">#REF!</definedName>
    <definedName name="PSWInput_0_26" hidden="1">#REF!</definedName>
    <definedName name="PSWInput_0_260" hidden="1">#REF!</definedName>
    <definedName name="PSWInput_0_261" hidden="1">#REF!</definedName>
    <definedName name="PSWInput_0_262" hidden="1">#REF!</definedName>
    <definedName name="PSWInput_0_263" hidden="1">#REF!</definedName>
    <definedName name="PSWInput_0_264" hidden="1">#REF!</definedName>
    <definedName name="PSWInput_0_265" hidden="1">#REF!</definedName>
    <definedName name="PSWInput_0_266" hidden="1">#REF!</definedName>
    <definedName name="PSWInput_0_267" hidden="1">#REF!</definedName>
    <definedName name="PSWInput_0_268" hidden="1">#REF!</definedName>
    <definedName name="PSWInput_0_269" hidden="1">#REF!</definedName>
    <definedName name="PSWInput_0_27" hidden="1">#REF!</definedName>
    <definedName name="PSWInput_0_270" hidden="1">#REF!</definedName>
    <definedName name="PSWInput_0_271" hidden="1">#REF!</definedName>
    <definedName name="PSWInput_0_272" hidden="1">#REF!</definedName>
    <definedName name="PSWInput_0_273" hidden="1">#REF!</definedName>
    <definedName name="PSWInput_0_274" hidden="1">#REF!</definedName>
    <definedName name="PSWInput_0_275" hidden="1">#REF!</definedName>
    <definedName name="PSWInput_0_276" hidden="1">#REF!</definedName>
    <definedName name="PSWInput_0_277" hidden="1">#REF!</definedName>
    <definedName name="PSWInput_0_278" hidden="1">#REF!</definedName>
    <definedName name="PSWInput_0_279" hidden="1">#REF!</definedName>
    <definedName name="PSWInput_0_28" hidden="1">#REF!</definedName>
    <definedName name="PSWInput_0_280" hidden="1">#REF!</definedName>
    <definedName name="PSWInput_0_281" hidden="1">#REF!</definedName>
    <definedName name="PSWInput_0_282" hidden="1">#REF!</definedName>
    <definedName name="PSWInput_0_283" hidden="1">#REF!</definedName>
    <definedName name="PSWInput_0_284" hidden="1">#REF!</definedName>
    <definedName name="PSWInput_0_285" hidden="1">#REF!</definedName>
    <definedName name="PSWInput_0_286" hidden="1">#REF!</definedName>
    <definedName name="PSWInput_0_287" hidden="1">#REF!</definedName>
    <definedName name="PSWInput_0_288" hidden="1">#REF!</definedName>
    <definedName name="PSWInput_0_289" hidden="1">#REF!</definedName>
    <definedName name="PSWInput_0_29" hidden="1">#REF!</definedName>
    <definedName name="PSWInput_0_290" hidden="1">#REF!</definedName>
    <definedName name="PSWInput_0_291" hidden="1">#REF!</definedName>
    <definedName name="PSWInput_0_292" hidden="1">#REF!</definedName>
    <definedName name="PSWInput_0_293" hidden="1">#REF!</definedName>
    <definedName name="PSWInput_0_294" hidden="1">#REF!</definedName>
    <definedName name="PSWInput_0_295" hidden="1">#REF!</definedName>
    <definedName name="PSWInput_0_296" hidden="1">#REF!</definedName>
    <definedName name="PSWInput_0_297" hidden="1">#REF!</definedName>
    <definedName name="PSWInput_0_298" hidden="1">#REF!</definedName>
    <definedName name="PSWInput_0_299" hidden="1">#REF!</definedName>
    <definedName name="PSWInput_0_3" hidden="1">#REF!</definedName>
    <definedName name="PSWInput_0_30" hidden="1">#REF!</definedName>
    <definedName name="PSWInput_0_300" hidden="1">#REF!</definedName>
    <definedName name="PSWInput_0_301" hidden="1">#REF!</definedName>
    <definedName name="PSWInput_0_302" hidden="1">#REF!</definedName>
    <definedName name="PSWInput_0_303" hidden="1">#REF!</definedName>
    <definedName name="PSWInput_0_304" hidden="1">#REF!</definedName>
    <definedName name="PSWInput_0_305" hidden="1">#REF!</definedName>
    <definedName name="PSWInput_0_306" hidden="1">#REF!</definedName>
    <definedName name="PSWInput_0_307" hidden="1">#REF!</definedName>
    <definedName name="PSWInput_0_308" hidden="1">#REF!</definedName>
    <definedName name="PSWInput_0_309" hidden="1">#REF!</definedName>
    <definedName name="PSWInput_0_31" hidden="1">#REF!</definedName>
    <definedName name="PSWInput_0_310" hidden="1">#REF!</definedName>
    <definedName name="PSWInput_0_311" hidden="1">#REF!</definedName>
    <definedName name="PSWInput_0_312" hidden="1">#REF!</definedName>
    <definedName name="PSWInput_0_313" hidden="1">#REF!</definedName>
    <definedName name="PSWInput_0_314" hidden="1">#REF!</definedName>
    <definedName name="PSWInput_0_315" hidden="1">#REF!</definedName>
    <definedName name="PSWInput_0_316" hidden="1">#REF!</definedName>
    <definedName name="PSWInput_0_317" hidden="1">#REF!</definedName>
    <definedName name="PSWInput_0_318" hidden="1">#REF!</definedName>
    <definedName name="PSWInput_0_319" hidden="1">#REF!</definedName>
    <definedName name="PSWInput_0_32" hidden="1">#REF!</definedName>
    <definedName name="PSWInput_0_33" hidden="1">#REF!</definedName>
    <definedName name="PSWInput_0_34" hidden="1">#REF!</definedName>
    <definedName name="PSWInput_0_35" hidden="1">#REF!</definedName>
    <definedName name="PSWInput_0_36" hidden="1">#REF!</definedName>
    <definedName name="PSWInput_0_37" hidden="1">#REF!</definedName>
    <definedName name="PSWInput_0_38" hidden="1">#REF!</definedName>
    <definedName name="PSWInput_0_39" hidden="1">#REF!</definedName>
    <definedName name="PSWInput_0_4" hidden="1">#REF!</definedName>
    <definedName name="PSWInput_0_40" hidden="1">#REF!</definedName>
    <definedName name="PSWInput_0_41" hidden="1">#REF!</definedName>
    <definedName name="PSWInput_0_42" hidden="1">#REF!</definedName>
    <definedName name="PSWInput_0_43" hidden="1">#REF!</definedName>
    <definedName name="PSWInput_0_44" hidden="1">#REF!</definedName>
    <definedName name="PSWInput_0_45" hidden="1">#REF!</definedName>
    <definedName name="PSWInput_0_46" hidden="1">#REF!</definedName>
    <definedName name="PSWInput_0_47" hidden="1">#REF!</definedName>
    <definedName name="PSWInput_0_48" hidden="1">#REF!</definedName>
    <definedName name="PSWInput_0_49" hidden="1">#REF!</definedName>
    <definedName name="PSWInput_0_5" hidden="1">#REF!</definedName>
    <definedName name="PSWInput_0_50" hidden="1">#REF!</definedName>
    <definedName name="PSWInput_0_51" hidden="1">#REF!</definedName>
    <definedName name="PSWInput_0_52" hidden="1">#REF!</definedName>
    <definedName name="PSWInput_0_53" hidden="1">#REF!</definedName>
    <definedName name="PSWInput_0_54" hidden="1">#REF!</definedName>
    <definedName name="PSWInput_0_55" hidden="1">#REF!</definedName>
    <definedName name="PSWInput_0_56" hidden="1">#REF!</definedName>
    <definedName name="PSWInput_0_57" hidden="1">#REF!</definedName>
    <definedName name="PSWInput_0_58" hidden="1">#REF!</definedName>
    <definedName name="PSWInput_0_59" hidden="1">#REF!</definedName>
    <definedName name="PSWInput_0_6" hidden="1">#REF!</definedName>
    <definedName name="PSWInput_0_60" hidden="1">#REF!</definedName>
    <definedName name="PSWInput_0_61" hidden="1">#REF!</definedName>
    <definedName name="PSWInput_0_62" hidden="1">#REF!</definedName>
    <definedName name="PSWInput_0_63" hidden="1">#REF!</definedName>
    <definedName name="PSWInput_0_64" hidden="1">#REF!</definedName>
    <definedName name="PSWInput_0_65" hidden="1">#REF!</definedName>
    <definedName name="PSWInput_0_66" hidden="1">#REF!</definedName>
    <definedName name="PSWInput_0_67" hidden="1">#REF!</definedName>
    <definedName name="PSWInput_0_68" hidden="1">#REF!</definedName>
    <definedName name="PSWInput_0_69" hidden="1">#REF!</definedName>
    <definedName name="PSWInput_0_7" hidden="1">#REF!</definedName>
    <definedName name="PSWInput_0_70" hidden="1">#REF!</definedName>
    <definedName name="PSWInput_0_71" hidden="1">#REF!</definedName>
    <definedName name="PSWInput_0_72" hidden="1">#REF!</definedName>
    <definedName name="PSWInput_0_73" hidden="1">#REF!</definedName>
    <definedName name="PSWInput_0_74" hidden="1">#REF!</definedName>
    <definedName name="PSWInput_0_75" hidden="1">#REF!</definedName>
    <definedName name="PSWInput_0_76" hidden="1">#REF!</definedName>
    <definedName name="PSWInput_0_77" hidden="1">#REF!</definedName>
    <definedName name="PSWInput_0_78" hidden="1">#REF!</definedName>
    <definedName name="PSWInput_0_79" hidden="1">#REF!</definedName>
    <definedName name="PSWInput_0_8" hidden="1">#REF!</definedName>
    <definedName name="PSWInput_0_80" hidden="1">#REF!</definedName>
    <definedName name="PSWInput_0_81" hidden="1">#REF!</definedName>
    <definedName name="PSWInput_0_82" hidden="1">#REF!</definedName>
    <definedName name="PSWInput_0_83" hidden="1">#REF!</definedName>
    <definedName name="PSWInput_0_84" hidden="1">#REF!</definedName>
    <definedName name="PSWInput_0_85" hidden="1">#REF!</definedName>
    <definedName name="PSWInput_0_86" hidden="1">#REF!</definedName>
    <definedName name="PSWInput_0_87" hidden="1">#REF!</definedName>
    <definedName name="PSWInput_0_88" hidden="1">#REF!</definedName>
    <definedName name="PSWInput_0_89" hidden="1">#REF!</definedName>
    <definedName name="PSWInput_0_9" hidden="1">#REF!</definedName>
    <definedName name="PSWInput_0_90" hidden="1">#REF!</definedName>
    <definedName name="PSWInput_0_91" hidden="1">#REF!</definedName>
    <definedName name="PSWInput_0_92" hidden="1">#REF!</definedName>
    <definedName name="PSWInput_0_93" hidden="1">#REF!</definedName>
    <definedName name="PSWInput_0_94" hidden="1">#REF!</definedName>
    <definedName name="PSWInput_0_95" hidden="1">#REF!</definedName>
    <definedName name="PSWInput_0_96" hidden="1">#REF!</definedName>
    <definedName name="PSWInput_0_97" hidden="1">#REF!</definedName>
    <definedName name="PSWInput_0_98" hidden="1">#REF!</definedName>
    <definedName name="PSWInput_0_99" hidden="1">#REF!</definedName>
    <definedName name="PSWInput_1_0" localSheetId="4" hidden="1">#REF!</definedName>
    <definedName name="PSWInput_1_0" localSheetId="5" hidden="1">#REF!</definedName>
    <definedName name="PSWInput_1_0" hidden="1">#REF!</definedName>
    <definedName name="PSWInput_1_1" hidden="1">#REF!</definedName>
    <definedName name="PSWList_1_0" hidden="1">#REF!</definedName>
    <definedName name="PSWList_1_1" hidden="1">#REF!</definedName>
    <definedName name="PSWMergedSavingCell_0_0" hidden="1">#REF!</definedName>
    <definedName name="PSWMergedSavingCell_0_1" hidden="1">#REF!</definedName>
    <definedName name="PSWMergedSavingCell_0_10" hidden="1">#REF!</definedName>
    <definedName name="PSWMergedSavingCell_0_100" hidden="1">#REF!</definedName>
    <definedName name="PSWMergedSavingCell_0_101" hidden="1">#REF!</definedName>
    <definedName name="PSWMergedSavingCell_0_102" hidden="1">#REF!</definedName>
    <definedName name="PSWMergedSavingCell_0_103" hidden="1">#REF!</definedName>
    <definedName name="PSWMergedSavingCell_0_104" hidden="1">#REF!</definedName>
    <definedName name="PSWMergedSavingCell_0_105" hidden="1">#REF!</definedName>
    <definedName name="PSWMergedSavingCell_0_106" hidden="1">#REF!</definedName>
    <definedName name="PSWMergedSavingCell_0_107" hidden="1">#REF!</definedName>
    <definedName name="PSWMergedSavingCell_0_108" hidden="1">#REF!</definedName>
    <definedName name="PSWMergedSavingCell_0_109" hidden="1">#REF!</definedName>
    <definedName name="PSWMergedSavingCell_0_11" hidden="1">#REF!</definedName>
    <definedName name="PSWMergedSavingCell_0_110" hidden="1">#REF!</definedName>
    <definedName name="PSWMergedSavingCell_0_111" hidden="1">#REF!</definedName>
    <definedName name="PSWMergedSavingCell_0_112" hidden="1">#REF!</definedName>
    <definedName name="PSWMergedSavingCell_0_113" hidden="1">#REF!</definedName>
    <definedName name="PSWMergedSavingCell_0_114" hidden="1">#REF!</definedName>
    <definedName name="PSWMergedSavingCell_0_115" hidden="1">#REF!</definedName>
    <definedName name="PSWMergedSavingCell_0_116" hidden="1">#REF!</definedName>
    <definedName name="PSWMergedSavingCell_0_117" hidden="1">#REF!</definedName>
    <definedName name="PSWMergedSavingCell_0_118" hidden="1">#REF!</definedName>
    <definedName name="PSWMergedSavingCell_0_119" hidden="1">#REF!</definedName>
    <definedName name="PSWMergedSavingCell_0_12" hidden="1">#REF!</definedName>
    <definedName name="PSWMergedSavingCell_0_120" hidden="1">#REF!</definedName>
    <definedName name="PSWMergedSavingCell_0_121" hidden="1">#REF!</definedName>
    <definedName name="PSWMergedSavingCell_0_122" hidden="1">#REF!</definedName>
    <definedName name="PSWMergedSavingCell_0_123" hidden="1">#REF!</definedName>
    <definedName name="PSWMergedSavingCell_0_124" hidden="1">#REF!</definedName>
    <definedName name="PSWMergedSavingCell_0_125" hidden="1">#REF!</definedName>
    <definedName name="PSWMergedSavingCell_0_126" hidden="1">#REF!</definedName>
    <definedName name="PSWMergedSavingCell_0_127" hidden="1">#REF!</definedName>
    <definedName name="PSWMergedSavingCell_0_128" hidden="1">#REF!</definedName>
    <definedName name="PSWMergedSavingCell_0_129" hidden="1">#REF!</definedName>
    <definedName name="PSWMergedSavingCell_0_13" hidden="1">#REF!</definedName>
    <definedName name="PSWMergedSavingCell_0_130" hidden="1">#REF!</definedName>
    <definedName name="PSWMergedSavingCell_0_131" hidden="1">#REF!</definedName>
    <definedName name="PSWMergedSavingCell_0_132" hidden="1">#REF!</definedName>
    <definedName name="PSWMergedSavingCell_0_133" hidden="1">#REF!</definedName>
    <definedName name="PSWMergedSavingCell_0_134" hidden="1">#REF!</definedName>
    <definedName name="PSWMergedSavingCell_0_135" hidden="1">#REF!</definedName>
    <definedName name="PSWMergedSavingCell_0_136" hidden="1">#REF!</definedName>
    <definedName name="PSWMergedSavingCell_0_137" hidden="1">#REF!</definedName>
    <definedName name="PSWMergedSavingCell_0_138" hidden="1">#REF!</definedName>
    <definedName name="PSWMergedSavingCell_0_139" hidden="1">#REF!</definedName>
    <definedName name="PSWMergedSavingCell_0_14" hidden="1">#REF!</definedName>
    <definedName name="PSWMergedSavingCell_0_140" hidden="1">#REF!</definedName>
    <definedName name="PSWMergedSavingCell_0_141" hidden="1">#REF!</definedName>
    <definedName name="PSWMergedSavingCell_0_142" hidden="1">#REF!</definedName>
    <definedName name="PSWMergedSavingCell_0_143" hidden="1">#REF!</definedName>
    <definedName name="PSWMergedSavingCell_0_144" hidden="1">#REF!</definedName>
    <definedName name="PSWMergedSavingCell_0_145" hidden="1">#REF!</definedName>
    <definedName name="PSWMergedSavingCell_0_146" hidden="1">#REF!</definedName>
    <definedName name="PSWMergedSavingCell_0_147" hidden="1">#REF!</definedName>
    <definedName name="PSWMergedSavingCell_0_148" hidden="1">#REF!</definedName>
    <definedName name="PSWMergedSavingCell_0_149" hidden="1">#REF!</definedName>
    <definedName name="PSWMergedSavingCell_0_15" hidden="1">#REF!</definedName>
    <definedName name="PSWMergedSavingCell_0_150" hidden="1">#REF!</definedName>
    <definedName name="PSWMergedSavingCell_0_151" hidden="1">#REF!</definedName>
    <definedName name="PSWMergedSavingCell_0_152" hidden="1">#REF!</definedName>
    <definedName name="PSWMergedSavingCell_0_153" hidden="1">#REF!</definedName>
    <definedName name="PSWMergedSavingCell_0_154" hidden="1">#REF!</definedName>
    <definedName name="PSWMergedSavingCell_0_155" hidden="1">#REF!</definedName>
    <definedName name="PSWMergedSavingCell_0_156" hidden="1">#REF!</definedName>
    <definedName name="PSWMergedSavingCell_0_157" hidden="1">#REF!</definedName>
    <definedName name="PSWMergedSavingCell_0_158" hidden="1">#REF!</definedName>
    <definedName name="PSWMergedSavingCell_0_159" hidden="1">#REF!</definedName>
    <definedName name="PSWMergedSavingCell_0_16" hidden="1">#REF!</definedName>
    <definedName name="PSWMergedSavingCell_0_160" hidden="1">#REF!</definedName>
    <definedName name="PSWMergedSavingCell_0_161" hidden="1">#REF!</definedName>
    <definedName name="PSWMergedSavingCell_0_162" hidden="1">#REF!</definedName>
    <definedName name="PSWMergedSavingCell_0_163" hidden="1">#REF!</definedName>
    <definedName name="PSWMergedSavingCell_0_164" hidden="1">#REF!</definedName>
    <definedName name="PSWMergedSavingCell_0_165" hidden="1">#REF!</definedName>
    <definedName name="PSWMergedSavingCell_0_166" hidden="1">#REF!</definedName>
    <definedName name="PSWMergedSavingCell_0_167" hidden="1">#REF!</definedName>
    <definedName name="PSWMergedSavingCell_0_168" hidden="1">#REF!</definedName>
    <definedName name="PSWMergedSavingCell_0_169" hidden="1">#REF!</definedName>
    <definedName name="PSWMergedSavingCell_0_17" hidden="1">#REF!</definedName>
    <definedName name="PSWMergedSavingCell_0_170" hidden="1">#REF!</definedName>
    <definedName name="PSWMergedSavingCell_0_171" hidden="1">#REF!</definedName>
    <definedName name="PSWMergedSavingCell_0_172" hidden="1">#REF!</definedName>
    <definedName name="PSWMergedSavingCell_0_173" hidden="1">#REF!</definedName>
    <definedName name="PSWMergedSavingCell_0_174" hidden="1">#REF!</definedName>
    <definedName name="PSWMergedSavingCell_0_175" hidden="1">#REF!</definedName>
    <definedName name="PSWMergedSavingCell_0_176" hidden="1">#REF!</definedName>
    <definedName name="PSWMergedSavingCell_0_177" hidden="1">#REF!</definedName>
    <definedName name="PSWMergedSavingCell_0_178" hidden="1">#REF!</definedName>
    <definedName name="PSWMergedSavingCell_0_179" hidden="1">#REF!</definedName>
    <definedName name="PSWMergedSavingCell_0_18" hidden="1">#REF!</definedName>
    <definedName name="PSWMergedSavingCell_0_180" hidden="1">#REF!</definedName>
    <definedName name="PSWMergedSavingCell_0_181" hidden="1">#REF!</definedName>
    <definedName name="PSWMergedSavingCell_0_182" hidden="1">#REF!</definedName>
    <definedName name="PSWMergedSavingCell_0_183" hidden="1">#REF!</definedName>
    <definedName name="PSWMergedSavingCell_0_184" hidden="1">#REF!</definedName>
    <definedName name="PSWMergedSavingCell_0_185" hidden="1">#REF!</definedName>
    <definedName name="PSWMergedSavingCell_0_186" hidden="1">#REF!</definedName>
    <definedName name="PSWMergedSavingCell_0_187" hidden="1">#REF!</definedName>
    <definedName name="PSWMergedSavingCell_0_188" hidden="1">#REF!</definedName>
    <definedName name="PSWMergedSavingCell_0_189" hidden="1">#REF!</definedName>
    <definedName name="PSWMergedSavingCell_0_19" hidden="1">#REF!</definedName>
    <definedName name="PSWMergedSavingCell_0_190" hidden="1">#REF!</definedName>
    <definedName name="PSWMergedSavingCell_0_191" hidden="1">#REF!</definedName>
    <definedName name="PSWMergedSavingCell_0_192" hidden="1">#REF!</definedName>
    <definedName name="PSWMergedSavingCell_0_193" hidden="1">#REF!</definedName>
    <definedName name="PSWMergedSavingCell_0_194" hidden="1">#REF!</definedName>
    <definedName name="PSWMergedSavingCell_0_195" hidden="1">#REF!</definedName>
    <definedName name="PSWMergedSavingCell_0_196" hidden="1">#REF!</definedName>
    <definedName name="PSWMergedSavingCell_0_197" hidden="1">#REF!</definedName>
    <definedName name="PSWMergedSavingCell_0_198" hidden="1">#REF!</definedName>
    <definedName name="PSWMergedSavingCell_0_199" hidden="1">#REF!</definedName>
    <definedName name="PSWMergedSavingCell_0_2" hidden="1">#REF!</definedName>
    <definedName name="PSWMergedSavingCell_0_20" hidden="1">#REF!</definedName>
    <definedName name="PSWMergedSavingCell_0_200" hidden="1">#REF!</definedName>
    <definedName name="PSWMergedSavingCell_0_201" hidden="1">#REF!</definedName>
    <definedName name="PSWMergedSavingCell_0_202" hidden="1">#REF!</definedName>
    <definedName name="PSWMergedSavingCell_0_203" hidden="1">#REF!</definedName>
    <definedName name="PSWMergedSavingCell_0_204" hidden="1">#REF!</definedName>
    <definedName name="PSWMergedSavingCell_0_205" hidden="1">#REF!</definedName>
    <definedName name="PSWMergedSavingCell_0_206" hidden="1">#REF!</definedName>
    <definedName name="PSWMergedSavingCell_0_207" hidden="1">#REF!</definedName>
    <definedName name="PSWMergedSavingCell_0_208" hidden="1">#REF!</definedName>
    <definedName name="PSWMergedSavingCell_0_209" hidden="1">#REF!</definedName>
    <definedName name="PSWMergedSavingCell_0_21" hidden="1">#REF!</definedName>
    <definedName name="PSWMergedSavingCell_0_210" hidden="1">#REF!</definedName>
    <definedName name="PSWMergedSavingCell_0_211" hidden="1">#REF!</definedName>
    <definedName name="PSWMergedSavingCell_0_212" hidden="1">#REF!</definedName>
    <definedName name="PSWMergedSavingCell_0_213" hidden="1">#REF!</definedName>
    <definedName name="PSWMergedSavingCell_0_214" hidden="1">#REF!</definedName>
    <definedName name="PSWMergedSavingCell_0_215" hidden="1">#REF!</definedName>
    <definedName name="PSWMergedSavingCell_0_216" hidden="1">#REF!</definedName>
    <definedName name="PSWMergedSavingCell_0_217" hidden="1">#REF!</definedName>
    <definedName name="PSWMergedSavingCell_0_218" hidden="1">#REF!</definedName>
    <definedName name="PSWMergedSavingCell_0_219" hidden="1">#REF!</definedName>
    <definedName name="PSWMergedSavingCell_0_22" hidden="1">#REF!</definedName>
    <definedName name="PSWMergedSavingCell_0_220" hidden="1">#REF!</definedName>
    <definedName name="PSWMergedSavingCell_0_221" hidden="1">#REF!</definedName>
    <definedName name="PSWMergedSavingCell_0_222" hidden="1">#REF!</definedName>
    <definedName name="PSWMergedSavingCell_0_223" hidden="1">#REF!</definedName>
    <definedName name="PSWMergedSavingCell_0_224" hidden="1">#REF!</definedName>
    <definedName name="PSWMergedSavingCell_0_225" hidden="1">#REF!</definedName>
    <definedName name="PSWMergedSavingCell_0_226" hidden="1">#REF!</definedName>
    <definedName name="PSWMergedSavingCell_0_227" hidden="1">#REF!</definedName>
    <definedName name="PSWMergedSavingCell_0_228" hidden="1">#REF!</definedName>
    <definedName name="PSWMergedSavingCell_0_229" hidden="1">#REF!</definedName>
    <definedName name="PSWMergedSavingCell_0_23" hidden="1">#REF!</definedName>
    <definedName name="PSWMergedSavingCell_0_230" hidden="1">#REF!</definedName>
    <definedName name="PSWMergedSavingCell_0_231" hidden="1">#REF!</definedName>
    <definedName name="PSWMergedSavingCell_0_232" hidden="1">#REF!</definedName>
    <definedName name="PSWMergedSavingCell_0_233" hidden="1">#REF!</definedName>
    <definedName name="PSWMergedSavingCell_0_234" hidden="1">#REF!</definedName>
    <definedName name="PSWMergedSavingCell_0_235" hidden="1">#REF!</definedName>
    <definedName name="PSWMergedSavingCell_0_236" hidden="1">#REF!</definedName>
    <definedName name="PSWMergedSavingCell_0_237" hidden="1">#REF!</definedName>
    <definedName name="PSWMergedSavingCell_0_238" hidden="1">#REF!</definedName>
    <definedName name="PSWMergedSavingCell_0_239" hidden="1">#REF!</definedName>
    <definedName name="PSWMergedSavingCell_0_24" hidden="1">#REF!</definedName>
    <definedName name="PSWMergedSavingCell_0_240" hidden="1">#REF!</definedName>
    <definedName name="PSWMergedSavingCell_0_241" hidden="1">#REF!</definedName>
    <definedName name="PSWMergedSavingCell_0_242" hidden="1">#REF!</definedName>
    <definedName name="PSWMergedSavingCell_0_243" hidden="1">#REF!</definedName>
    <definedName name="PSWMergedSavingCell_0_244" hidden="1">#REF!</definedName>
    <definedName name="PSWMergedSavingCell_0_245" hidden="1">#REF!</definedName>
    <definedName name="PSWMergedSavingCell_0_246" hidden="1">#REF!</definedName>
    <definedName name="PSWMergedSavingCell_0_247" hidden="1">#REF!</definedName>
    <definedName name="PSWMergedSavingCell_0_248" hidden="1">#REF!</definedName>
    <definedName name="PSWMergedSavingCell_0_249" hidden="1">#REF!</definedName>
    <definedName name="PSWMergedSavingCell_0_25" hidden="1">#REF!</definedName>
    <definedName name="PSWMergedSavingCell_0_250" hidden="1">#REF!</definedName>
    <definedName name="PSWMergedSavingCell_0_251" hidden="1">#REF!</definedName>
    <definedName name="PSWMergedSavingCell_0_252" hidden="1">#REF!</definedName>
    <definedName name="PSWMergedSavingCell_0_253" hidden="1">#REF!</definedName>
    <definedName name="PSWMergedSavingCell_0_254" hidden="1">#REF!</definedName>
    <definedName name="PSWMergedSavingCell_0_255" hidden="1">#REF!</definedName>
    <definedName name="PSWMergedSavingCell_0_256" hidden="1">#REF!</definedName>
    <definedName name="PSWMergedSavingCell_0_257" hidden="1">#REF!</definedName>
    <definedName name="PSWMergedSavingCell_0_258" hidden="1">#REF!</definedName>
    <definedName name="PSWMergedSavingCell_0_259" hidden="1">#REF!</definedName>
    <definedName name="PSWMergedSavingCell_0_26" hidden="1">#REF!</definedName>
    <definedName name="PSWMergedSavingCell_0_260" hidden="1">#REF!</definedName>
    <definedName name="PSWMergedSavingCell_0_261" hidden="1">#REF!</definedName>
    <definedName name="PSWMergedSavingCell_0_262" hidden="1">#REF!</definedName>
    <definedName name="PSWMergedSavingCell_0_263" hidden="1">#REF!</definedName>
    <definedName name="PSWMergedSavingCell_0_264" hidden="1">#REF!</definedName>
    <definedName name="PSWMergedSavingCell_0_265" hidden="1">#REF!</definedName>
    <definedName name="PSWMergedSavingCell_0_266" hidden="1">#REF!</definedName>
    <definedName name="PSWMergedSavingCell_0_267" hidden="1">#REF!</definedName>
    <definedName name="PSWMergedSavingCell_0_268" hidden="1">#REF!</definedName>
    <definedName name="PSWMergedSavingCell_0_269" hidden="1">#REF!</definedName>
    <definedName name="PSWMergedSavingCell_0_27" hidden="1">#REF!</definedName>
    <definedName name="PSWMergedSavingCell_0_270" hidden="1">#REF!</definedName>
    <definedName name="PSWMergedSavingCell_0_271" hidden="1">#REF!</definedName>
    <definedName name="PSWMergedSavingCell_0_272" hidden="1">#REF!</definedName>
    <definedName name="PSWMergedSavingCell_0_273" hidden="1">#REF!</definedName>
    <definedName name="PSWMergedSavingCell_0_274" hidden="1">#REF!</definedName>
    <definedName name="PSWMergedSavingCell_0_275" hidden="1">#REF!</definedName>
    <definedName name="PSWMergedSavingCell_0_276" hidden="1">#REF!</definedName>
    <definedName name="PSWMergedSavingCell_0_277" hidden="1">#REF!</definedName>
    <definedName name="PSWMergedSavingCell_0_278" hidden="1">#REF!</definedName>
    <definedName name="PSWMergedSavingCell_0_279" hidden="1">#REF!</definedName>
    <definedName name="PSWMergedSavingCell_0_28" hidden="1">#REF!</definedName>
    <definedName name="PSWMergedSavingCell_0_280" hidden="1">#REF!</definedName>
    <definedName name="PSWMergedSavingCell_0_281" hidden="1">#REF!</definedName>
    <definedName name="PSWMergedSavingCell_0_282" hidden="1">#REF!</definedName>
    <definedName name="PSWMergedSavingCell_0_283" hidden="1">#REF!</definedName>
    <definedName name="PSWMergedSavingCell_0_284" hidden="1">#REF!</definedName>
    <definedName name="PSWMergedSavingCell_0_285" hidden="1">#REF!</definedName>
    <definedName name="PSWMergedSavingCell_0_286" hidden="1">#REF!</definedName>
    <definedName name="PSWMergedSavingCell_0_287" hidden="1">#REF!</definedName>
    <definedName name="PSWMergedSavingCell_0_288" hidden="1">#REF!</definedName>
    <definedName name="PSWMergedSavingCell_0_289" hidden="1">#REF!</definedName>
    <definedName name="PSWMergedSavingCell_0_29" hidden="1">#REF!</definedName>
    <definedName name="PSWMergedSavingCell_0_290" hidden="1">#REF!</definedName>
    <definedName name="PSWMergedSavingCell_0_291" hidden="1">#REF!</definedName>
    <definedName name="PSWMergedSavingCell_0_292" hidden="1">#REF!</definedName>
    <definedName name="PSWMergedSavingCell_0_293" hidden="1">#REF!</definedName>
    <definedName name="PSWMergedSavingCell_0_294" hidden="1">#REF!</definedName>
    <definedName name="PSWMergedSavingCell_0_295" hidden="1">#REF!</definedName>
    <definedName name="PSWMergedSavingCell_0_296" hidden="1">#REF!</definedName>
    <definedName name="PSWMergedSavingCell_0_297" hidden="1">#REF!</definedName>
    <definedName name="PSWMergedSavingCell_0_298" hidden="1">#REF!</definedName>
    <definedName name="PSWMergedSavingCell_0_299" hidden="1">#REF!</definedName>
    <definedName name="PSWMergedSavingCell_0_3" hidden="1">#REF!</definedName>
    <definedName name="PSWMergedSavingCell_0_30" hidden="1">#REF!</definedName>
    <definedName name="PSWMergedSavingCell_0_300" hidden="1">#REF!</definedName>
    <definedName name="PSWMergedSavingCell_0_301" hidden="1">#REF!</definedName>
    <definedName name="PSWMergedSavingCell_0_302" hidden="1">#REF!</definedName>
    <definedName name="PSWMergedSavingCell_0_303" hidden="1">#REF!</definedName>
    <definedName name="PSWMergedSavingCell_0_304" hidden="1">#REF!</definedName>
    <definedName name="PSWMergedSavingCell_0_305" hidden="1">#REF!</definedName>
    <definedName name="PSWMergedSavingCell_0_306" hidden="1">#REF!</definedName>
    <definedName name="PSWMergedSavingCell_0_307" hidden="1">#REF!</definedName>
    <definedName name="PSWMergedSavingCell_0_308" hidden="1">#REF!</definedName>
    <definedName name="PSWMergedSavingCell_0_309" hidden="1">#REF!</definedName>
    <definedName name="PSWMergedSavingCell_0_31" hidden="1">#REF!</definedName>
    <definedName name="PSWMergedSavingCell_0_310" hidden="1">#REF!</definedName>
    <definedName name="PSWMergedSavingCell_0_311" hidden="1">#REF!</definedName>
    <definedName name="PSWMergedSavingCell_0_312" hidden="1">#REF!</definedName>
    <definedName name="PSWMergedSavingCell_0_313" hidden="1">#REF!</definedName>
    <definedName name="PSWMergedSavingCell_0_314" hidden="1">#REF!</definedName>
    <definedName name="PSWMergedSavingCell_0_315" hidden="1">#REF!</definedName>
    <definedName name="PSWMergedSavingCell_0_316" hidden="1">#REF!</definedName>
    <definedName name="PSWMergedSavingCell_0_317" hidden="1">#REF!</definedName>
    <definedName name="PSWMergedSavingCell_0_318" hidden="1">#REF!</definedName>
    <definedName name="PSWMergedSavingCell_0_319" hidden="1">#REF!</definedName>
    <definedName name="PSWMergedSavingCell_0_32" hidden="1">#REF!</definedName>
    <definedName name="PSWMergedSavingCell_0_33" hidden="1">#REF!</definedName>
    <definedName name="PSWMergedSavingCell_0_34" hidden="1">#REF!</definedName>
    <definedName name="PSWMergedSavingCell_0_35" hidden="1">#REF!</definedName>
    <definedName name="PSWMergedSavingCell_0_36" hidden="1">#REF!</definedName>
    <definedName name="PSWMergedSavingCell_0_37" hidden="1">#REF!</definedName>
    <definedName name="PSWMergedSavingCell_0_38" hidden="1">#REF!</definedName>
    <definedName name="PSWMergedSavingCell_0_39" hidden="1">#REF!</definedName>
    <definedName name="PSWMergedSavingCell_0_4" hidden="1">#REF!</definedName>
    <definedName name="PSWMergedSavingCell_0_40" hidden="1">#REF!</definedName>
    <definedName name="PSWMergedSavingCell_0_41" hidden="1">#REF!</definedName>
    <definedName name="PSWMergedSavingCell_0_42" hidden="1">#REF!</definedName>
    <definedName name="PSWMergedSavingCell_0_43" hidden="1">#REF!</definedName>
    <definedName name="PSWMergedSavingCell_0_44" hidden="1">#REF!</definedName>
    <definedName name="PSWMergedSavingCell_0_45" hidden="1">#REF!</definedName>
    <definedName name="PSWMergedSavingCell_0_46" hidden="1">#REF!</definedName>
    <definedName name="PSWMergedSavingCell_0_47" hidden="1">#REF!</definedName>
    <definedName name="PSWMergedSavingCell_0_48" hidden="1">#REF!</definedName>
    <definedName name="PSWMergedSavingCell_0_49" hidden="1">#REF!</definedName>
    <definedName name="PSWMergedSavingCell_0_5" hidden="1">#REF!</definedName>
    <definedName name="PSWMergedSavingCell_0_50" hidden="1">#REF!</definedName>
    <definedName name="PSWMergedSavingCell_0_51" hidden="1">#REF!</definedName>
    <definedName name="PSWMergedSavingCell_0_52" hidden="1">#REF!</definedName>
    <definedName name="PSWMergedSavingCell_0_53" hidden="1">#REF!</definedName>
    <definedName name="PSWMergedSavingCell_0_54" hidden="1">#REF!</definedName>
    <definedName name="PSWMergedSavingCell_0_55" hidden="1">#REF!</definedName>
    <definedName name="PSWMergedSavingCell_0_56" hidden="1">#REF!</definedName>
    <definedName name="PSWMergedSavingCell_0_57" hidden="1">#REF!</definedName>
    <definedName name="PSWMergedSavingCell_0_58" hidden="1">#REF!</definedName>
    <definedName name="PSWMergedSavingCell_0_59" hidden="1">#REF!</definedName>
    <definedName name="PSWMergedSavingCell_0_6" hidden="1">#REF!</definedName>
    <definedName name="PSWMergedSavingCell_0_60" hidden="1">#REF!</definedName>
    <definedName name="PSWMergedSavingCell_0_61" hidden="1">#REF!</definedName>
    <definedName name="PSWMergedSavingCell_0_62" hidden="1">#REF!</definedName>
    <definedName name="PSWMergedSavingCell_0_63" hidden="1">#REF!</definedName>
    <definedName name="PSWMergedSavingCell_0_64" hidden="1">#REF!</definedName>
    <definedName name="PSWMergedSavingCell_0_65" hidden="1">#REF!</definedName>
    <definedName name="PSWMergedSavingCell_0_66" hidden="1">#REF!</definedName>
    <definedName name="PSWMergedSavingCell_0_67" hidden="1">#REF!</definedName>
    <definedName name="PSWMergedSavingCell_0_68" hidden="1">#REF!</definedName>
    <definedName name="PSWMergedSavingCell_0_69" hidden="1">#REF!</definedName>
    <definedName name="PSWMergedSavingCell_0_7" hidden="1">#REF!</definedName>
    <definedName name="PSWMergedSavingCell_0_70" hidden="1">#REF!</definedName>
    <definedName name="PSWMergedSavingCell_0_71" hidden="1">#REF!</definedName>
    <definedName name="PSWMergedSavingCell_0_72" hidden="1">#REF!</definedName>
    <definedName name="PSWMergedSavingCell_0_73" hidden="1">#REF!</definedName>
    <definedName name="PSWMergedSavingCell_0_74" hidden="1">#REF!</definedName>
    <definedName name="PSWMergedSavingCell_0_75" hidden="1">#REF!</definedName>
    <definedName name="PSWMergedSavingCell_0_76" hidden="1">#REF!</definedName>
    <definedName name="PSWMergedSavingCell_0_77" hidden="1">#REF!</definedName>
    <definedName name="PSWMergedSavingCell_0_78" hidden="1">#REF!</definedName>
    <definedName name="PSWMergedSavingCell_0_79" hidden="1">#REF!</definedName>
    <definedName name="PSWMergedSavingCell_0_8" hidden="1">#REF!</definedName>
    <definedName name="PSWMergedSavingCell_0_80" hidden="1">#REF!</definedName>
    <definedName name="PSWMergedSavingCell_0_81" hidden="1">#REF!</definedName>
    <definedName name="PSWMergedSavingCell_0_82" hidden="1">#REF!</definedName>
    <definedName name="PSWMergedSavingCell_0_83" hidden="1">#REF!</definedName>
    <definedName name="PSWMergedSavingCell_0_84" hidden="1">#REF!</definedName>
    <definedName name="PSWMergedSavingCell_0_85" hidden="1">#REF!</definedName>
    <definedName name="PSWMergedSavingCell_0_86" hidden="1">#REF!</definedName>
    <definedName name="PSWMergedSavingCell_0_87" hidden="1">#REF!</definedName>
    <definedName name="PSWMergedSavingCell_0_88" hidden="1">#REF!</definedName>
    <definedName name="PSWMergedSavingCell_0_89" hidden="1">#REF!</definedName>
    <definedName name="PSWMergedSavingCell_0_9" hidden="1">#REF!</definedName>
    <definedName name="PSWMergedSavingCell_0_90" hidden="1">#REF!</definedName>
    <definedName name="PSWMergedSavingCell_0_91" hidden="1">#REF!</definedName>
    <definedName name="PSWMergedSavingCell_0_92" hidden="1">#REF!</definedName>
    <definedName name="PSWMergedSavingCell_0_93" hidden="1">#REF!</definedName>
    <definedName name="PSWMergedSavingCell_0_94" hidden="1">#REF!</definedName>
    <definedName name="PSWMergedSavingCell_0_95" hidden="1">#REF!</definedName>
    <definedName name="PSWMergedSavingCell_0_96" hidden="1">#REF!</definedName>
    <definedName name="PSWMergedSavingCell_0_97" hidden="1">#REF!</definedName>
    <definedName name="PSWMergedSavingCell_0_98" hidden="1">#REF!</definedName>
    <definedName name="PSWMergedSavingCell_0_99" hidden="1">#REF!</definedName>
    <definedName name="PSWMergedSavingCells_0" hidden="1">#REF!</definedName>
    <definedName name="PSWOutput_1" localSheetId="4" hidden="1">#REF!</definedName>
    <definedName name="PSWOutput_1" localSheetId="5" hidden="1">#REF!</definedName>
    <definedName name="PSWOutput_1" hidden="1">#REF!</definedName>
    <definedName name="PSWSavingCell_0" hidden="1">#REF!</definedName>
    <definedName name="PYRBALSHEET">#REF!</definedName>
    <definedName name="PYRPANDL">#REF!</definedName>
    <definedName name="PYRPANDLYTD">#REF!</definedName>
    <definedName name="quality1" localSheetId="4">#REF!</definedName>
    <definedName name="quality1" localSheetId="5">#REF!</definedName>
    <definedName name="quality1">#REF!</definedName>
    <definedName name="quality2" localSheetId="4">#REF!</definedName>
    <definedName name="quality2" localSheetId="5">#REF!</definedName>
    <definedName name="quality2">#REF!</definedName>
    <definedName name="quality3" localSheetId="4">#REF!</definedName>
    <definedName name="quality3" localSheetId="5">#REF!</definedName>
    <definedName name="quality3">#REF!</definedName>
    <definedName name="Quarter">#REF!</definedName>
    <definedName name="RemainYear">#REF!</definedName>
    <definedName name="Round_Payment">#REF!</definedName>
    <definedName name="RunOffExpensesAssumption" localSheetId="4">#REF!</definedName>
    <definedName name="RunOffExpensesAssumption" localSheetId="5">#REF!</definedName>
    <definedName name="RunOffExpensesAssumption">#REF!</definedName>
    <definedName name="S">#REF!</definedName>
    <definedName name="S020101_R0070_C0010" localSheetId="4">#REF!</definedName>
    <definedName name="S020101_R0070_C0010" localSheetId="5">#REF!</definedName>
    <definedName name="S020101_R0070_C0010">#REF!</definedName>
    <definedName name="S020101_R0270_C0010" localSheetId="4">#REF!</definedName>
    <definedName name="S020101_R0270_C0010" localSheetId="5">#REF!</definedName>
    <definedName name="S020101_R0270_C0010">#REF!</definedName>
    <definedName name="S020101_R0500_C0010" localSheetId="4">#REF!</definedName>
    <definedName name="S020101_R0500_C0010" localSheetId="5">#REF!</definedName>
    <definedName name="S020101_R0500_C0010">#REF!</definedName>
    <definedName name="S020101_R0520_C0010" localSheetId="4">#REF!</definedName>
    <definedName name="S020101_R0520_C0010" localSheetId="5">#REF!</definedName>
    <definedName name="S020101_R0520_C0010">#REF!</definedName>
    <definedName name="S020101_R0690_C0010" localSheetId="4">#REF!</definedName>
    <definedName name="S020101_R0690_C0010" localSheetId="5">#REF!</definedName>
    <definedName name="S020101_R0690_C0010">#REF!</definedName>
    <definedName name="S020101_R0900_C0010" localSheetId="4">#REF!</definedName>
    <definedName name="S020101_R0900_C0010" localSheetId="5">#REF!</definedName>
    <definedName name="S020101_R0900_C0010">#REF!</definedName>
    <definedName name="S020101_R1000_C0010" localSheetId="4">#REF!</definedName>
    <definedName name="S020101_R1000_C0010" localSheetId="5">#REF!</definedName>
    <definedName name="S020101_R1000_C0010">#REF!</definedName>
    <definedName name="S020101_R1000_C0020" localSheetId="4">#REF!</definedName>
    <definedName name="S020101_R1000_C0020" localSheetId="5">#REF!</definedName>
    <definedName name="S020101_R1000_C0020">#REF!</definedName>
    <definedName name="S020102_R1000_C0010">#REF!</definedName>
    <definedName name="S050101_R0200_C0200" localSheetId="4">#REF!</definedName>
    <definedName name="S050101_R0200_C0200" localSheetId="5">#REF!</definedName>
    <definedName name="S050101_R0200_C0200">#REF!</definedName>
    <definedName name="S050101_R0300_C0200" localSheetId="4">#REF!</definedName>
    <definedName name="S050101_R0300_C0200" localSheetId="5">#REF!</definedName>
    <definedName name="S050101_R0300_C0200">#REF!</definedName>
    <definedName name="S050101_R0400_C0200" localSheetId="4">#REF!</definedName>
    <definedName name="S050101_R0400_C0200" localSheetId="5">#REF!</definedName>
    <definedName name="S050101_R0400_C0200">#REF!</definedName>
    <definedName name="S280101_R0400_C0070">#REF!</definedName>
    <definedName name="Scen">#REF!</definedName>
    <definedName name="ScenName">#REF!</definedName>
    <definedName name="SCR_01" localSheetId="4">#REF!</definedName>
    <definedName name="SCR_01" localSheetId="5">#REF!</definedName>
    <definedName name="SCR_01">#REF!</definedName>
    <definedName name="SCR_02" localSheetId="4">#REF!</definedName>
    <definedName name="SCR_02" localSheetId="5">#REF!</definedName>
    <definedName name="SCR_02">#REF!</definedName>
    <definedName name="SCR_03" localSheetId="4">#REF!</definedName>
    <definedName name="SCR_03" localSheetId="5">#REF!</definedName>
    <definedName name="SCR_03">#REF!</definedName>
    <definedName name="SCR_04">#REF!</definedName>
    <definedName name="SCR_Net_Diverse_Data" localSheetId="4">#REF!</definedName>
    <definedName name="SCR_Net_Diverse_Data" localSheetId="5">#REF!</definedName>
    <definedName name="SCR_Net_Diverse_Data">#REF!</definedName>
    <definedName name="SCR_Net_Diverse_Graph" localSheetId="4">#REF!</definedName>
    <definedName name="SCR_Net_Diverse_Graph" localSheetId="5">#REF!</definedName>
    <definedName name="SCR_Net_Diverse_Graph">#REF!</definedName>
    <definedName name="SCR_Net_Diverse_Row" localSheetId="4">#REF!</definedName>
    <definedName name="SCR_Net_Diverse_Row" localSheetId="5">#REF!</definedName>
    <definedName name="SCR_Net_Diverse_Row">#REF!</definedName>
    <definedName name="SCR_NL_01" localSheetId="4">#REF!</definedName>
    <definedName name="SCR_NL_01" localSheetId="5">#REF!</definedName>
    <definedName name="SCR_NL_01">#REF!</definedName>
    <definedName name="SCR_Non_Life_Data" localSheetId="4">#REF!</definedName>
    <definedName name="SCR_Non_Life_Data" localSheetId="5">#REF!</definedName>
    <definedName name="SCR_Non_Life_Data">#REF!</definedName>
    <definedName name="SCR_Non_Life_Graph" localSheetId="4">#REF!</definedName>
    <definedName name="SCR_Non_Life_Graph" localSheetId="5">#REF!</definedName>
    <definedName name="SCR_Non_Life_Graph">#REF!</definedName>
    <definedName name="SCR_Non_Life_Row" localSheetId="4">#REF!</definedName>
    <definedName name="SCR_Non_Life_Row" localSheetId="5">#REF!</definedName>
    <definedName name="SCR_Non_Life_Row">#REF!</definedName>
    <definedName name="SCR_OP_01" localSheetId="4">#REF!</definedName>
    <definedName name="SCR_OP_01" localSheetId="5">#REF!</definedName>
    <definedName name="SCR_OP_01">#REF!</definedName>
    <definedName name="SCR_OP_02" localSheetId="4">#REF!</definedName>
    <definedName name="SCR_OP_02" localSheetId="5">#REF!</definedName>
    <definedName name="SCR_OP_02">#REF!</definedName>
    <definedName name="SCR_OP_03" localSheetId="4">#REF!</definedName>
    <definedName name="SCR_OP_03" localSheetId="5">#REF!</definedName>
    <definedName name="SCR_OP_03">#REF!</definedName>
    <definedName name="SCR_OP_04">#REF!</definedName>
    <definedName name="SecuritisationSpreadRiskFactorsType1" localSheetId="4">#REF!</definedName>
    <definedName name="SecuritisationSpreadRiskFactorsType1" localSheetId="5">#REF!</definedName>
    <definedName name="SecuritisationSpreadRiskFactorsType1">#REF!</definedName>
    <definedName name="SecuritisationSpreadRiskFactorsType2" localSheetId="4">#REF!</definedName>
    <definedName name="SecuritisationSpreadRiskFactorsType2" localSheetId="5">#REF!</definedName>
    <definedName name="SecuritisationSpreadRiskFactorsType2">#REF!</definedName>
    <definedName name="SGH_A">#REF!</definedName>
    <definedName name="SGH_B">#REF!</definedName>
    <definedName name="SGH_C">#REF!</definedName>
    <definedName name="SGH_D">#REF!</definedName>
    <definedName name="SGH_E">#REF!</definedName>
    <definedName name="SGH_G">#REF!</definedName>
    <definedName name="SGHfees">#REF!</definedName>
    <definedName name="SGHinvestment">#REF!</definedName>
    <definedName name="SGHportfoliovalue">#REF!</definedName>
    <definedName name="SGHrealisedpl1">#REF!</definedName>
    <definedName name="SGHrealisedpl2">#REF!</definedName>
    <definedName name="sghunrealisedpl">#REF!</definedName>
    <definedName name="Shading" hidden="1">"On"</definedName>
    <definedName name="SL">#REF!</definedName>
    <definedName name="TAAGL_2014">#REF!</definedName>
    <definedName name="TAAGL_2015">#REF!</definedName>
    <definedName name="TAAGL_ActualRowLookup">#REF!</definedName>
    <definedName name="TAAGL_Actuals">#REF!</definedName>
    <definedName name="TAAGL_Budget">#REF!</definedName>
    <definedName name="TAAGL_BudgetMonthLookup">#REF!</definedName>
    <definedName name="TAAGL_BudgetRowLookup">#REF!</definedName>
    <definedName name="TLA">#REF!</definedName>
    <definedName name="TLB">#REF!</definedName>
    <definedName name="TLC">#REF!</definedName>
    <definedName name="Transaction_Close">#REF!</definedName>
    <definedName name="Units">#REF!</definedName>
    <definedName name="usd">#REF!</definedName>
    <definedName name="USP_parameters" localSheetId="4">#REF!</definedName>
    <definedName name="USP_parameters" localSheetId="5">#REF!</definedName>
    <definedName name="USP_parameters">#REF!</definedName>
    <definedName name="V_A_01" localSheetId="4">#REF!</definedName>
    <definedName name="V_A_01" localSheetId="5">#REF!</definedName>
    <definedName name="V_A_01">#REF!</definedName>
    <definedName name="V_CS_01" localSheetId="4">#REF!</definedName>
    <definedName name="V_CS_01" localSheetId="5">#REF!</definedName>
    <definedName name="V_CS_01">#REF!</definedName>
    <definedName name="V_FOD_01" localSheetId="4">#REF!</definedName>
    <definedName name="V_FOD_01" localSheetId="5">#REF!</definedName>
    <definedName name="V_FOD_01">#REF!</definedName>
    <definedName name="V_GL_01" localSheetId="4">#REF!</definedName>
    <definedName name="V_GL_01" localSheetId="5">#REF!</definedName>
    <definedName name="V_GL_01">#REF!</definedName>
    <definedName name="V_LE_01" localSheetId="4">#REF!</definedName>
    <definedName name="V_LE_01" localSheetId="5">#REF!</definedName>
    <definedName name="V_LE_01">#REF!</definedName>
    <definedName name="V_MAT_01" localSheetId="4">#REF!</definedName>
    <definedName name="V_MAT_01" localSheetId="5">#REF!</definedName>
    <definedName name="V_MAT_01">#REF!</definedName>
    <definedName name="V_MIS_01" localSheetId="4">#REF!</definedName>
    <definedName name="V_MIS_01" localSheetId="5">#REF!</definedName>
    <definedName name="V_MIS_01">#REF!</definedName>
    <definedName name="V_MOD_01" localSheetId="4">#REF!</definedName>
    <definedName name="V_MOD_01" localSheetId="5">#REF!</definedName>
    <definedName name="V_MOD_01">#REF!</definedName>
    <definedName name="V_MVL_01" localSheetId="4">#REF!</definedName>
    <definedName name="V_MVL_01" localSheetId="5">#REF!</definedName>
    <definedName name="V_MVL_01">#REF!</definedName>
    <definedName name="V_NP_CS_01" localSheetId="4">#REF!</definedName>
    <definedName name="V_NP_CS_01" localSheetId="5">#REF!</definedName>
    <definedName name="V_NP_CS_01">#REF!</definedName>
    <definedName name="V_NP_MAT_01" localSheetId="4">#REF!</definedName>
    <definedName name="V_NP_MAT_01" localSheetId="5">#REF!</definedName>
    <definedName name="V_NP_MAT_01">#REF!</definedName>
    <definedName name="V_NP_P_01" localSheetId="4">#REF!</definedName>
    <definedName name="V_NP_P_01" localSheetId="5">#REF!</definedName>
    <definedName name="V_NP_P_01">#REF!</definedName>
    <definedName name="valuation_date" localSheetId="4">#REF!</definedName>
    <definedName name="valuation_date" localSheetId="5">#REF!</definedName>
    <definedName name="valuation_date">#REF!</definedName>
    <definedName name="Vendor">#REF!</definedName>
    <definedName name="VolumeMeasure" localSheetId="4">#REF!</definedName>
    <definedName name="VolumeMeasure" localSheetId="5">#REF!</definedName>
    <definedName name="VolumeMeasure">#REF!</definedName>
    <definedName name="VPREM_A_01" localSheetId="4">#REF!</definedName>
    <definedName name="VPREM_A_01" localSheetId="5">#REF!</definedName>
    <definedName name="VPREM_A_01">#REF!</definedName>
    <definedName name="VPREM_A_02" localSheetId="4">#REF!</definedName>
    <definedName name="VPREM_A_02" localSheetId="5">#REF!</definedName>
    <definedName name="VPREM_A_02">#REF!</definedName>
    <definedName name="VPREM_A_03" localSheetId="4">#REF!</definedName>
    <definedName name="VPREM_A_03" localSheetId="5">#REF!</definedName>
    <definedName name="VPREM_A_03">#REF!</definedName>
    <definedName name="VPREM_A_04" localSheetId="4">#REF!</definedName>
    <definedName name="VPREM_A_04" localSheetId="5">#REF!</definedName>
    <definedName name="VPREM_A_04">#REF!</definedName>
    <definedName name="VPREM_CS_01" localSheetId="4">#REF!</definedName>
    <definedName name="VPREM_CS_01" localSheetId="5">#REF!</definedName>
    <definedName name="VPREM_CS_01">#REF!</definedName>
    <definedName name="VPREM_CS_02" localSheetId="4">#REF!</definedName>
    <definedName name="VPREM_CS_02" localSheetId="5">#REF!</definedName>
    <definedName name="VPREM_CS_02">#REF!</definedName>
    <definedName name="VPREM_CS_03" localSheetId="4">#REF!</definedName>
    <definedName name="VPREM_CS_03" localSheetId="5">#REF!</definedName>
    <definedName name="VPREM_CS_03">#REF!</definedName>
    <definedName name="VPREM_CS_04" localSheetId="4">#REF!</definedName>
    <definedName name="VPREM_CS_04" localSheetId="5">#REF!</definedName>
    <definedName name="VPREM_CS_04">#REF!</definedName>
    <definedName name="VPREM_FOD_01" localSheetId="4">#REF!</definedName>
    <definedName name="VPREM_FOD_01" localSheetId="5">#REF!</definedName>
    <definedName name="VPREM_FOD_01">#REF!</definedName>
    <definedName name="VPREM_FOD_02" localSheetId="4">#REF!</definedName>
    <definedName name="VPREM_FOD_02" localSheetId="5">#REF!</definedName>
    <definedName name="VPREM_FOD_02">#REF!</definedName>
    <definedName name="VPREM_FOD_03" localSheetId="4">#REF!</definedName>
    <definedName name="VPREM_FOD_03" localSheetId="5">#REF!</definedName>
    <definedName name="VPREM_FOD_03">#REF!</definedName>
    <definedName name="VPREM_FOD_04" localSheetId="4">#REF!</definedName>
    <definedName name="VPREM_FOD_04" localSheetId="5">#REF!</definedName>
    <definedName name="VPREM_FOD_04">#REF!</definedName>
    <definedName name="VPREM_GL_01" localSheetId="4">#REF!</definedName>
    <definedName name="VPREM_GL_01" localSheetId="5">#REF!</definedName>
    <definedName name="VPREM_GL_01">#REF!</definedName>
    <definedName name="VPREM_GL_02" localSheetId="4">#REF!</definedName>
    <definedName name="VPREM_GL_02" localSheetId="5">#REF!</definedName>
    <definedName name="VPREM_GL_02">#REF!</definedName>
    <definedName name="VPREM_GL_03" localSheetId="4">#REF!</definedName>
    <definedName name="VPREM_GL_03" localSheetId="5">#REF!</definedName>
    <definedName name="VPREM_GL_03">#REF!</definedName>
    <definedName name="VPREM_GL_04" localSheetId="4">#REF!</definedName>
    <definedName name="VPREM_GL_04" localSheetId="5">#REF!</definedName>
    <definedName name="VPREM_GL_04">#REF!</definedName>
    <definedName name="VPREM_LE_01" localSheetId="4">#REF!</definedName>
    <definedName name="VPREM_LE_01" localSheetId="5">#REF!</definedName>
    <definedName name="VPREM_LE_01">#REF!</definedName>
    <definedName name="VPREM_LE_02" localSheetId="4">#REF!</definedName>
    <definedName name="VPREM_LE_02" localSheetId="5">#REF!</definedName>
    <definedName name="VPREM_LE_02">#REF!</definedName>
    <definedName name="VPREM_LE_03" localSheetId="4">#REF!</definedName>
    <definedName name="VPREM_LE_03" localSheetId="5">#REF!</definedName>
    <definedName name="VPREM_LE_03">#REF!</definedName>
    <definedName name="VPREM_LE_04" localSheetId="4">#REF!</definedName>
    <definedName name="VPREM_LE_04" localSheetId="5">#REF!</definedName>
    <definedName name="VPREM_LE_04">#REF!</definedName>
    <definedName name="VPREM_MAT_01" localSheetId="4">#REF!</definedName>
    <definedName name="VPREM_MAT_01" localSheetId="5">#REF!</definedName>
    <definedName name="VPREM_MAT_01">#REF!</definedName>
    <definedName name="VPREM_MAT_02" localSheetId="4">#REF!</definedName>
    <definedName name="VPREM_MAT_02" localSheetId="5">#REF!</definedName>
    <definedName name="VPREM_MAT_02">#REF!</definedName>
    <definedName name="VPREM_MAT_03" localSheetId="4">#REF!</definedName>
    <definedName name="VPREM_MAT_03" localSheetId="5">#REF!</definedName>
    <definedName name="VPREM_MAT_03">#REF!</definedName>
    <definedName name="VPREM_MAT_04" localSheetId="4">#REF!</definedName>
    <definedName name="VPREM_MAT_04" localSheetId="5">#REF!</definedName>
    <definedName name="VPREM_MAT_04">#REF!</definedName>
    <definedName name="VPREM_MIS_01" localSheetId="4">#REF!</definedName>
    <definedName name="VPREM_MIS_01" localSheetId="5">#REF!</definedName>
    <definedName name="VPREM_MIS_01">#REF!</definedName>
    <definedName name="VPREM_MIS_02" localSheetId="4">#REF!</definedName>
    <definedName name="VPREM_MIS_02" localSheetId="5">#REF!</definedName>
    <definedName name="VPREM_MIS_02">#REF!</definedName>
    <definedName name="VPREM_MIS_03" localSheetId="4">#REF!</definedName>
    <definedName name="VPREM_MIS_03" localSheetId="5">#REF!</definedName>
    <definedName name="VPREM_MIS_03">#REF!</definedName>
    <definedName name="VPREM_MIS_04" localSheetId="4">#REF!</definedName>
    <definedName name="VPREM_MIS_04" localSheetId="5">#REF!</definedName>
    <definedName name="VPREM_MIS_04">#REF!</definedName>
    <definedName name="VPREM_MOD_01" localSheetId="4">#REF!</definedName>
    <definedName name="VPREM_MOD_01" localSheetId="5">#REF!</definedName>
    <definedName name="VPREM_MOD_01">#REF!</definedName>
    <definedName name="VPREM_MOD_02" localSheetId="4">#REF!</definedName>
    <definedName name="VPREM_MOD_02" localSheetId="5">#REF!</definedName>
    <definedName name="VPREM_MOD_02">#REF!</definedName>
    <definedName name="VPREM_MOD_03" localSheetId="4">#REF!</definedName>
    <definedName name="VPREM_MOD_03" localSheetId="5">#REF!</definedName>
    <definedName name="VPREM_MOD_03">#REF!</definedName>
    <definedName name="VPREM_MOD_04" localSheetId="4">#REF!</definedName>
    <definedName name="VPREM_MOD_04" localSheetId="5">#REF!</definedName>
    <definedName name="VPREM_MOD_04">#REF!</definedName>
    <definedName name="VPREM_MVL_01" localSheetId="4">#REF!</definedName>
    <definedName name="VPREM_MVL_01" localSheetId="5">#REF!</definedName>
    <definedName name="VPREM_MVL_01">#REF!</definedName>
    <definedName name="VPREM_MVL_02" localSheetId="4">#REF!</definedName>
    <definedName name="VPREM_MVL_02" localSheetId="5">#REF!</definedName>
    <definedName name="VPREM_MVL_02">#REF!</definedName>
    <definedName name="VPREM_MVL_03" localSheetId="4">#REF!</definedName>
    <definedName name="VPREM_MVL_03" localSheetId="5">#REF!</definedName>
    <definedName name="VPREM_MVL_03">#REF!</definedName>
    <definedName name="VPREM_MVL_04" localSheetId="4">#REF!</definedName>
    <definedName name="VPREM_MVL_04" localSheetId="5">#REF!</definedName>
    <definedName name="VPREM_MVL_04">#REF!</definedName>
    <definedName name="VPREM_NP_CS_01" localSheetId="4">#REF!</definedName>
    <definedName name="VPREM_NP_CS_01" localSheetId="5">#REF!</definedName>
    <definedName name="VPREM_NP_CS_01">#REF!</definedName>
    <definedName name="VPREM_NP_CS_02" localSheetId="4">#REF!</definedName>
    <definedName name="VPREM_NP_CS_02" localSheetId="5">#REF!</definedName>
    <definedName name="VPREM_NP_CS_02">#REF!</definedName>
    <definedName name="VPREM_NP_CS_03" localSheetId="4">#REF!</definedName>
    <definedName name="VPREM_NP_CS_03" localSheetId="5">#REF!</definedName>
    <definedName name="VPREM_NP_CS_03">#REF!</definedName>
    <definedName name="VPREM_NP_CS_04" localSheetId="4">#REF!</definedName>
    <definedName name="VPREM_NP_CS_04" localSheetId="5">#REF!</definedName>
    <definedName name="VPREM_NP_CS_04">#REF!</definedName>
    <definedName name="VPREM_NP_MAT_01" localSheetId="4">#REF!</definedName>
    <definedName name="VPREM_NP_MAT_01" localSheetId="5">#REF!</definedName>
    <definedName name="VPREM_NP_MAT_01">#REF!</definedName>
    <definedName name="VPREM_NP_MAT_02" localSheetId="4">#REF!</definedName>
    <definedName name="VPREM_NP_MAT_02" localSheetId="5">#REF!</definedName>
    <definedName name="VPREM_NP_MAT_02">#REF!</definedName>
    <definedName name="VPREM_NP_MAT_03" localSheetId="4">#REF!</definedName>
    <definedName name="VPREM_NP_MAT_03" localSheetId="5">#REF!</definedName>
    <definedName name="VPREM_NP_MAT_03">#REF!</definedName>
    <definedName name="VPREM_NP_MAT_04" localSheetId="4">#REF!</definedName>
    <definedName name="VPREM_NP_MAT_04" localSheetId="5">#REF!</definedName>
    <definedName name="VPREM_NP_MAT_04">#REF!</definedName>
    <definedName name="VPREM_NP_P_01" localSheetId="4">#REF!</definedName>
    <definedName name="VPREM_NP_P_01" localSheetId="5">#REF!</definedName>
    <definedName name="VPREM_NP_P_01">#REF!</definedName>
    <definedName name="VPREM_NP_P_02" localSheetId="4">#REF!</definedName>
    <definedName name="VPREM_NP_P_02" localSheetId="5">#REF!</definedName>
    <definedName name="VPREM_NP_P_02">#REF!</definedName>
    <definedName name="VPREM_NP_P_03" localSheetId="4">#REF!</definedName>
    <definedName name="VPREM_NP_P_03" localSheetId="5">#REF!</definedName>
    <definedName name="VPREM_NP_P_03">#REF!</definedName>
    <definedName name="VPREM_NP_P_04" localSheetId="4">#REF!</definedName>
    <definedName name="VPREM_NP_P_04" localSheetId="5">#REF!</definedName>
    <definedName name="VPREM_NP_P_04">#REF!</definedName>
    <definedName name="VRES_A_01" localSheetId="4">#REF!</definedName>
    <definedName name="VRES_A_01" localSheetId="5">#REF!</definedName>
    <definedName name="VRES_A_01">#REF!</definedName>
    <definedName name="VRES_A_02" localSheetId="4">#REF!</definedName>
    <definedName name="VRES_A_02" localSheetId="5">#REF!</definedName>
    <definedName name="VRES_A_02">#REF!</definedName>
    <definedName name="VRES_A_03" localSheetId="4">#REF!</definedName>
    <definedName name="VRES_A_03" localSheetId="5">#REF!</definedName>
    <definedName name="VRES_A_03">#REF!</definedName>
    <definedName name="VRES_A_04" localSheetId="4">#REF!</definedName>
    <definedName name="VRES_A_04" localSheetId="5">#REF!</definedName>
    <definedName name="VRES_A_04">#REF!</definedName>
    <definedName name="VRES_CS_01" localSheetId="4">#REF!</definedName>
    <definedName name="VRES_CS_01" localSheetId="5">#REF!</definedName>
    <definedName name="VRES_CS_01">#REF!</definedName>
    <definedName name="VRES_CS_02" localSheetId="4">#REF!</definedName>
    <definedName name="VRES_CS_02" localSheetId="5">#REF!</definedName>
    <definedName name="VRES_CS_02">#REF!</definedName>
    <definedName name="VRES_CS_03" localSheetId="4">#REF!</definedName>
    <definedName name="VRES_CS_03" localSheetId="5">#REF!</definedName>
    <definedName name="VRES_CS_03">#REF!</definedName>
    <definedName name="VRES_CS_04" localSheetId="4">#REF!</definedName>
    <definedName name="VRES_CS_04" localSheetId="5">#REF!</definedName>
    <definedName name="VRES_CS_04">#REF!</definedName>
    <definedName name="VRES_FOD_01" localSheetId="4">#REF!</definedName>
    <definedName name="VRES_FOD_01" localSheetId="5">#REF!</definedName>
    <definedName name="VRES_FOD_01">#REF!</definedName>
    <definedName name="VRES_FOD_02" localSheetId="4">#REF!</definedName>
    <definedName name="VRES_FOD_02" localSheetId="5">#REF!</definedName>
    <definedName name="VRES_FOD_02">#REF!</definedName>
    <definedName name="VRES_FOD_03" localSheetId="4">#REF!</definedName>
    <definedName name="VRES_FOD_03" localSheetId="5">#REF!</definedName>
    <definedName name="VRES_FOD_03">#REF!</definedName>
    <definedName name="VRES_FOD_04" localSheetId="4">#REF!</definedName>
    <definedName name="VRES_FOD_04" localSheetId="5">#REF!</definedName>
    <definedName name="VRES_FOD_04">#REF!</definedName>
    <definedName name="VRES_GL_01" localSheetId="4">#REF!</definedName>
    <definedName name="VRES_GL_01" localSheetId="5">#REF!</definedName>
    <definedName name="VRES_GL_01">#REF!</definedName>
    <definedName name="VRES_GL_02" localSheetId="4">#REF!</definedName>
    <definedName name="VRES_GL_02" localSheetId="5">#REF!</definedName>
    <definedName name="VRES_GL_02">#REF!</definedName>
    <definedName name="VRES_GL_03" localSheetId="4">#REF!</definedName>
    <definedName name="VRES_GL_03" localSheetId="5">#REF!</definedName>
    <definedName name="VRES_GL_03">#REF!</definedName>
    <definedName name="VRES_GL_04" localSheetId="4">#REF!</definedName>
    <definedName name="VRES_GL_04" localSheetId="5">#REF!</definedName>
    <definedName name="VRES_GL_04">#REF!</definedName>
    <definedName name="VRES_LE_01" localSheetId="4">#REF!</definedName>
    <definedName name="VRES_LE_01" localSheetId="5">#REF!</definedName>
    <definedName name="VRES_LE_01">#REF!</definedName>
    <definedName name="VRES_LE_02" localSheetId="4">#REF!</definedName>
    <definedName name="VRES_LE_02" localSheetId="5">#REF!</definedName>
    <definedName name="VRES_LE_02">#REF!</definedName>
    <definedName name="VRES_LE_03" localSheetId="4">#REF!</definedName>
    <definedName name="VRES_LE_03" localSheetId="5">#REF!</definedName>
    <definedName name="VRES_LE_03">#REF!</definedName>
    <definedName name="VRES_LE_04" localSheetId="4">#REF!</definedName>
    <definedName name="VRES_LE_04" localSheetId="5">#REF!</definedName>
    <definedName name="VRES_LE_04">#REF!</definedName>
    <definedName name="VRES_MAT_01" localSheetId="4">#REF!</definedName>
    <definedName name="VRES_MAT_01" localSheetId="5">#REF!</definedName>
    <definedName name="VRES_MAT_01">#REF!</definedName>
    <definedName name="VRES_MAT_02" localSheetId="4">#REF!</definedName>
    <definedName name="VRES_MAT_02" localSheetId="5">#REF!</definedName>
    <definedName name="VRES_MAT_02">#REF!</definedName>
    <definedName name="VRES_MAT_03" localSheetId="4">#REF!</definedName>
    <definedName name="VRES_MAT_03" localSheetId="5">#REF!</definedName>
    <definedName name="VRES_MAT_03">#REF!</definedName>
    <definedName name="VRES_MAT_04" localSheetId="4">#REF!</definedName>
    <definedName name="VRES_MAT_04" localSheetId="5">#REF!</definedName>
    <definedName name="VRES_MAT_04">#REF!</definedName>
    <definedName name="VRES_MIS_01" localSheetId="4">#REF!</definedName>
    <definedName name="VRES_MIS_01" localSheetId="5">#REF!</definedName>
    <definedName name="VRES_MIS_01">#REF!</definedName>
    <definedName name="VRES_MIS_02" localSheetId="4">#REF!</definedName>
    <definedName name="VRES_MIS_02" localSheetId="5">#REF!</definedName>
    <definedName name="VRES_MIS_02">#REF!</definedName>
    <definedName name="VRES_MIS_03" localSheetId="4">#REF!</definedName>
    <definedName name="VRES_MIS_03" localSheetId="5">#REF!</definedName>
    <definedName name="VRES_MIS_03">#REF!</definedName>
    <definedName name="VRES_MIS_04" localSheetId="4">#REF!</definedName>
    <definedName name="VRES_MIS_04" localSheetId="5">#REF!</definedName>
    <definedName name="VRES_MIS_04">#REF!</definedName>
    <definedName name="VRES_MOD_01" localSheetId="4">#REF!</definedName>
    <definedName name="VRES_MOD_01" localSheetId="5">#REF!</definedName>
    <definedName name="VRES_MOD_01">#REF!</definedName>
    <definedName name="VRES_MOD_02" localSheetId="4">#REF!</definedName>
    <definedName name="VRES_MOD_02" localSheetId="5">#REF!</definedName>
    <definedName name="VRES_MOD_02">#REF!</definedName>
    <definedName name="VRES_MOD_03" localSheetId="4">#REF!</definedName>
    <definedName name="VRES_MOD_03" localSheetId="5">#REF!</definedName>
    <definedName name="VRES_MOD_03">#REF!</definedName>
    <definedName name="VRES_MOD_04" localSheetId="4">#REF!</definedName>
    <definedName name="VRES_MOD_04" localSheetId="5">#REF!</definedName>
    <definedName name="VRES_MOD_04">#REF!</definedName>
    <definedName name="VRES_MVL_01" localSheetId="4">#REF!</definedName>
    <definedName name="VRES_MVL_01" localSheetId="5">#REF!</definedName>
    <definedName name="VRES_MVL_01">#REF!</definedName>
    <definedName name="VRES_MVL_02" localSheetId="4">#REF!</definedName>
    <definedName name="VRES_MVL_02" localSheetId="5">#REF!</definedName>
    <definedName name="VRES_MVL_02">#REF!</definedName>
    <definedName name="VRES_MVL_03" localSheetId="4">#REF!</definedName>
    <definedName name="VRES_MVL_03" localSheetId="5">#REF!</definedName>
    <definedName name="VRES_MVL_03">#REF!</definedName>
    <definedName name="VRES_MVL_04" localSheetId="4">#REF!</definedName>
    <definedName name="VRES_MVL_04" localSheetId="5">#REF!</definedName>
    <definedName name="VRES_MVL_04">#REF!</definedName>
    <definedName name="VRES_NP_CS_01" localSheetId="4">#REF!</definedName>
    <definedName name="VRES_NP_CS_01" localSheetId="5">#REF!</definedName>
    <definedName name="VRES_NP_CS_01">#REF!</definedName>
    <definedName name="VRES_NP_CS_02" localSheetId="4">#REF!</definedName>
    <definedName name="VRES_NP_CS_02" localSheetId="5">#REF!</definedName>
    <definedName name="VRES_NP_CS_02">#REF!</definedName>
    <definedName name="VRES_NP_CS_03" localSheetId="4">#REF!</definedName>
    <definedName name="VRES_NP_CS_03" localSheetId="5">#REF!</definedName>
    <definedName name="VRES_NP_CS_03">#REF!</definedName>
    <definedName name="VRES_NP_CS_04" localSheetId="4">#REF!</definedName>
    <definedName name="VRES_NP_CS_04" localSheetId="5">#REF!</definedName>
    <definedName name="VRES_NP_CS_04">#REF!</definedName>
    <definedName name="VRES_NP_MAT_01" localSheetId="4">#REF!</definedName>
    <definedName name="VRES_NP_MAT_01" localSheetId="5">#REF!</definedName>
    <definedName name="VRES_NP_MAT_01">#REF!</definedName>
    <definedName name="VRES_NP_MAT_02" localSheetId="4">#REF!</definedName>
    <definedName name="VRES_NP_MAT_02" localSheetId="5">#REF!</definedName>
    <definedName name="VRES_NP_MAT_02">#REF!</definedName>
    <definedName name="VRES_NP_MAT_03" localSheetId="4">#REF!</definedName>
    <definedName name="VRES_NP_MAT_03" localSheetId="5">#REF!</definedName>
    <definedName name="VRES_NP_MAT_03">#REF!</definedName>
    <definedName name="VRES_NP_MAT_04" localSheetId="4">#REF!</definedName>
    <definedName name="VRES_NP_MAT_04" localSheetId="5">#REF!</definedName>
    <definedName name="VRES_NP_MAT_04">#REF!</definedName>
    <definedName name="VRES_NP_P_01" localSheetId="4">#REF!</definedName>
    <definedName name="VRES_NP_P_01" localSheetId="5">#REF!</definedName>
    <definedName name="VRES_NP_P_01">#REF!</definedName>
    <definedName name="VRES_NP_P_02" localSheetId="4">#REF!</definedName>
    <definedName name="VRES_NP_P_02" localSheetId="5">#REF!</definedName>
    <definedName name="VRES_NP_P_02">#REF!</definedName>
    <definedName name="VRES_NP_P_03" localSheetId="4">#REF!</definedName>
    <definedName name="VRES_NP_P_03" localSheetId="5">#REF!</definedName>
    <definedName name="VRES_NP_P_03">#REF!</definedName>
    <definedName name="VRES_NP_P_04" localSheetId="4">#REF!</definedName>
    <definedName name="VRES_NP_P_04" localSheetId="5">#REF!</definedName>
    <definedName name="VRES_NP_P_04">#REF!</definedName>
    <definedName name="Waterfall_Data" localSheetId="4">#REF!</definedName>
    <definedName name="Waterfall_Data" localSheetId="5">#REF!</definedName>
    <definedName name="Waterfall_Data">#REF!</definedName>
    <definedName name="WaterFall_Graph" localSheetId="4">#REF!</definedName>
    <definedName name="WaterFall_Graph" localSheetId="5">#REF!</definedName>
    <definedName name="WaterFall_Graph">#REF!</definedName>
    <definedName name="Waterfall_Row" localSheetId="4">#REF!</definedName>
    <definedName name="Waterfall_Row" localSheetId="5">#REF!</definedName>
    <definedName name="Waterfall_Row">#REF!</definedName>
    <definedName name="WC_MCR_b" localSheetId="4">#REF!</definedName>
    <definedName name="WC_MCR_b" localSheetId="5">#REF!</definedName>
    <definedName name="WC_MCR_b">#REF!</definedName>
    <definedName name="WC_MCR_x" localSheetId="4">#REF!</definedName>
    <definedName name="WC_MCR_x" localSheetId="5">#REF!</definedName>
    <definedName name="WC_MCR_x">#REF!</definedName>
    <definedName name="WC_PR_Sigma" localSheetId="4">#REF!</definedName>
    <definedName name="WC_PR_Sigma" localSheetId="5">#REF!</definedName>
    <definedName name="WC_PR_Sigma">#REF!</definedName>
    <definedName name="WC_RR_Sigma" localSheetId="4">#REF!</definedName>
    <definedName name="WC_RR_Sigma" localSheetId="5">#REF!</definedName>
    <definedName name="WC_RR_Sigma">#REF!</definedName>
    <definedName name="Working_Capital_Switch">#REF!</definedName>
    <definedName name="YearStart1">#REF!</definedName>
    <definedName name="YearStart2">#REF!</definedName>
    <definedName name="YearStart3">#REF!</definedName>
    <definedName name="YearStart4">#REF!</definedName>
    <definedName name="YearStart5">#REF!</definedName>
    <definedName name="YearStart6">#REF!</definedName>
    <definedName name="YearStart7">#REF!</definedName>
    <definedName name="YesNo" localSheetId="4">#REF!</definedName>
    <definedName name="YesNo" localSheetId="5">#REF!</definedName>
    <definedName name="YesNo">#REF!</definedName>
    <definedName name="Z_09C6908F_308D_4EE5_97E9_68B17D542BEF_.wvu.FilterData" localSheetId="4" hidden="1">#REF!</definedName>
    <definedName name="Z_09C6908F_308D_4EE5_97E9_68B17D542BEF_.wvu.FilterData" localSheetId="5" hidden="1">#REF!</definedName>
    <definedName name="Z_09C6908F_308D_4EE5_97E9_68B17D542BEF_.wvu.FilterData" hidden="1">#REF!</definedName>
    <definedName name="Z_09C6908F_308D_4EE5_97E9_68B17D542BEF_.wvu.PrintArea" hidden="1">#REF!</definedName>
    <definedName name="Z_09C6908F_308D_4EE5_97E9_68B17D542BEF_.wvu.Rows" hidden="1">#REF!</definedName>
    <definedName name="Z_6C937EB6_FE55_4850_B615_E11663DDF43A_.wvu.PrintArea" hidden="1">#REF!</definedName>
    <definedName name="Z_6C937EB6_FE55_4850_B615_E11663DDF43A_.wvu.PrintTitles" localSheetId="4" hidden="1">#REF!,#REF!</definedName>
    <definedName name="Z_6C937EB6_FE55_4850_B615_E11663DDF43A_.wvu.PrintTitles" localSheetId="5" hidden="1">#REF!,#REF!</definedName>
    <definedName name="Z_6C937EB6_FE55_4850_B615_E11663DDF43A_.wvu.PrintTitles" hidden="1">#REF!,#REF!</definedName>
    <definedName name="Z_6C937EB6_FE55_4850_B615_E11663DDF43A_.wvu.Rows" hidden="1">#REF!,#REF!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6" l="1"/>
  <c r="D53" i="6" s="1"/>
  <c r="E50" i="6"/>
  <c r="E53" i="6" s="1"/>
  <c r="C50" i="6"/>
  <c r="C53" i="6" s="1"/>
  <c r="D30" i="6"/>
  <c r="E30" i="6"/>
  <c r="C30" i="6"/>
  <c r="E20" i="6"/>
  <c r="E32" i="6" s="1"/>
  <c r="E52" i="6" s="1"/>
  <c r="D20" i="6"/>
  <c r="D32" i="6" s="1"/>
  <c r="D52" i="6" s="1"/>
  <c r="C20" i="6"/>
  <c r="C32" i="6" s="1"/>
  <c r="C52" i="6" s="1"/>
  <c r="B4" i="6"/>
  <c r="C85" i="5"/>
  <c r="B86" i="5" s="1"/>
  <c r="C86" i="5" s="1"/>
  <c r="B87" i="5" s="1"/>
  <c r="C87" i="5" s="1"/>
  <c r="B88" i="5" s="1"/>
  <c r="Z84" i="5"/>
  <c r="Y85" i="5" s="1"/>
  <c r="Z85" i="5" s="1"/>
  <c r="Y86" i="5" s="1"/>
  <c r="Z86" i="5" s="1"/>
  <c r="Y87" i="5" s="1"/>
  <c r="Y84" i="5"/>
  <c r="X84" i="5"/>
  <c r="W85" i="5" s="1"/>
  <c r="X85" i="5" s="1"/>
  <c r="W86" i="5" s="1"/>
  <c r="X86" i="5" s="1"/>
  <c r="W87" i="5" s="1"/>
  <c r="X87" i="5" s="1"/>
  <c r="W88" i="5" s="1"/>
  <c r="W84" i="5"/>
  <c r="R84" i="5"/>
  <c r="S84" i="5" s="1"/>
  <c r="R85" i="5" s="1"/>
  <c r="S85" i="5" s="1"/>
  <c r="R86" i="5" s="1"/>
  <c r="S86" i="5" s="1"/>
  <c r="R87" i="5" s="1"/>
  <c r="Q84" i="5"/>
  <c r="P85" i="5" s="1"/>
  <c r="Q85" i="5" s="1"/>
  <c r="P86" i="5" s="1"/>
  <c r="Q86" i="5" s="1"/>
  <c r="P87" i="5" s="1"/>
  <c r="Q87" i="5" s="1"/>
  <c r="P88" i="5" s="1"/>
  <c r="P84" i="5"/>
  <c r="L84" i="5"/>
  <c r="K85" i="5" s="1"/>
  <c r="L85" i="5" s="1"/>
  <c r="K86" i="5" s="1"/>
  <c r="L86" i="5" s="1"/>
  <c r="K87" i="5" s="1"/>
  <c r="K84" i="5"/>
  <c r="D84" i="5"/>
  <c r="E84" i="5" s="1"/>
  <c r="D85" i="5" s="1"/>
  <c r="E85" i="5" s="1"/>
  <c r="D86" i="5" s="1"/>
  <c r="E86" i="5" s="1"/>
  <c r="D87" i="5" s="1"/>
  <c r="C84" i="5"/>
  <c r="B85" i="5" s="1"/>
  <c r="B84" i="5"/>
  <c r="J83" i="5"/>
  <c r="I84" i="5" s="1"/>
  <c r="J84" i="5" s="1"/>
  <c r="I85" i="5" s="1"/>
  <c r="J85" i="5" s="1"/>
  <c r="I86" i="5" s="1"/>
  <c r="J86" i="5" s="1"/>
  <c r="I87" i="5" s="1"/>
  <c r="J87" i="5" s="1"/>
  <c r="I88" i="5" s="1"/>
  <c r="X76" i="5"/>
  <c r="J76" i="5"/>
  <c r="J12" i="5" s="1"/>
  <c r="Q56" i="5"/>
  <c r="Q11" i="5" s="1"/>
  <c r="C56" i="5"/>
  <c r="C11" i="5" s="1"/>
  <c r="X56" i="5"/>
  <c r="X11" i="5" s="1"/>
  <c r="J56" i="5"/>
  <c r="J11" i="5" s="1"/>
  <c r="Y25" i="5"/>
  <c r="X25" i="5"/>
  <c r="R25" i="5"/>
  <c r="Q25" i="5"/>
  <c r="K25" i="5"/>
  <c r="J25" i="5"/>
  <c r="D25" i="5"/>
  <c r="C25" i="5"/>
  <c r="X12" i="5"/>
  <c r="B5" i="5"/>
  <c r="D47" i="3"/>
  <c r="C16" i="5"/>
  <c r="D42" i="3"/>
  <c r="E42" i="3"/>
  <c r="F28" i="3"/>
  <c r="D28" i="3"/>
  <c r="F21" i="3"/>
  <c r="E21" i="3"/>
  <c r="I71" i="2"/>
  <c r="J71" i="2" s="1"/>
  <c r="K71" i="2" s="1"/>
  <c r="L71" i="2" s="1"/>
  <c r="M71" i="2" s="1"/>
  <c r="N71" i="2" s="1"/>
  <c r="O71" i="2" s="1"/>
  <c r="E71" i="2"/>
  <c r="F71" i="2" s="1"/>
  <c r="G71" i="2" s="1"/>
  <c r="H71" i="2" s="1"/>
  <c r="AE48" i="2"/>
  <c r="Q48" i="2"/>
  <c r="E48" i="2"/>
  <c r="AH48" i="2"/>
  <c r="AF48" i="2"/>
  <c r="AD48" i="2"/>
  <c r="R48" i="2"/>
  <c r="AD45" i="2"/>
  <c r="F45" i="2"/>
  <c r="D45" i="2"/>
  <c r="R45" i="2"/>
  <c r="AD36" i="2"/>
  <c r="E36" i="2"/>
  <c r="D36" i="2"/>
  <c r="R31" i="2"/>
  <c r="D31" i="2"/>
  <c r="AD31" i="2"/>
  <c r="Q31" i="2"/>
  <c r="E31" i="2"/>
  <c r="D27" i="2"/>
  <c r="D32" i="2" s="1"/>
  <c r="E27" i="2"/>
  <c r="AE22" i="2"/>
  <c r="AD22" i="2"/>
  <c r="Q22" i="2"/>
  <c r="E22" i="2"/>
  <c r="D22" i="2"/>
  <c r="AD18" i="2"/>
  <c r="AD23" i="2" s="1"/>
  <c r="F18" i="2"/>
  <c r="E18" i="2"/>
  <c r="D18" i="2"/>
  <c r="D23" i="2" s="1"/>
  <c r="J45" i="2" l="1"/>
  <c r="G18" i="2"/>
  <c r="S22" i="2"/>
  <c r="R36" i="2"/>
  <c r="E23" i="2"/>
  <c r="AE27" i="2"/>
  <c r="S31" i="2"/>
  <c r="I22" i="2"/>
  <c r="R18" i="2"/>
  <c r="AF18" i="2"/>
  <c r="AD50" i="2"/>
  <c r="AD66" i="2" s="1"/>
  <c r="AD68" i="2" s="1"/>
  <c r="AD70" i="2" s="1"/>
  <c r="E32" i="2"/>
  <c r="E38" i="2" s="1"/>
  <c r="F23" i="2"/>
  <c r="AF27" i="2"/>
  <c r="D38" i="2"/>
  <c r="D50" i="2" s="1"/>
  <c r="D66" i="2" s="1"/>
  <c r="D68" i="2" s="1"/>
  <c r="D70" i="2" s="1"/>
  <c r="AD27" i="2"/>
  <c r="AD32" i="2" s="1"/>
  <c r="AD38" i="2" s="1"/>
  <c r="Q18" i="2"/>
  <c r="Q23" i="2" s="1"/>
  <c r="T22" i="2"/>
  <c r="E81" i="2"/>
  <c r="E45" i="2"/>
  <c r="G45" i="2"/>
  <c r="G81" i="2"/>
  <c r="AD81" i="2"/>
  <c r="AE18" i="2"/>
  <c r="AE23" i="2" s="1"/>
  <c r="F36" i="2"/>
  <c r="AE45" i="2"/>
  <c r="I45" i="2"/>
  <c r="F48" i="2"/>
  <c r="Q81" i="2"/>
  <c r="E28" i="3"/>
  <c r="G36" i="2"/>
  <c r="H22" i="2"/>
  <c r="Q27" i="2"/>
  <c r="Q32" i="2" s="1"/>
  <c r="Q38" i="2" s="1"/>
  <c r="G48" i="2"/>
  <c r="AE81" i="2"/>
  <c r="F27" i="2"/>
  <c r="H48" i="2"/>
  <c r="AG48" i="2"/>
  <c r="F31" i="2"/>
  <c r="G22" i="2"/>
  <c r="F22" i="2"/>
  <c r="R22" i="2"/>
  <c r="H45" i="2"/>
  <c r="E82" i="2"/>
  <c r="E48" i="3"/>
  <c r="D48" i="2"/>
  <c r="G21" i="3"/>
  <c r="G28" i="3"/>
  <c r="F37" i="3"/>
  <c r="F48" i="3" s="1"/>
  <c r="I64" i="3"/>
  <c r="Q45" i="2"/>
  <c r="F81" i="2"/>
  <c r="E47" i="3"/>
  <c r="Q36" i="2"/>
  <c r="D81" i="2"/>
  <c r="F82" i="2"/>
  <c r="J16" i="5"/>
  <c r="F47" i="3"/>
  <c r="D21" i="3"/>
  <c r="E37" i="3"/>
  <c r="D64" i="3"/>
  <c r="G64" i="3"/>
  <c r="F42" i="3"/>
  <c r="H64" i="3"/>
  <c r="D37" i="3"/>
  <c r="D51" i="4"/>
  <c r="P51" i="4"/>
  <c r="E64" i="3"/>
  <c r="F71" i="3"/>
  <c r="D71" i="3"/>
  <c r="F64" i="3"/>
  <c r="E71" i="3"/>
  <c r="AB51" i="4"/>
  <c r="X13" i="5"/>
  <c r="X20" i="5" s="1"/>
  <c r="Q13" i="5"/>
  <c r="S25" i="5" s="1"/>
  <c r="Q76" i="5"/>
  <c r="Q12" i="5" s="1"/>
  <c r="C55" i="6"/>
  <c r="C54" i="6"/>
  <c r="D55" i="6"/>
  <c r="D54" i="6"/>
  <c r="E55" i="6"/>
  <c r="E54" i="6"/>
  <c r="C76" i="5"/>
  <c r="C12" i="5" s="1"/>
  <c r="C13" i="5" s="1"/>
  <c r="J20" i="5"/>
  <c r="J13" i="5"/>
  <c r="E25" i="5" l="1"/>
  <c r="C20" i="5"/>
  <c r="T25" i="5"/>
  <c r="U25" i="5"/>
  <c r="D77" i="2"/>
  <c r="D74" i="2"/>
  <c r="T36" i="2"/>
  <c r="AE31" i="2"/>
  <c r="G47" i="3"/>
  <c r="R27" i="2"/>
  <c r="R32" i="2" s="1"/>
  <c r="R38" i="2" s="1"/>
  <c r="K37" i="3"/>
  <c r="F32" i="2"/>
  <c r="F38" i="2" s="1"/>
  <c r="F50" i="2" s="1"/>
  <c r="F66" i="2" s="1"/>
  <c r="F68" i="2" s="1"/>
  <c r="F70" i="2" s="1"/>
  <c r="AD77" i="2"/>
  <c r="AE32" i="2"/>
  <c r="S48" i="2"/>
  <c r="E51" i="4"/>
  <c r="E53" i="4" s="1"/>
  <c r="G23" i="2"/>
  <c r="G50" i="2" s="1"/>
  <c r="G66" i="2" s="1"/>
  <c r="G68" i="2" s="1"/>
  <c r="G70" i="2" s="1"/>
  <c r="G31" i="2"/>
  <c r="T31" i="2"/>
  <c r="J22" i="2"/>
  <c r="H37" i="3"/>
  <c r="AF81" i="2"/>
  <c r="H36" i="2"/>
  <c r="Q50" i="2"/>
  <c r="Q66" i="2" s="1"/>
  <c r="Q68" i="2" s="1"/>
  <c r="Q70" i="2" s="1"/>
  <c r="L25" i="5"/>
  <c r="F83" i="2"/>
  <c r="I37" i="3"/>
  <c r="AI48" i="2"/>
  <c r="AF45" i="2"/>
  <c r="AG18" i="2"/>
  <c r="E50" i="2"/>
  <c r="E66" i="2" s="1"/>
  <c r="E68" i="2" s="1"/>
  <c r="E70" i="2" s="1"/>
  <c r="H18" i="2"/>
  <c r="H23" i="2" s="1"/>
  <c r="Q16" i="5"/>
  <c r="J37" i="3"/>
  <c r="G71" i="3"/>
  <c r="H28" i="3"/>
  <c r="I48" i="2"/>
  <c r="U22" i="2"/>
  <c r="R23" i="2"/>
  <c r="R50" i="2" s="1"/>
  <c r="R66" i="2" s="1"/>
  <c r="R68" i="2" s="1"/>
  <c r="R70" i="2" s="1"/>
  <c r="K45" i="2"/>
  <c r="Q51" i="4"/>
  <c r="D53" i="4"/>
  <c r="D48" i="3"/>
  <c r="D82" i="2"/>
  <c r="D83" i="2" s="1"/>
  <c r="R81" i="2"/>
  <c r="G42" i="3"/>
  <c r="AF22" i="2"/>
  <c r="AF23" i="2" s="1"/>
  <c r="H81" i="2"/>
  <c r="G27" i="2"/>
  <c r="G32" i="2" s="1"/>
  <c r="G38" i="2" s="1"/>
  <c r="Z25" i="5"/>
  <c r="G37" i="3"/>
  <c r="G48" i="3" s="1"/>
  <c r="J64" i="3"/>
  <c r="G82" i="2"/>
  <c r="G83" i="2" s="1"/>
  <c r="AE36" i="2"/>
  <c r="E83" i="2"/>
  <c r="S18" i="2"/>
  <c r="S23" i="2" s="1"/>
  <c r="Q20" i="5"/>
  <c r="AC51" i="4"/>
  <c r="H21" i="3"/>
  <c r="S45" i="2"/>
  <c r="S36" i="2"/>
  <c r="AG27" i="2"/>
  <c r="F74" i="2" l="1"/>
  <c r="F77" i="2"/>
  <c r="K64" i="3"/>
  <c r="AF36" i="2"/>
  <c r="I81" i="2"/>
  <c r="L45" i="2"/>
  <c r="J48" i="2"/>
  <c r="I18" i="2"/>
  <c r="I23" i="2" s="1"/>
  <c r="H31" i="2"/>
  <c r="H47" i="3"/>
  <c r="AG22" i="2"/>
  <c r="E77" i="2"/>
  <c r="E74" i="2"/>
  <c r="G74" i="2"/>
  <c r="G77" i="2"/>
  <c r="AA25" i="5"/>
  <c r="AB25" i="5"/>
  <c r="AH27" i="2"/>
  <c r="H48" i="3"/>
  <c r="H82" i="2"/>
  <c r="T18" i="2"/>
  <c r="T23" i="2" s="1"/>
  <c r="AG81" i="2"/>
  <c r="D76" i="2"/>
  <c r="D57" i="3"/>
  <c r="D74" i="3" s="1"/>
  <c r="D76" i="3" s="1"/>
  <c r="AD51" i="4"/>
  <c r="R77" i="2"/>
  <c r="AG23" i="2"/>
  <c r="M25" i="5"/>
  <c r="N25" i="5"/>
  <c r="F51" i="4"/>
  <c r="H42" i="3"/>
  <c r="V22" i="2"/>
  <c r="H71" i="3"/>
  <c r="AH18" i="2"/>
  <c r="K22" i="2"/>
  <c r="L37" i="3"/>
  <c r="AF31" i="2"/>
  <c r="AF32" i="2" s="1"/>
  <c r="AF38" i="2" s="1"/>
  <c r="AF50" i="2" s="1"/>
  <c r="AF66" i="2" s="1"/>
  <c r="AF68" i="2" s="1"/>
  <c r="AF70" i="2" s="1"/>
  <c r="R51" i="4"/>
  <c r="AG45" i="2"/>
  <c r="T48" i="2"/>
  <c r="F25" i="5"/>
  <c r="G25" i="5"/>
  <c r="X16" i="5"/>
  <c r="Q77" i="2"/>
  <c r="U31" i="2"/>
  <c r="U36" i="2"/>
  <c r="I28" i="3"/>
  <c r="T45" i="2"/>
  <c r="H27" i="2"/>
  <c r="H32" i="2" s="1"/>
  <c r="H38" i="2" s="1"/>
  <c r="H50" i="2" s="1"/>
  <c r="H66" i="2" s="1"/>
  <c r="H68" i="2" s="1"/>
  <c r="H70" i="2" s="1"/>
  <c r="I21" i="3"/>
  <c r="H83" i="2"/>
  <c r="S81" i="2"/>
  <c r="AJ48" i="2"/>
  <c r="I36" i="2"/>
  <c r="AE38" i="2"/>
  <c r="AE50" i="2" s="1"/>
  <c r="AE66" i="2" s="1"/>
  <c r="AE68" i="2" s="1"/>
  <c r="AE70" i="2" s="1"/>
  <c r="S27" i="2"/>
  <c r="S32" i="2" s="1"/>
  <c r="S38" i="2" s="1"/>
  <c r="S50" i="2" s="1"/>
  <c r="S66" i="2" s="1"/>
  <c r="S68" i="2" s="1"/>
  <c r="S70" i="2" s="1"/>
  <c r="D78" i="2"/>
  <c r="AF77" i="2" l="1"/>
  <c r="S77" i="2"/>
  <c r="H74" i="2"/>
  <c r="H77" i="2"/>
  <c r="V31" i="2"/>
  <c r="AH45" i="2"/>
  <c r="K48" i="2"/>
  <c r="AG36" i="2"/>
  <c r="U45" i="2"/>
  <c r="L22" i="2"/>
  <c r="I42" i="3"/>
  <c r="L64" i="3"/>
  <c r="AK48" i="2"/>
  <c r="S51" i="4"/>
  <c r="AI18" i="2"/>
  <c r="I27" i="2"/>
  <c r="AE51" i="4"/>
  <c r="I47" i="3"/>
  <c r="I48" i="3" s="1"/>
  <c r="M45" i="2"/>
  <c r="G51" i="4"/>
  <c r="G53" i="4" s="1"/>
  <c r="J21" i="3"/>
  <c r="C14" i="5"/>
  <c r="F53" i="4"/>
  <c r="U18" i="2"/>
  <c r="U23" i="2" s="1"/>
  <c r="I31" i="2"/>
  <c r="T27" i="2"/>
  <c r="T32" i="2" s="1"/>
  <c r="T38" i="2" s="1"/>
  <c r="T50" i="2" s="1"/>
  <c r="T66" i="2" s="1"/>
  <c r="T68" i="2" s="1"/>
  <c r="T70" i="2" s="1"/>
  <c r="J36" i="2"/>
  <c r="I82" i="2"/>
  <c r="I83" i="2" s="1"/>
  <c r="V36" i="2"/>
  <c r="J32" i="5"/>
  <c r="L32" i="5" s="1"/>
  <c r="M32" i="5" s="1"/>
  <c r="J30" i="5"/>
  <c r="R30" i="5"/>
  <c r="Q32" i="5"/>
  <c r="S32" i="5" s="1"/>
  <c r="T32" i="5" s="1"/>
  <c r="Q28" i="5"/>
  <c r="S28" i="5" s="1"/>
  <c r="K31" i="5"/>
  <c r="X32" i="5"/>
  <c r="Z32" i="5" s="1"/>
  <c r="AA32" i="5" s="1"/>
  <c r="D30" i="5"/>
  <c r="C32" i="5"/>
  <c r="E32" i="5" s="1"/>
  <c r="F32" i="5" s="1"/>
  <c r="C28" i="5"/>
  <c r="E28" i="5" s="1"/>
  <c r="Y30" i="5"/>
  <c r="X31" i="5"/>
  <c r="Z31" i="5" s="1"/>
  <c r="AA31" i="5" s="1"/>
  <c r="R33" i="5"/>
  <c r="R29" i="5"/>
  <c r="Q31" i="5"/>
  <c r="S31" i="5" s="1"/>
  <c r="T31" i="5" s="1"/>
  <c r="K30" i="5"/>
  <c r="X30" i="5"/>
  <c r="Z30" i="5" s="1"/>
  <c r="AA30" i="5" s="1"/>
  <c r="D33" i="5"/>
  <c r="D29" i="5"/>
  <c r="C31" i="5"/>
  <c r="E31" i="5" s="1"/>
  <c r="F31" i="5" s="1"/>
  <c r="Y33" i="5"/>
  <c r="Y29" i="5"/>
  <c r="X29" i="5"/>
  <c r="Z29" i="5" s="1"/>
  <c r="AA29" i="5" s="1"/>
  <c r="R32" i="5"/>
  <c r="R28" i="5"/>
  <c r="Q30" i="5"/>
  <c r="S30" i="5" s="1"/>
  <c r="T30" i="5" s="1"/>
  <c r="K33" i="5"/>
  <c r="K29" i="5"/>
  <c r="X28" i="5"/>
  <c r="Z28" i="5" s="1"/>
  <c r="D32" i="5"/>
  <c r="D28" i="5"/>
  <c r="C30" i="5"/>
  <c r="E30" i="5" s="1"/>
  <c r="F30" i="5" s="1"/>
  <c r="Y32" i="5"/>
  <c r="Y28" i="5"/>
  <c r="J33" i="5"/>
  <c r="L33" i="5" s="1"/>
  <c r="M33" i="5" s="1"/>
  <c r="J29" i="5"/>
  <c r="L29" i="5" s="1"/>
  <c r="M29" i="5" s="1"/>
  <c r="R31" i="5"/>
  <c r="Q33" i="5"/>
  <c r="S33" i="5" s="1"/>
  <c r="T33" i="5" s="1"/>
  <c r="Q29" i="5"/>
  <c r="S29" i="5" s="1"/>
  <c r="T29" i="5" s="1"/>
  <c r="K32" i="5"/>
  <c r="K28" i="5"/>
  <c r="J28" i="5"/>
  <c r="L28" i="5" s="1"/>
  <c r="D31" i="5"/>
  <c r="C33" i="5"/>
  <c r="E33" i="5" s="1"/>
  <c r="F33" i="5" s="1"/>
  <c r="C29" i="5"/>
  <c r="E29" i="5" s="1"/>
  <c r="F29" i="5" s="1"/>
  <c r="Y31" i="5"/>
  <c r="X33" i="5"/>
  <c r="Z33" i="5" s="1"/>
  <c r="AA33" i="5" s="1"/>
  <c r="J31" i="5"/>
  <c r="L31" i="5" s="1"/>
  <c r="M31" i="5" s="1"/>
  <c r="AG31" i="2"/>
  <c r="AG32" i="2" s="1"/>
  <c r="AG38" i="2" s="1"/>
  <c r="I71" i="3"/>
  <c r="AI27" i="2"/>
  <c r="T81" i="2"/>
  <c r="J28" i="3"/>
  <c r="AE77" i="2"/>
  <c r="M37" i="3"/>
  <c r="E76" i="2"/>
  <c r="E78" i="2" s="1"/>
  <c r="E57" i="3"/>
  <c r="E74" i="3" s="1"/>
  <c r="E76" i="3" s="1"/>
  <c r="J81" i="2"/>
  <c r="G55" i="3"/>
  <c r="F76" i="2"/>
  <c r="F78" i="2" s="1"/>
  <c r="F57" i="3"/>
  <c r="F74" i="3" s="1"/>
  <c r="F76" i="3" s="1"/>
  <c r="U48" i="2"/>
  <c r="W22" i="2"/>
  <c r="AG50" i="2"/>
  <c r="AG66" i="2" s="1"/>
  <c r="AG68" i="2" s="1"/>
  <c r="AG70" i="2" s="1"/>
  <c r="AH81" i="2"/>
  <c r="AH22" i="2"/>
  <c r="AH23" i="2" s="1"/>
  <c r="J18" i="2"/>
  <c r="J23" i="2" s="1"/>
  <c r="T77" i="2" l="1"/>
  <c r="J31" i="2"/>
  <c r="AG77" i="2"/>
  <c r="W36" i="2"/>
  <c r="U27" i="2"/>
  <c r="U32" i="2" s="1"/>
  <c r="U38" i="2" s="1"/>
  <c r="U50" i="2" s="1"/>
  <c r="U66" i="2" s="1"/>
  <c r="U68" i="2" s="1"/>
  <c r="U70" i="2" s="1"/>
  <c r="K21" i="3"/>
  <c r="AJ18" i="2"/>
  <c r="AH36" i="2"/>
  <c r="AJ27" i="2"/>
  <c r="J82" i="2"/>
  <c r="J83" i="2" s="1"/>
  <c r="AF51" i="4"/>
  <c r="J42" i="3"/>
  <c r="J48" i="3" s="1"/>
  <c r="H51" i="4"/>
  <c r="H53" i="4" s="1"/>
  <c r="L48" i="2"/>
  <c r="AI22" i="2"/>
  <c r="AI23" i="2" s="1"/>
  <c r="V48" i="2"/>
  <c r="Z34" i="5"/>
  <c r="AA28" i="5"/>
  <c r="AA34" i="5" s="1"/>
  <c r="T28" i="5"/>
  <c r="T34" i="5" s="1"/>
  <c r="S34" i="5"/>
  <c r="J27" i="2"/>
  <c r="J32" i="2" s="1"/>
  <c r="J38" i="2" s="1"/>
  <c r="J50" i="2" s="1"/>
  <c r="J66" i="2" s="1"/>
  <c r="J68" i="2" s="1"/>
  <c r="J70" i="2" s="1"/>
  <c r="M22" i="2"/>
  <c r="T51" i="4"/>
  <c r="K28" i="3"/>
  <c r="I32" i="2"/>
  <c r="I38" i="2" s="1"/>
  <c r="I50" i="2" s="1"/>
  <c r="I66" i="2" s="1"/>
  <c r="I68" i="2" s="1"/>
  <c r="I70" i="2" s="1"/>
  <c r="AI45" i="2"/>
  <c r="K81" i="2"/>
  <c r="J71" i="3"/>
  <c r="V18" i="2"/>
  <c r="V23" i="2" s="1"/>
  <c r="N45" i="2"/>
  <c r="O45" i="2"/>
  <c r="AL48" i="2"/>
  <c r="V45" i="2"/>
  <c r="X22" i="2"/>
  <c r="N37" i="3"/>
  <c r="U81" i="2"/>
  <c r="AH31" i="2"/>
  <c r="AH32" i="2" s="1"/>
  <c r="AH38" i="2" s="1"/>
  <c r="AH50" i="2" s="1"/>
  <c r="AH66" i="2" s="1"/>
  <c r="AH68" i="2" s="1"/>
  <c r="AH70" i="2" s="1"/>
  <c r="M28" i="5"/>
  <c r="E34" i="5"/>
  <c r="F28" i="5"/>
  <c r="F34" i="5" s="1"/>
  <c r="L30" i="5"/>
  <c r="M30" i="5" s="1"/>
  <c r="K36" i="2"/>
  <c r="J47" i="3"/>
  <c r="K18" i="2"/>
  <c r="K23" i="2" s="1"/>
  <c r="AI81" i="2"/>
  <c r="G76" i="2"/>
  <c r="G78" i="2" s="1"/>
  <c r="H55" i="3"/>
  <c r="G57" i="3"/>
  <c r="G74" i="3" s="1"/>
  <c r="G76" i="3" s="1"/>
  <c r="M64" i="3"/>
  <c r="W31" i="2"/>
  <c r="AH77" i="2" l="1"/>
  <c r="U77" i="2"/>
  <c r="J77" i="2"/>
  <c r="J74" i="2"/>
  <c r="V81" i="2"/>
  <c r="L81" i="2"/>
  <c r="M34" i="5"/>
  <c r="Y22" i="2"/>
  <c r="V50" i="2"/>
  <c r="V66" i="2" s="1"/>
  <c r="V68" i="2" s="1"/>
  <c r="V70" i="2" s="1"/>
  <c r="K83" i="2"/>
  <c r="X31" i="2"/>
  <c r="AJ81" i="2"/>
  <c r="K47" i="3"/>
  <c r="L34" i="5"/>
  <c r="W18" i="2"/>
  <c r="W23" i="2" s="1"/>
  <c r="AJ45" i="2"/>
  <c r="K82" i="2"/>
  <c r="N64" i="3"/>
  <c r="AI31" i="2"/>
  <c r="AI32" i="2" s="1"/>
  <c r="K71" i="3"/>
  <c r="O22" i="2"/>
  <c r="N22" i="2"/>
  <c r="W48" i="2"/>
  <c r="K42" i="3"/>
  <c r="K48" i="3" s="1"/>
  <c r="AK27" i="2"/>
  <c r="V27" i="2"/>
  <c r="V32" i="2" s="1"/>
  <c r="V38" i="2" s="1"/>
  <c r="W45" i="2"/>
  <c r="I74" i="2"/>
  <c r="I77" i="2"/>
  <c r="K31" i="2"/>
  <c r="L18" i="2"/>
  <c r="L23" i="2" s="1"/>
  <c r="L36" i="2"/>
  <c r="AM48" i="2"/>
  <c r="K27" i="2"/>
  <c r="AJ22" i="2"/>
  <c r="AI36" i="2"/>
  <c r="AG51" i="4"/>
  <c r="X36" i="2"/>
  <c r="M48" i="2"/>
  <c r="I55" i="3"/>
  <c r="H76" i="2"/>
  <c r="H78" i="2" s="1"/>
  <c r="H57" i="3"/>
  <c r="H74" i="3" s="1"/>
  <c r="H76" i="3" s="1"/>
  <c r="O37" i="3"/>
  <c r="L28" i="3"/>
  <c r="AJ23" i="2"/>
  <c r="I51" i="4"/>
  <c r="I53" i="4" s="1"/>
  <c r="AK18" i="2"/>
  <c r="U51" i="4"/>
  <c r="L21" i="3"/>
  <c r="M21" i="3" l="1"/>
  <c r="Y36" i="2"/>
  <c r="K32" i="2"/>
  <c r="K38" i="2" s="1"/>
  <c r="K50" i="2" s="1"/>
  <c r="K66" i="2" s="1"/>
  <c r="K68" i="2" s="1"/>
  <c r="K70" i="2" s="1"/>
  <c r="L31" i="2"/>
  <c r="AH51" i="4"/>
  <c r="L71" i="3"/>
  <c r="L47" i="3"/>
  <c r="Z22" i="2"/>
  <c r="AL27" i="2"/>
  <c r="M28" i="3"/>
  <c r="I76" i="2"/>
  <c r="I78" i="2" s="1"/>
  <c r="J55" i="3"/>
  <c r="I57" i="3"/>
  <c r="I74" i="3" s="1"/>
  <c r="I76" i="3" s="1"/>
  <c r="AJ36" i="2"/>
  <c r="AI38" i="2"/>
  <c r="AI50" i="2" s="1"/>
  <c r="AI66" i="2" s="1"/>
  <c r="AI68" i="2" s="1"/>
  <c r="AI70" i="2" s="1"/>
  <c r="AK45" i="2"/>
  <c r="AK81" i="2"/>
  <c r="M81" i="2"/>
  <c r="L82" i="2"/>
  <c r="AL18" i="2"/>
  <c r="M36" i="2"/>
  <c r="L42" i="3"/>
  <c r="L48" i="3" s="1"/>
  <c r="AJ31" i="2"/>
  <c r="AJ32" i="2" s="1"/>
  <c r="AJ38" i="2" s="1"/>
  <c r="AJ50" i="2" s="1"/>
  <c r="AJ66" i="2" s="1"/>
  <c r="AJ68" i="2" s="1"/>
  <c r="AJ70" i="2" s="1"/>
  <c r="L83" i="2"/>
  <c r="AN48" i="2"/>
  <c r="AO48" i="2"/>
  <c r="N48" i="2"/>
  <c r="O48" i="2"/>
  <c r="X45" i="2"/>
  <c r="X48" i="2"/>
  <c r="X18" i="2"/>
  <c r="X23" i="2" s="1"/>
  <c r="Y31" i="2"/>
  <c r="J51" i="4"/>
  <c r="J53" i="4" s="1"/>
  <c r="Q37" i="3"/>
  <c r="AK22" i="2"/>
  <c r="AK23" i="2" s="1"/>
  <c r="W81" i="2"/>
  <c r="V51" i="4"/>
  <c r="L27" i="2"/>
  <c r="M18" i="2"/>
  <c r="M23" i="2" s="1"/>
  <c r="W27" i="2"/>
  <c r="W32" i="2" s="1"/>
  <c r="W38" i="2" s="1"/>
  <c r="W50" i="2" s="1"/>
  <c r="W66" i="2" s="1"/>
  <c r="W68" i="2" s="1"/>
  <c r="W70" i="2" s="1"/>
  <c r="O64" i="3"/>
  <c r="V77" i="2"/>
  <c r="W77" i="2" l="1"/>
  <c r="AJ77" i="2"/>
  <c r="R37" i="3"/>
  <c r="AI51" i="4"/>
  <c r="K51" i="4"/>
  <c r="K53" i="4" s="1"/>
  <c r="AM18" i="2"/>
  <c r="AL81" i="2"/>
  <c r="K55" i="3"/>
  <c r="J76" i="2"/>
  <c r="J78" i="2" s="1"/>
  <c r="J57" i="3"/>
  <c r="J74" i="3" s="1"/>
  <c r="J76" i="3" s="1"/>
  <c r="Y48" i="2"/>
  <c r="Y45" i="2"/>
  <c r="AL45" i="2"/>
  <c r="N28" i="3"/>
  <c r="M47" i="3"/>
  <c r="M48" i="3" s="1"/>
  <c r="M31" i="2"/>
  <c r="N21" i="3"/>
  <c r="AK31" i="2"/>
  <c r="AK32" i="2" s="1"/>
  <c r="N18" i="2"/>
  <c r="N23" i="2" s="1"/>
  <c r="O18" i="2"/>
  <c r="O23" i="2" s="1"/>
  <c r="M42" i="3"/>
  <c r="AI77" i="2"/>
  <c r="K77" i="2"/>
  <c r="K74" i="2"/>
  <c r="M82" i="2"/>
  <c r="Q64" i="3"/>
  <c r="X81" i="2"/>
  <c r="AB22" i="2"/>
  <c r="AA22" i="2"/>
  <c r="M27" i="2"/>
  <c r="M71" i="3"/>
  <c r="Z36" i="2"/>
  <c r="X27" i="2"/>
  <c r="X32" i="2" s="1"/>
  <c r="X38" i="2" s="1"/>
  <c r="X50" i="2" s="1"/>
  <c r="X66" i="2" s="1"/>
  <c r="X68" i="2" s="1"/>
  <c r="X70" i="2" s="1"/>
  <c r="Z31" i="2"/>
  <c r="L32" i="2"/>
  <c r="L38" i="2" s="1"/>
  <c r="L50" i="2" s="1"/>
  <c r="L66" i="2" s="1"/>
  <c r="L68" i="2" s="1"/>
  <c r="L70" i="2" s="1"/>
  <c r="AL22" i="2"/>
  <c r="AL23" i="2" s="1"/>
  <c r="Y18" i="2"/>
  <c r="Y23" i="2" s="1"/>
  <c r="N81" i="2"/>
  <c r="O81" i="2"/>
  <c r="W51" i="4"/>
  <c r="N36" i="2"/>
  <c r="O36" i="2"/>
  <c r="M83" i="2"/>
  <c r="AK36" i="2"/>
  <c r="AM27" i="2"/>
  <c r="X77" i="2" l="1"/>
  <c r="X51" i="4"/>
  <c r="Y81" i="2"/>
  <c r="L51" i="4"/>
  <c r="L53" i="4" s="1"/>
  <c r="AO18" i="2"/>
  <c r="AN18" i="2"/>
  <c r="L77" i="2"/>
  <c r="L74" i="2"/>
  <c r="AO27" i="2"/>
  <c r="AN27" i="2"/>
  <c r="AB31" i="2"/>
  <c r="AA31" i="2"/>
  <c r="N71" i="3"/>
  <c r="AK38" i="2"/>
  <c r="AK50" i="2" s="1"/>
  <c r="AK66" i="2" s="1"/>
  <c r="AK68" i="2" s="1"/>
  <c r="AK70" i="2" s="1"/>
  <c r="O28" i="3"/>
  <c r="AB36" i="2"/>
  <c r="AA36" i="2"/>
  <c r="AL36" i="2"/>
  <c r="AJ51" i="4"/>
  <c r="Z48" i="2"/>
  <c r="AL31" i="2"/>
  <c r="AL32" i="2" s="1"/>
  <c r="N83" i="2"/>
  <c r="R64" i="3"/>
  <c r="N42" i="3"/>
  <c r="N48" i="3" s="1"/>
  <c r="N82" i="2"/>
  <c r="AM45" i="2"/>
  <c r="L55" i="3"/>
  <c r="K76" i="2"/>
  <c r="K78" i="2" s="1"/>
  <c r="K57" i="3"/>
  <c r="K74" i="3" s="1"/>
  <c r="K76" i="3" s="1"/>
  <c r="AM22" i="2"/>
  <c r="AM23" i="2" s="1"/>
  <c r="N47" i="3"/>
  <c r="O27" i="2"/>
  <c r="O32" i="2" s="1"/>
  <c r="O38" i="2" s="1"/>
  <c r="O50" i="2" s="1"/>
  <c r="O66" i="2" s="1"/>
  <c r="O68" i="2" s="1"/>
  <c r="O70" i="2" s="1"/>
  <c r="N27" i="2"/>
  <c r="M32" i="2"/>
  <c r="M38" i="2" s="1"/>
  <c r="M50" i="2" s="1"/>
  <c r="M66" i="2" s="1"/>
  <c r="M68" i="2" s="1"/>
  <c r="M70" i="2" s="1"/>
  <c r="O21" i="3"/>
  <c r="AM81" i="2"/>
  <c r="S37" i="3"/>
  <c r="Z18" i="2"/>
  <c r="Z23" i="2" s="1"/>
  <c r="Y27" i="2"/>
  <c r="Y32" i="2" s="1"/>
  <c r="Y38" i="2" s="1"/>
  <c r="Y50" i="2" s="1"/>
  <c r="Y66" i="2" s="1"/>
  <c r="Y68" i="2" s="1"/>
  <c r="Y70" i="2" s="1"/>
  <c r="N31" i="2"/>
  <c r="O31" i="2"/>
  <c r="Z45" i="2"/>
  <c r="O74" i="2" l="1"/>
  <c r="O77" i="2"/>
  <c r="Y77" i="2"/>
  <c r="Y51" i="4"/>
  <c r="Z27" i="2"/>
  <c r="Z32" i="2" s="1"/>
  <c r="Z38" i="2" s="1"/>
  <c r="M55" i="3"/>
  <c r="L76" i="2"/>
  <c r="L57" i="3"/>
  <c r="L74" i="3" s="1"/>
  <c r="L76" i="3" s="1"/>
  <c r="Z81" i="2"/>
  <c r="Z50" i="2"/>
  <c r="Z66" i="2" s="1"/>
  <c r="Z68" i="2" s="1"/>
  <c r="Z70" i="2" s="1"/>
  <c r="AM36" i="2"/>
  <c r="AB18" i="2"/>
  <c r="AB23" i="2" s="1"/>
  <c r="AA18" i="2"/>
  <c r="AA23" i="2" s="1"/>
  <c r="M77" i="2"/>
  <c r="M74" i="2"/>
  <c r="O47" i="3"/>
  <c r="AL38" i="2"/>
  <c r="AL50" i="2" s="1"/>
  <c r="AL66" i="2" s="1"/>
  <c r="AL68" i="2" s="1"/>
  <c r="AL70" i="2" s="1"/>
  <c r="T37" i="3"/>
  <c r="S64" i="3"/>
  <c r="AK77" i="2"/>
  <c r="O82" i="2"/>
  <c r="O83" i="2" s="1"/>
  <c r="Q21" i="3"/>
  <c r="AA45" i="2"/>
  <c r="AB45" i="2"/>
  <c r="AO22" i="2"/>
  <c r="AO23" i="2" s="1"/>
  <c r="AN22" i="2"/>
  <c r="AN23" i="2" s="1"/>
  <c r="AM31" i="2"/>
  <c r="AM32" i="2" s="1"/>
  <c r="AM38" i="2" s="1"/>
  <c r="AM50" i="2" s="1"/>
  <c r="AM66" i="2" s="1"/>
  <c r="AM68" i="2" s="1"/>
  <c r="AM70" i="2" s="1"/>
  <c r="O71" i="3"/>
  <c r="AO45" i="2"/>
  <c r="AN45" i="2"/>
  <c r="N32" i="2"/>
  <c r="N38" i="2" s="1"/>
  <c r="N50" i="2" s="1"/>
  <c r="N66" i="2" s="1"/>
  <c r="N68" i="2" s="1"/>
  <c r="N70" i="2" s="1"/>
  <c r="AB48" i="2"/>
  <c r="AA48" i="2"/>
  <c r="O42" i="3"/>
  <c r="O48" i="3" s="1"/>
  <c r="Q28" i="3"/>
  <c r="M51" i="4"/>
  <c r="M53" i="4" s="1"/>
  <c r="AO81" i="2"/>
  <c r="AN81" i="2"/>
  <c r="AK51" i="4"/>
  <c r="L78" i="2"/>
  <c r="AM77" i="2" l="1"/>
  <c r="N51" i="4"/>
  <c r="N53" i="4" s="1"/>
  <c r="O51" i="4"/>
  <c r="AB50" i="2"/>
  <c r="AB66" i="2" s="1"/>
  <c r="AB68" i="2" s="1"/>
  <c r="AB70" i="2" s="1"/>
  <c r="N55" i="3"/>
  <c r="M76" i="2"/>
  <c r="M57" i="3"/>
  <c r="M74" i="3" s="1"/>
  <c r="M76" i="3" s="1"/>
  <c r="AN31" i="2"/>
  <c r="AN32" i="2" s="1"/>
  <c r="AO31" i="2"/>
  <c r="AO32" i="2" s="1"/>
  <c r="AO38" i="2" s="1"/>
  <c r="AO50" i="2" s="1"/>
  <c r="AO66" i="2" s="1"/>
  <c r="AO68" i="2" s="1"/>
  <c r="AO70" i="2" s="1"/>
  <c r="U37" i="3"/>
  <c r="N77" i="2"/>
  <c r="N74" i="2"/>
  <c r="AL77" i="2"/>
  <c r="Q47" i="3"/>
  <c r="Q48" i="3" s="1"/>
  <c r="AN36" i="2"/>
  <c r="AO36" i="2"/>
  <c r="AA27" i="2"/>
  <c r="AA32" i="2" s="1"/>
  <c r="AA38" i="2" s="1"/>
  <c r="AB27" i="2"/>
  <c r="AB32" i="2" s="1"/>
  <c r="AB38" i="2" s="1"/>
  <c r="AL51" i="4"/>
  <c r="AM51" i="4"/>
  <c r="X14" i="5" s="1"/>
  <c r="X18" i="5" s="1"/>
  <c r="X19" i="5" s="1"/>
  <c r="W3" i="5" s="1"/>
  <c r="R28" i="3"/>
  <c r="Z77" i="2"/>
  <c r="P53" i="4"/>
  <c r="Q82" i="2"/>
  <c r="Q83" i="2" s="1"/>
  <c r="AB81" i="2"/>
  <c r="AA81" i="2"/>
  <c r="AA50" i="2"/>
  <c r="AA66" i="2" s="1"/>
  <c r="AA68" i="2" s="1"/>
  <c r="AA70" i="2" s="1"/>
  <c r="Q42" i="3"/>
  <c r="Q71" i="3"/>
  <c r="R21" i="3"/>
  <c r="T64" i="3"/>
  <c r="M78" i="2"/>
  <c r="Z51" i="4"/>
  <c r="AA51" i="4"/>
  <c r="Q14" i="5" s="1"/>
  <c r="Q18" i="5" s="1"/>
  <c r="Q19" i="5" s="1"/>
  <c r="P3" i="5" s="1"/>
  <c r="Q71" i="2"/>
  <c r="AO77" i="2" l="1"/>
  <c r="AB77" i="2"/>
  <c r="Q53" i="4"/>
  <c r="R82" i="2"/>
  <c r="R83" i="2" s="1"/>
  <c r="AN38" i="2"/>
  <c r="AN50" i="2" s="1"/>
  <c r="AN66" i="2" s="1"/>
  <c r="AN68" i="2" s="1"/>
  <c r="AN70" i="2" s="1"/>
  <c r="S21" i="3"/>
  <c r="R47" i="3"/>
  <c r="R71" i="3"/>
  <c r="R42" i="3"/>
  <c r="R48" i="3" s="1"/>
  <c r="N78" i="2"/>
  <c r="J14" i="5"/>
  <c r="O53" i="4"/>
  <c r="R71" i="2"/>
  <c r="Q74" i="2"/>
  <c r="S28" i="3"/>
  <c r="U64" i="3"/>
  <c r="AA77" i="2"/>
  <c r="V37" i="3"/>
  <c r="O55" i="3"/>
  <c r="N76" i="2"/>
  <c r="N57" i="3"/>
  <c r="N74" i="3" s="1"/>
  <c r="N76" i="3" s="1"/>
  <c r="T21" i="3" l="1"/>
  <c r="S71" i="2"/>
  <c r="R74" i="2"/>
  <c r="S42" i="3"/>
  <c r="AN77" i="2"/>
  <c r="W37" i="3"/>
  <c r="V64" i="3"/>
  <c r="S47" i="3"/>
  <c r="R53" i="4"/>
  <c r="S48" i="3"/>
  <c r="S82" i="2"/>
  <c r="S83" i="2" s="1"/>
  <c r="Q55" i="3"/>
  <c r="O76" i="2"/>
  <c r="O78" i="2" s="1"/>
  <c r="O57" i="3"/>
  <c r="O74" i="3" s="1"/>
  <c r="O76" i="3" s="1"/>
  <c r="T28" i="3"/>
  <c r="S71" i="3"/>
  <c r="W64" i="3" l="1"/>
  <c r="X37" i="3"/>
  <c r="U21" i="3"/>
  <c r="T47" i="3"/>
  <c r="R55" i="3"/>
  <c r="Q76" i="2"/>
  <c r="Q78" i="2" s="1"/>
  <c r="Q57" i="3"/>
  <c r="Q74" i="3" s="1"/>
  <c r="Q76" i="3" s="1"/>
  <c r="T71" i="2"/>
  <c r="S74" i="2"/>
  <c r="T71" i="3"/>
  <c r="S53" i="4"/>
  <c r="T48" i="3"/>
  <c r="T82" i="2"/>
  <c r="T83" i="2" s="1"/>
  <c r="U28" i="3"/>
  <c r="T42" i="3"/>
  <c r="V28" i="3" l="1"/>
  <c r="T53" i="4"/>
  <c r="U82" i="2"/>
  <c r="U83" i="2" s="1"/>
  <c r="U71" i="2"/>
  <c r="T74" i="2"/>
  <c r="U71" i="3"/>
  <c r="V21" i="3"/>
  <c r="Y37" i="3"/>
  <c r="U47" i="3"/>
  <c r="S55" i="3"/>
  <c r="R76" i="2"/>
  <c r="R78" i="2" s="1"/>
  <c r="R57" i="3"/>
  <c r="R74" i="3" s="1"/>
  <c r="R76" i="3" s="1"/>
  <c r="U42" i="3"/>
  <c r="U48" i="3" s="1"/>
  <c r="X64" i="3"/>
  <c r="W28" i="3" l="1"/>
  <c r="V71" i="3"/>
  <c r="V42" i="3"/>
  <c r="V48" i="3" s="1"/>
  <c r="V71" i="2"/>
  <c r="U74" i="2"/>
  <c r="U53" i="4"/>
  <c r="V82" i="2"/>
  <c r="V83" i="2" s="1"/>
  <c r="Z37" i="3"/>
  <c r="W21" i="3"/>
  <c r="T55" i="3"/>
  <c r="S76" i="2"/>
  <c r="S78" i="2" s="1"/>
  <c r="S57" i="3"/>
  <c r="S74" i="3" s="1"/>
  <c r="S76" i="3" s="1"/>
  <c r="Y64" i="3"/>
  <c r="V47" i="3"/>
  <c r="X21" i="3" l="1"/>
  <c r="W71" i="3"/>
  <c r="U55" i="3"/>
  <c r="T76" i="2"/>
  <c r="T78" i="2" s="1"/>
  <c r="T57" i="3"/>
  <c r="T74" i="3" s="1"/>
  <c r="T76" i="3" s="1"/>
  <c r="Z64" i="3"/>
  <c r="AA37" i="3"/>
  <c r="X28" i="3"/>
  <c r="W47" i="3"/>
  <c r="V53" i="4"/>
  <c r="W48" i="3"/>
  <c r="W82" i="2"/>
  <c r="W83" i="2" s="1"/>
  <c r="W71" i="2"/>
  <c r="V74" i="2"/>
  <c r="W42" i="3"/>
  <c r="X47" i="3" l="1"/>
  <c r="X71" i="2"/>
  <c r="W74" i="2"/>
  <c r="Y28" i="3"/>
  <c r="V55" i="3"/>
  <c r="U76" i="2"/>
  <c r="U78" i="2" s="1"/>
  <c r="U57" i="3"/>
  <c r="U74" i="3" s="1"/>
  <c r="U76" i="3" s="1"/>
  <c r="X71" i="3"/>
  <c r="AB37" i="3"/>
  <c r="W53" i="4"/>
  <c r="X48" i="3"/>
  <c r="X82" i="2"/>
  <c r="X83" i="2" s="1"/>
  <c r="X42" i="3"/>
  <c r="Y21" i="3"/>
  <c r="AA64" i="3"/>
  <c r="Z28" i="3" l="1"/>
  <c r="Z21" i="3"/>
  <c r="AD37" i="3"/>
  <c r="Y71" i="3"/>
  <c r="Y71" i="2"/>
  <c r="X74" i="2"/>
  <c r="Y42" i="3"/>
  <c r="Y48" i="3" s="1"/>
  <c r="X53" i="4"/>
  <c r="Y82" i="2"/>
  <c r="Y83" i="2" s="1"/>
  <c r="Y47" i="3"/>
  <c r="W55" i="3"/>
  <c r="V76" i="2"/>
  <c r="V78" i="2" s="1"/>
  <c r="V57" i="3"/>
  <c r="V74" i="3" s="1"/>
  <c r="V76" i="3" s="1"/>
  <c r="AB64" i="3"/>
  <c r="Z42" i="3" l="1"/>
  <c r="AA21" i="3"/>
  <c r="AE37" i="3"/>
  <c r="X55" i="3"/>
  <c r="W76" i="2"/>
  <c r="W78" i="2" s="1"/>
  <c r="W57" i="3"/>
  <c r="W74" i="3" s="1"/>
  <c r="W76" i="3" s="1"/>
  <c r="Y53" i="4"/>
  <c r="Z82" i="2"/>
  <c r="Z83" i="2" s="1"/>
  <c r="Z48" i="3"/>
  <c r="Z47" i="3"/>
  <c r="Z71" i="3"/>
  <c r="Z71" i="2"/>
  <c r="Y74" i="2"/>
  <c r="AA28" i="3"/>
  <c r="AD64" i="3"/>
  <c r="AB28" i="3" l="1"/>
  <c r="Y55" i="3"/>
  <c r="X76" i="2"/>
  <c r="X78" i="2" s="1"/>
  <c r="X57" i="3"/>
  <c r="X74" i="3" s="1"/>
  <c r="X76" i="3" s="1"/>
  <c r="AB21" i="3"/>
  <c r="AA71" i="3"/>
  <c r="Z53" i="4"/>
  <c r="AA82" i="2"/>
  <c r="AA83" i="2" s="1"/>
  <c r="AF37" i="3"/>
  <c r="AA71" i="2"/>
  <c r="Z74" i="2"/>
  <c r="AE64" i="3"/>
  <c r="AA42" i="3"/>
  <c r="AA48" i="3" s="1"/>
  <c r="AA47" i="3"/>
  <c r="AB42" i="3" l="1"/>
  <c r="Z55" i="3"/>
  <c r="Y76" i="2"/>
  <c r="Y78" i="2" s="1"/>
  <c r="Y57" i="3"/>
  <c r="Y74" i="3" s="1"/>
  <c r="Y76" i="3" s="1"/>
  <c r="AF64" i="3"/>
  <c r="AB71" i="3"/>
  <c r="AD21" i="3"/>
  <c r="AB71" i="2"/>
  <c r="AB74" i="2" s="1"/>
  <c r="AA74" i="2"/>
  <c r="AG37" i="3"/>
  <c r="AA53" i="4"/>
  <c r="AB82" i="2"/>
  <c r="AB83" i="2" s="1"/>
  <c r="AB47" i="3"/>
  <c r="AB48" i="3" s="1"/>
  <c r="AD28" i="3"/>
  <c r="AD71" i="2" l="1"/>
  <c r="AG64" i="3"/>
  <c r="AE21" i="3"/>
  <c r="AB53" i="4"/>
  <c r="AD82" i="2"/>
  <c r="AD83" i="2" s="1"/>
  <c r="AD71" i="3"/>
  <c r="AD47" i="3"/>
  <c r="AA55" i="3"/>
  <c r="Z76" i="2"/>
  <c r="Z78" i="2" s="1"/>
  <c r="Z57" i="3"/>
  <c r="Z74" i="3" s="1"/>
  <c r="Z76" i="3" s="1"/>
  <c r="AH37" i="3"/>
  <c r="AE28" i="3"/>
  <c r="AD42" i="3"/>
  <c r="AD48" i="3" s="1"/>
  <c r="AE47" i="3" l="1"/>
  <c r="AF21" i="3"/>
  <c r="AE42" i="3"/>
  <c r="AB55" i="3"/>
  <c r="AA76" i="2"/>
  <c r="AA78" i="2" s="1"/>
  <c r="AA57" i="3"/>
  <c r="AA74" i="3" s="1"/>
  <c r="AA76" i="3" s="1"/>
  <c r="AC53" i="4"/>
  <c r="AE48" i="3"/>
  <c r="AE82" i="2"/>
  <c r="AE83" i="2" s="1"/>
  <c r="AH64" i="3"/>
  <c r="AI37" i="3"/>
  <c r="AE71" i="3"/>
  <c r="AE71" i="2"/>
  <c r="AD74" i="2"/>
  <c r="AF28" i="3"/>
  <c r="AF42" i="3" l="1"/>
  <c r="AG28" i="3"/>
  <c r="AD55" i="3"/>
  <c r="AB76" i="2"/>
  <c r="AB78" i="2" s="1"/>
  <c r="AB57" i="3"/>
  <c r="AB74" i="3" s="1"/>
  <c r="AB76" i="3" s="1"/>
  <c r="AI64" i="3"/>
  <c r="AD53" i="4"/>
  <c r="AF48" i="3"/>
  <c r="AF82" i="2"/>
  <c r="AF83" i="2" s="1"/>
  <c r="AG21" i="3"/>
  <c r="AF71" i="2"/>
  <c r="AE74" i="2"/>
  <c r="AF47" i="3"/>
  <c r="AF71" i="3"/>
  <c r="AJ37" i="3"/>
  <c r="AH21" i="3" l="1"/>
  <c r="AK37" i="3"/>
  <c r="AG71" i="3"/>
  <c r="AE55" i="3"/>
  <c r="AD76" i="2"/>
  <c r="AD78" i="2" s="1"/>
  <c r="AD57" i="3"/>
  <c r="AD74" i="3" s="1"/>
  <c r="AD76" i="3" s="1"/>
  <c r="AH28" i="3"/>
  <c r="AG47" i="3"/>
  <c r="AE53" i="4"/>
  <c r="AG48" i="3"/>
  <c r="AG82" i="2"/>
  <c r="AG83" i="2" s="1"/>
  <c r="AG42" i="3"/>
  <c r="AG71" i="2"/>
  <c r="AF74" i="2"/>
  <c r="AJ64" i="3"/>
  <c r="AH71" i="2" l="1"/>
  <c r="AG74" i="2"/>
  <c r="AF55" i="3"/>
  <c r="AE76" i="2"/>
  <c r="AE78" i="2" s="1"/>
  <c r="AE57" i="3"/>
  <c r="AE74" i="3" s="1"/>
  <c r="AE76" i="3" s="1"/>
  <c r="AH71" i="3"/>
  <c r="AH47" i="3"/>
  <c r="AH42" i="3"/>
  <c r="AL37" i="3"/>
  <c r="AK64" i="3"/>
  <c r="AI28" i="3"/>
  <c r="AF53" i="4"/>
  <c r="AH82" i="2"/>
  <c r="AH83" i="2" s="1"/>
  <c r="AH48" i="3"/>
  <c r="AI21" i="3"/>
  <c r="AM37" i="3" l="1"/>
  <c r="AG53" i="4"/>
  <c r="AI82" i="2"/>
  <c r="AI83" i="2" s="1"/>
  <c r="AI42" i="3"/>
  <c r="AI48" i="3" s="1"/>
  <c r="AG55" i="3"/>
  <c r="AF76" i="2"/>
  <c r="AF78" i="2" s="1"/>
  <c r="AF57" i="3"/>
  <c r="AF74" i="3" s="1"/>
  <c r="AF76" i="3" s="1"/>
  <c r="AJ28" i="3"/>
  <c r="AI47" i="3"/>
  <c r="AI71" i="2"/>
  <c r="AH74" i="2"/>
  <c r="AL64" i="3"/>
  <c r="AJ21" i="3"/>
  <c r="AI71" i="3"/>
  <c r="AJ42" i="3" l="1"/>
  <c r="AK28" i="3"/>
  <c r="AK21" i="3"/>
  <c r="AM64" i="3"/>
  <c r="AJ47" i="3"/>
  <c r="AG76" i="2"/>
  <c r="AG78" i="2" s="1"/>
  <c r="AH55" i="3"/>
  <c r="AG57" i="3"/>
  <c r="AG74" i="3" s="1"/>
  <c r="AG76" i="3" s="1"/>
  <c r="AH53" i="4"/>
  <c r="AJ82" i="2"/>
  <c r="AJ83" i="2" s="1"/>
  <c r="AJ48" i="3"/>
  <c r="AN37" i="3"/>
  <c r="AO37" i="3"/>
  <c r="AJ71" i="3"/>
  <c r="AJ71" i="2"/>
  <c r="AI74" i="2"/>
  <c r="AK71" i="3" l="1"/>
  <c r="AI55" i="3"/>
  <c r="AH76" i="2"/>
  <c r="AH78" i="2" s="1"/>
  <c r="AH57" i="3"/>
  <c r="AH74" i="3" s="1"/>
  <c r="AH76" i="3" s="1"/>
  <c r="AI53" i="4"/>
  <c r="AK82" i="2"/>
  <c r="AK83" i="2" s="1"/>
  <c r="AL28" i="3"/>
  <c r="AK47" i="3"/>
  <c r="AO64" i="3"/>
  <c r="AN64" i="3"/>
  <c r="AK42" i="3"/>
  <c r="AK48" i="3" s="1"/>
  <c r="AK71" i="2"/>
  <c r="AJ74" i="2"/>
  <c r="AL21" i="3"/>
  <c r="AM21" i="3" l="1"/>
  <c r="AJ53" i="4"/>
  <c r="AL82" i="2"/>
  <c r="AL83" i="2" s="1"/>
  <c r="AL42" i="3"/>
  <c r="AL71" i="2"/>
  <c r="AK74" i="2"/>
  <c r="AL47" i="3"/>
  <c r="AL48" i="3" s="1"/>
  <c r="AI76" i="2"/>
  <c r="AI78" i="2" s="1"/>
  <c r="AJ55" i="3"/>
  <c r="AI57" i="3"/>
  <c r="AI74" i="3" s="1"/>
  <c r="AI76" i="3" s="1"/>
  <c r="AL71" i="3"/>
  <c r="AM28" i="3"/>
  <c r="AM47" i="3" l="1"/>
  <c r="AO28" i="3"/>
  <c r="AN28" i="3"/>
  <c r="AM71" i="3"/>
  <c r="AM71" i="2"/>
  <c r="AL74" i="2"/>
  <c r="AN21" i="3"/>
  <c r="AO21" i="3"/>
  <c r="AM42" i="3"/>
  <c r="AK53" i="4"/>
  <c r="AM48" i="3"/>
  <c r="AM82" i="2"/>
  <c r="AM83" i="2" s="1"/>
  <c r="AK55" i="3"/>
  <c r="AJ76" i="2"/>
  <c r="AJ78" i="2" s="1"/>
  <c r="AJ57" i="3"/>
  <c r="AJ74" i="3" s="1"/>
  <c r="AJ76" i="3" s="1"/>
  <c r="AN47" i="3" l="1"/>
  <c r="AO47" i="3"/>
  <c r="AN42" i="3"/>
  <c r="AO42" i="3"/>
  <c r="AO48" i="3" s="1"/>
  <c r="AM53" i="4"/>
  <c r="D1" i="4" s="1"/>
  <c r="AO82" i="2"/>
  <c r="AO83" i="2" s="1"/>
  <c r="AL53" i="4"/>
  <c r="AN48" i="3"/>
  <c r="AN82" i="2"/>
  <c r="AN83" i="2" s="1"/>
  <c r="AL55" i="3"/>
  <c r="AK76" i="2"/>
  <c r="AK78" i="2" s="1"/>
  <c r="AK57" i="3"/>
  <c r="AK74" i="3" s="1"/>
  <c r="AK76" i="3" s="1"/>
  <c r="AN71" i="2"/>
  <c r="AM74" i="2"/>
  <c r="AN71" i="3"/>
  <c r="AO71" i="3"/>
  <c r="AM55" i="3" l="1"/>
  <c r="AL76" i="2"/>
  <c r="AL78" i="2" s="1"/>
  <c r="AL57" i="3"/>
  <c r="AL74" i="3" s="1"/>
  <c r="AL76" i="3" s="1"/>
  <c r="AO71" i="2"/>
  <c r="AO74" i="2" s="1"/>
  <c r="AN74" i="2"/>
  <c r="AN55" i="3" l="1"/>
  <c r="AM76" i="2"/>
  <c r="AM78" i="2" s="1"/>
  <c r="AM57" i="3"/>
  <c r="AM74" i="3" s="1"/>
  <c r="AM76" i="3" s="1"/>
  <c r="AO55" i="3" l="1"/>
  <c r="AN76" i="2"/>
  <c r="AN78" i="2" s="1"/>
  <c r="AN57" i="3"/>
  <c r="AN74" i="3" s="1"/>
  <c r="AN76" i="3" s="1"/>
  <c r="AO76" i="2" l="1"/>
  <c r="AO78" i="2" s="1"/>
  <c r="D1" i="2" s="1"/>
  <c r="AO57" i="3"/>
  <c r="AO74" i="3" s="1"/>
  <c r="AO76" i="3" s="1"/>
  <c r="D1" i="3" s="1"/>
  <c r="C18" i="5" l="1"/>
  <c r="C19" i="5" s="1"/>
  <c r="B3" i="5" s="1"/>
  <c r="J18" i="5" l="1"/>
  <c r="J19" i="5" s="1"/>
  <c r="I3" i="5" s="1"/>
</calcChain>
</file>

<file path=xl/sharedStrings.xml><?xml version="1.0" encoding="utf-8"?>
<sst xmlns="http://schemas.openxmlformats.org/spreadsheetml/2006/main" count="712" uniqueCount="255">
  <si>
    <t>Mulsanne Insurance Company Ltd</t>
  </si>
  <si>
    <t>Forecasting Pack</t>
  </si>
  <si>
    <t>FY25 - FY27 (based on Mar25 actuals)</t>
  </si>
  <si>
    <t>Management Accounts Template</t>
  </si>
  <si>
    <t>Profit &amp; Loss</t>
  </si>
  <si>
    <t>Company Name:</t>
  </si>
  <si>
    <t>Mulsanne Insurance Company Limited</t>
  </si>
  <si>
    <t>LEI:</t>
  </si>
  <si>
    <t>213800974MMOM5RC5825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</si>
  <si>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</si>
  <si>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</si>
  <si>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</si>
  <si>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</si>
  <si>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</si>
  <si>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</si>
  <si>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</si>
  <si>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</si>
  <si>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</si>
  <si>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</si>
  <si>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</si>
  <si>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</si>
  <si>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£</t>
  </si>
  <si>
    <t>Summary Technical Accounts</t>
  </si>
  <si>
    <t>Earned premiums, net of reinsurance</t>
  </si>
  <si>
    <t>Gross Premiums written</t>
  </si>
  <si>
    <t>Outwards reinsurance premiums</t>
  </si>
  <si>
    <t>Net Premiums written</t>
  </si>
  <si>
    <t>Change in provision for unearned premiums</t>
  </si>
  <si>
    <t>Change in provision for unearned premiums - Gross amount</t>
  </si>
  <si>
    <t>Change in provision for unearned premiums - Reinsurers' share</t>
  </si>
  <si>
    <t>Net change in provision for unearned premiums</t>
  </si>
  <si>
    <t>Earned Premiums net of reinsurance</t>
  </si>
  <si>
    <t>Claims incurred, net of reinsurance</t>
  </si>
  <si>
    <t>Gross claims paid</t>
  </si>
  <si>
    <t>Reinsurers' share</t>
  </si>
  <si>
    <t>Net claims paid</t>
  </si>
  <si>
    <t>Change in provision for claims</t>
  </si>
  <si>
    <t>Change in provision for claims - Gross amount</t>
  </si>
  <si>
    <t>Change in provision for claims - Reinsurers' share</t>
  </si>
  <si>
    <t>Net change in provision for claims</t>
  </si>
  <si>
    <t>Claims incurred net of r/I</t>
  </si>
  <si>
    <t>Change in other technical provisions, net of reinsurance</t>
  </si>
  <si>
    <t>Long term business provision - Gross amount</t>
  </si>
  <si>
    <t>Long term business provision - Reinsurers' share</t>
  </si>
  <si>
    <t>Net change in long-term business provision</t>
  </si>
  <si>
    <t>Technical provisions for linked liabilities</t>
  </si>
  <si>
    <t>Total change in other technical provisions, net of reinsurance</t>
  </si>
  <si>
    <t>Net operating expenses</t>
  </si>
  <si>
    <t xml:space="preserve">Acquisition Costs </t>
  </si>
  <si>
    <t>Change in deferred acquisition costs</t>
  </si>
  <si>
    <t>Admin Expenses</t>
  </si>
  <si>
    <t>Reinsurance Commissions receivable</t>
  </si>
  <si>
    <t>Other operating expenses</t>
  </si>
  <si>
    <t>Total Net Operating Expenses</t>
  </si>
  <si>
    <t>Other Technical Income</t>
  </si>
  <si>
    <t>Other Technical Charges</t>
  </si>
  <si>
    <t xml:space="preserve"> Technical Result</t>
  </si>
  <si>
    <t>Allocated Investment Return</t>
  </si>
  <si>
    <t>Balance on Technical Account</t>
  </si>
  <si>
    <t>Summary Non-Technical Account</t>
  </si>
  <si>
    <t>Investment Income</t>
  </si>
  <si>
    <t>Realised Gains on Investments</t>
  </si>
  <si>
    <t>Unrealised Gains on Investments</t>
  </si>
  <si>
    <t>Unrealised Gains on Other Financial Instruments</t>
  </si>
  <si>
    <t>Unrealised Losses on Investments</t>
  </si>
  <si>
    <t>Investment Expenses and Charges</t>
  </si>
  <si>
    <t>Long term business</t>
  </si>
  <si>
    <t>Allocated Investment Return transferred</t>
  </si>
  <si>
    <t>Impairment of Subsidiary undertaking</t>
  </si>
  <si>
    <t>Interest Paid</t>
  </si>
  <si>
    <t>Group undertakings</t>
  </si>
  <si>
    <t>Other Income</t>
  </si>
  <si>
    <t>Other Charges</t>
  </si>
  <si>
    <t>Profit before taxation</t>
  </si>
  <si>
    <t>Taxation</t>
  </si>
  <si>
    <t>Profit after Tax</t>
  </si>
  <si>
    <t>Dividends / Capitalisation of Profits</t>
  </si>
  <si>
    <t>Retained Profit</t>
  </si>
  <si>
    <t>Profit b/f</t>
  </si>
  <si>
    <t>Profit Prior Year Adjustment</t>
  </si>
  <si>
    <t>Profit Other Adjustments</t>
  </si>
  <si>
    <t>Profit c/f</t>
  </si>
  <si>
    <t>Per TB</t>
  </si>
  <si>
    <t>Per BS</t>
  </si>
  <si>
    <t>Check</t>
  </si>
  <si>
    <t>Investment income</t>
  </si>
  <si>
    <t>Investments held</t>
  </si>
  <si>
    <t>Investment return %</t>
  </si>
  <si>
    <t>Balance Sheet</t>
  </si>
  <si>
    <t>ASSETS</t>
  </si>
  <si>
    <t>Investments</t>
  </si>
  <si>
    <t>Land and buildings</t>
  </si>
  <si>
    <t>Other Financial Investments</t>
  </si>
  <si>
    <t>Deposits with credit institutions</t>
  </si>
  <si>
    <t>Debt securities and other fixed income securities</t>
  </si>
  <si>
    <t>Investments in group undertakings</t>
  </si>
  <si>
    <t>Total Investments</t>
  </si>
  <si>
    <t>Assets held to cover linked liabilities</t>
  </si>
  <si>
    <t>Reinsurers' share of technical provisions</t>
  </si>
  <si>
    <t>RI Share of Provision for unearned premiums</t>
  </si>
  <si>
    <t>RI Share of Claims outstanding</t>
  </si>
  <si>
    <t>RI Share of long term business provision</t>
  </si>
  <si>
    <t>RI Share of Other technical provisions</t>
  </si>
  <si>
    <t>Total Reinsurers' share of technical provisions</t>
  </si>
  <si>
    <t xml:space="preserve">Debtors </t>
  </si>
  <si>
    <t>Debtors arising out of direct insurance operations</t>
  </si>
  <si>
    <t xml:space="preserve">                  Policyholders</t>
  </si>
  <si>
    <t xml:space="preserve">                  Intermediaries</t>
  </si>
  <si>
    <t xml:space="preserve">                  Salvage &amp; subrogation recoveries</t>
  </si>
  <si>
    <t>Debtors arising out of reinsurance operations</t>
  </si>
  <si>
    <t>Amounts owed by group undertakings</t>
  </si>
  <si>
    <t>Other Debtors</t>
  </si>
  <si>
    <t>Total Debtors</t>
  </si>
  <si>
    <t>Other Assets</t>
  </si>
  <si>
    <t>Tangible Assets</t>
  </si>
  <si>
    <t>Intangible Assets</t>
  </si>
  <si>
    <t>Cash at Bank &amp; in Hand</t>
  </si>
  <si>
    <t>Total Other Assets</t>
  </si>
  <si>
    <t>Prepayments and Accrued Income</t>
  </si>
  <si>
    <t>Accrued Interest and Rent</t>
  </si>
  <si>
    <t>Deferred Acquisition Costs</t>
  </si>
  <si>
    <t>Other Prepayments and Accrued Income</t>
  </si>
  <si>
    <t>Total Prepayments and Accruals</t>
  </si>
  <si>
    <t>TOTAL ASSETS</t>
  </si>
  <si>
    <t>LIABILITIES</t>
  </si>
  <si>
    <t>Capital and Reserves</t>
  </si>
  <si>
    <t>Ordinary Share Capital</t>
  </si>
  <si>
    <t>Preference Share Capital</t>
  </si>
  <si>
    <t>Share Premium Account</t>
  </si>
  <si>
    <t>Profit and Loss Account</t>
  </si>
  <si>
    <t>Other Reserves</t>
  </si>
  <si>
    <t>Total Shareholders' Funds</t>
  </si>
  <si>
    <t>Technical Provisions</t>
  </si>
  <si>
    <t>Provision for unearned premiums</t>
  </si>
  <si>
    <t>Claims outstanding</t>
  </si>
  <si>
    <t>Long term business provision</t>
  </si>
  <si>
    <t>Other technical provisions</t>
  </si>
  <si>
    <t>Total technical provisions</t>
  </si>
  <si>
    <t>Creditors</t>
  </si>
  <si>
    <t>Creditors arising out of direct operations</t>
  </si>
  <si>
    <t>Creditors arising out of reinsurance operations</t>
  </si>
  <si>
    <t>Amounts owed to credit institutions</t>
  </si>
  <si>
    <t>Amounts owed to group undertakings</t>
  </si>
  <si>
    <t>Other Creditors</t>
  </si>
  <si>
    <t>Total Creditors</t>
  </si>
  <si>
    <t>Accruals and Deferred Income</t>
  </si>
  <si>
    <t>Total Accruals and Deferred Income</t>
  </si>
  <si>
    <t>TOTAL LIABILITIES</t>
  </si>
  <si>
    <t>Difference (Total Assets = Total Shareholder Funds + Total Liabilities)</t>
  </si>
  <si>
    <t>Investments breakdown</t>
  </si>
  <si>
    <t xml:space="preserve">    BFL Shares</t>
  </si>
  <si>
    <t xml:space="preserve">    WSL (8VC) Shares (USD purchase)</t>
  </si>
  <si>
    <t xml:space="preserve">     KMB Shares</t>
  </si>
  <si>
    <t xml:space="preserve">    Perceptive Fund</t>
  </si>
  <si>
    <t xml:space="preserve">    HyperJar Invesment</t>
  </si>
  <si>
    <t xml:space="preserve">    Rightindem Loan</t>
  </si>
  <si>
    <t xml:space="preserve">    JSS Forwards</t>
  </si>
  <si>
    <t xml:space="preserve">    Kleinwort Hambros</t>
  </si>
  <si>
    <t xml:space="preserve">    JSS Current Account</t>
  </si>
  <si>
    <t xml:space="preserve">    SG Hambros Current Account</t>
  </si>
  <si>
    <t xml:space="preserve">    Bank Interest Receivable</t>
  </si>
  <si>
    <t xml:space="preserve">    Cachematrix</t>
  </si>
  <si>
    <t xml:space="preserve">    MICL Bank interest</t>
  </si>
  <si>
    <t xml:space="preserve">    J Safra Sarasin</t>
  </si>
  <si>
    <t xml:space="preserve">    Pluto Investment</t>
  </si>
  <si>
    <t xml:space="preserve">    WIL Loan</t>
  </si>
  <si>
    <t xml:space="preserve">    Avantus Loan Notes</t>
  </si>
  <si>
    <t xml:space="preserve">    Dayim Loan (USD Purchase)</t>
  </si>
  <si>
    <t xml:space="preserve">    Asana Inc (NYSE: ASAN) (USD)</t>
  </si>
  <si>
    <t xml:space="preserve">    CCA Longevity III DAC (USD)</t>
  </si>
  <si>
    <t xml:space="preserve">    Hiyacar</t>
  </si>
  <si>
    <t xml:space="preserve">    Vanderbilt Bonds</t>
  </si>
  <si>
    <t xml:space="preserve">    JSS Bonds</t>
  </si>
  <si>
    <t xml:space="preserve">    Colchis RBLF</t>
  </si>
  <si>
    <t xml:space="preserve">    Upstix Technologies Ltd</t>
  </si>
  <si>
    <t>Difference (Total Investments = BS Template)</t>
  </si>
  <si>
    <t>MICL Add on calculation</t>
  </si>
  <si>
    <t>Investments summary</t>
  </si>
  <si>
    <t>Illiquid</t>
  </si>
  <si>
    <t>Liquid</t>
  </si>
  <si>
    <t>Less intangibles</t>
  </si>
  <si>
    <t>Cash at bank</t>
  </si>
  <si>
    <t>Trust account</t>
  </si>
  <si>
    <t>Illiquid %</t>
  </si>
  <si>
    <t>Add ons calculator</t>
  </si>
  <si>
    <t>%</t>
  </si>
  <si>
    <t>£ equivalent</t>
  </si>
  <si>
    <t>Higher</t>
  </si>
  <si>
    <t>Type</t>
  </si>
  <si>
    <t>Thresholds</t>
  </si>
  <si>
    <t>Charge</t>
  </si>
  <si>
    <t>From</t>
  </si>
  <si>
    <t>To</t>
  </si>
  <si>
    <t>Add basis</t>
  </si>
  <si>
    <t>Total</t>
  </si>
  <si>
    <t>Investments detailed</t>
  </si>
  <si>
    <t>Heading</t>
  </si>
  <si>
    <t>Pluto Investment</t>
  </si>
  <si>
    <t>WIL Loan</t>
  </si>
  <si>
    <t>Kleinwort Hambros</t>
  </si>
  <si>
    <t>Avantus Loan Notes</t>
  </si>
  <si>
    <t>BFL Shares</t>
  </si>
  <si>
    <t>Dayim Loan (USD Purchase)</t>
  </si>
  <si>
    <t>WSL (8VC) Shares (USD purchase)</t>
  </si>
  <si>
    <t>KMB Shares</t>
  </si>
  <si>
    <t>Perceptive</t>
  </si>
  <si>
    <t>Upstix</t>
  </si>
  <si>
    <t>CCA Longevity III DAC (USD)</t>
  </si>
  <si>
    <t>HyperJar Investment</t>
  </si>
  <si>
    <t>Rightindem Loan</t>
  </si>
  <si>
    <t>Colchis RBLF</t>
  </si>
  <si>
    <t>Pemberton</t>
  </si>
  <si>
    <t>Hiyacar</t>
  </si>
  <si>
    <t>Vanderbilt Bonds</t>
  </si>
  <si>
    <t>J Safra Sarasin</t>
  </si>
  <si>
    <t>Davies Unipol Trust Account</t>
  </si>
  <si>
    <t>Fixed Deposit RBS</t>
  </si>
  <si>
    <t>JSS Forwards</t>
  </si>
  <si>
    <t>SG Hambros Current Account</t>
  </si>
  <si>
    <t>Bank Interest Receivable</t>
  </si>
  <si>
    <t>Cachematrix</t>
  </si>
  <si>
    <t>Thresholds table</t>
  </si>
  <si>
    <t>MICL Balance Sheet</t>
  </si>
  <si>
    <t>Liquidity monitoring</t>
  </si>
  <si>
    <t>Technical provisions - reinsurance</t>
  </si>
  <si>
    <t>Technical provisions - gross</t>
  </si>
  <si>
    <t>Total Net Technical Provisions</t>
  </si>
  <si>
    <t>Cash or Cash Equivalent</t>
  </si>
  <si>
    <t>Net technical provisions</t>
  </si>
  <si>
    <t>Total Liquid assets held</t>
  </si>
  <si>
    <t>Liquidity ratio (target &gt; 75% of balance sheet net TP's)</t>
  </si>
  <si>
    <t>Surplus/(Shortfall)</t>
  </si>
  <si>
    <t>JSS Current Account</t>
  </si>
  <si>
    <t>KCASL Trust Account</t>
  </si>
  <si>
    <t>Call Assist Claims Float</t>
  </si>
  <si>
    <t>Pukka CV Claims Float</t>
  </si>
  <si>
    <t>HedgehogClaims Float</t>
  </si>
  <si>
    <t>RBS Call Account</t>
  </si>
  <si>
    <t>RBS USD Account</t>
  </si>
  <si>
    <t>Deposit - Barclays</t>
  </si>
  <si>
    <t>Reinsurers' Share of Claims Outstanding and IBNR</t>
  </si>
  <si>
    <t>Reinsurers' Provision for Claims Outstanding - QS</t>
  </si>
  <si>
    <t>XoL Recovery Reserves</t>
  </si>
  <si>
    <t>Coin share of XoL recoveries provision</t>
  </si>
  <si>
    <t>Reinsurers' Provision for Claims Outstanding - ADC/LPT</t>
  </si>
  <si>
    <t>QS IBNR Margin BS</t>
  </si>
  <si>
    <t>QS of IBNR Net</t>
  </si>
  <si>
    <t>XoL of IBNR Gross BS</t>
  </si>
  <si>
    <t>Provision Claims outstanding</t>
  </si>
  <si>
    <t>Coin share claims outstanding</t>
  </si>
  <si>
    <t>Coin share provision for IBNR Net</t>
  </si>
  <si>
    <t>IBNR - Gross Amount</t>
  </si>
  <si>
    <t>Provision for IBNR - Net</t>
  </si>
  <si>
    <t>Provision for IBNR - Management load</t>
  </si>
  <si>
    <t>MICL Bank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</si>
</sst>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* #,##0_-;\-* #,##0_-;_-* &quot;-&quot;??_-;_-@_-"/>
    <numFmt numFmtId="165" formatCode="#,##0;[Red]\(#,##0\)"/>
    <numFmt numFmtId="166" formatCode="_-* #,##0.00_-;\(#,##0.00\);_-* &quot;-&quot;_-;_-@_-"/>
    <numFmt numFmtId="167" formatCode="#,##0;[Red]\(#,##0\);\-"/>
    <numFmt numFmtId="168" formatCode="#,##0;\(#,##0\);\-"/>
    <numFmt numFmtId="169" formatCode="_(* #,##0.00_);_(* \(#,##0.00\);_(* &quot;-&quot;??_);_(@_)"/>
    <numFmt numFmtId="170" formatCode="#,##0.00;[Red]\(#,##0.00\);\-"/>
    <numFmt numFmtId="171" formatCode="0.0%;[Red]\(0.0%\)"/>
    <numFmt numFmtId="172" formatCode="#,##0;\(#,##0\)"/>
    <numFmt numFmtId="173" formatCode="#,##0.0;[Red]\(#,##0.0\);\-"/>
    <numFmt numFmtId="174" formatCode="mmmm\ yyyy;@"/>
    <numFmt numFmtId="175" formatCode="mmmyy"/>
  </numFmts>
  <fonts count="33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name val="Arial"/>
      <family val="2"/>
    </font>
    <font>
      <sz val="1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u/>
      <sz val="1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color indexed="22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0"/>
      <name val="Aptos Narrow"/>
      <family val="2"/>
      <scheme val="minor"/>
    </font>
    <font>
      <sz val="10"/>
      <name val="Helvetica"/>
      <family val="2"/>
    </font>
    <font>
      <sz val="16"/>
      <name val="Arial"/>
      <family val="2"/>
    </font>
    <font>
      <b/>
      <sz val="20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0"/>
      <color theme="1" tint="0.34998626667073579"/>
      <name val="Arial"/>
      <family val="2"/>
    </font>
    <font>
      <b/>
      <sz val="8"/>
      <color rgb="FF213E82"/>
      <name val="Arial"/>
      <family val="2"/>
    </font>
    <font>
      <sz val="10"/>
      <color theme="1" tint="0.34998626667073579"/>
      <name val="Arial"/>
      <family val="2"/>
    </font>
    <font>
      <i/>
      <sz val="8"/>
      <name val="Arial"/>
      <family val="2"/>
    </font>
    <font>
      <b/>
      <i/>
      <sz val="8"/>
      <color rgb="FF213E82"/>
      <name val="Arial"/>
      <family val="2"/>
    </font>
    <font>
      <sz val="11"/>
      <color theme="1" tint="0.34998626667073579"/>
      <name val="Aptos"/>
      <family val="2"/>
    </font>
    <font>
      <u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" fillId="0" borderId="0"/>
  </cellStyleXfs>
  <cellXfs count="13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8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" fontId="0" fillId="0" borderId="0" xfId="0" applyNumberFormat="1" applyAlignment="1">
      <alignment wrapText="1"/>
    </xf>
    <xf numFmtId="0" fontId="9" fillId="0" borderId="0" xfId="0" applyFont="1"/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4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10" fillId="3" borderId="4" xfId="0" applyFont="1" applyFill="1" applyBorder="1" applyAlignment="1">
      <alignment horizontal="centerContinuous"/>
    </xf>
    <xf numFmtId="0" fontId="12" fillId="0" borderId="0" xfId="2" applyFont="1" applyAlignment="1">
      <alignment vertical="center"/>
    </xf>
    <xf numFmtId="164" fontId="13" fillId="4" borderId="5" xfId="1" applyNumberFormat="1" applyFont="1" applyFill="1" applyBorder="1" applyAlignment="1">
      <alignment horizontal="center"/>
    </xf>
    <xf numFmtId="164" fontId="13" fillId="5" borderId="5" xfId="1" applyNumberFormat="1" applyFont="1" applyFill="1" applyBorder="1" applyAlignment="1">
      <alignment horizontal="center"/>
    </xf>
    <xf numFmtId="164" fontId="14" fillId="0" borderId="0" xfId="3" applyNumberFormat="1" applyFont="1" applyFill="1"/>
    <xf numFmtId="164" fontId="13" fillId="6" borderId="5" xfId="1" applyNumberFormat="1" applyFont="1" applyFill="1" applyBorder="1" applyAlignment="1">
      <alignment horizontal="center" vertical="center"/>
    </xf>
    <xf numFmtId="43" fontId="12" fillId="0" borderId="0" xfId="3" applyFont="1" applyProtection="1"/>
    <xf numFmtId="164" fontId="14" fillId="0" borderId="0" xfId="3" applyNumberFormat="1" applyFont="1" applyFill="1" applyAlignment="1">
      <alignment vertical="center"/>
    </xf>
    <xf numFmtId="164" fontId="15" fillId="0" borderId="0" xfId="1" applyNumberFormat="1" applyFont="1" applyAlignment="1">
      <alignment horizontal="center"/>
    </xf>
    <xf numFmtId="164" fontId="15" fillId="0" borderId="0" xfId="1" applyNumberFormat="1" applyFont="1" applyAlignment="1">
      <alignment horizontal="center" wrapText="1"/>
    </xf>
    <xf numFmtId="164" fontId="16" fillId="0" borderId="0" xfId="3" applyNumberFormat="1" applyFont="1" applyFill="1" applyAlignment="1">
      <alignment vertical="center"/>
    </xf>
    <xf numFmtId="167" fontId="16" fillId="0" borderId="0" xfId="2" applyNumberFormat="1" applyFont="1" applyAlignment="1">
      <alignment horizontal="center" vertical="center"/>
    </xf>
    <xf numFmtId="167" fontId="0" fillId="0" borderId="0" xfId="0" applyNumberFormat="1" applyAlignment="1">
      <alignment horizontal="center" wrapText="1"/>
    </xf>
    <xf numFmtId="164" fontId="0" fillId="0" borderId="0" xfId="1" applyNumberFormat="1" applyFont="1" applyFill="1" applyBorder="1" applyAlignment="1">
      <alignment horizontal="center"/>
    </xf>
    <xf numFmtId="0" fontId="16" fillId="0" borderId="0" xfId="2" applyFont="1" applyAlignment="1">
      <alignment horizontal="center" vertical="center"/>
    </xf>
    <xf numFmtId="0" fontId="0" fillId="0" borderId="0" xfId="0" applyAlignment="1">
      <alignment horizontal="center" wrapText="1"/>
    </xf>
    <xf numFmtId="43" fontId="12" fillId="0" borderId="0" xfId="1" applyFont="1" applyAlignment="1" applyProtection="1">
      <alignment horizontal="right"/>
    </xf>
    <xf numFmtId="164" fontId="12" fillId="0" borderId="0" xfId="3" applyNumberFormat="1" applyFont="1" applyFill="1" applyAlignment="1">
      <alignment vertical="center"/>
    </xf>
    <xf numFmtId="168" fontId="0" fillId="0" borderId="5" xfId="1" applyNumberFormat="1" applyFont="1" applyBorder="1" applyAlignment="1">
      <alignment horizontal="right"/>
    </xf>
    <xf numFmtId="168" fontId="2" fillId="0" borderId="5" xfId="1" applyNumberFormat="1" applyFont="1" applyBorder="1" applyAlignment="1">
      <alignment horizontal="right"/>
    </xf>
    <xf numFmtId="168" fontId="0" fillId="0" borderId="0" xfId="0" applyNumberFormat="1"/>
    <xf numFmtId="168" fontId="17" fillId="2" borderId="5" xfId="3" applyNumberFormat="1" applyFont="1" applyFill="1" applyBorder="1" applyAlignment="1">
      <alignment vertical="center"/>
    </xf>
    <xf numFmtId="168" fontId="17" fillId="2" borderId="5" xfId="3" applyNumberFormat="1" applyFont="1" applyFill="1" applyBorder="1" applyAlignment="1" applyProtection="1">
      <alignment vertical="center"/>
    </xf>
    <xf numFmtId="43" fontId="12" fillId="0" borderId="0" xfId="1" applyFont="1" applyProtection="1"/>
    <xf numFmtId="168" fontId="17" fillId="0" borderId="0" xfId="3" applyNumberFormat="1" applyFont="1" applyAlignment="1">
      <alignment vertical="center"/>
    </xf>
    <xf numFmtId="168" fontId="17" fillId="7" borderId="0" xfId="3" applyNumberFormat="1" applyFont="1" applyFill="1" applyAlignment="1">
      <alignment vertical="center"/>
    </xf>
    <xf numFmtId="168" fontId="17" fillId="7" borderId="0" xfId="3" applyNumberFormat="1" applyFont="1" applyFill="1" applyAlignment="1" applyProtection="1">
      <alignment vertical="center"/>
    </xf>
    <xf numFmtId="169" fontId="12" fillId="0" borderId="0" xfId="4" applyFont="1"/>
    <xf numFmtId="167" fontId="0" fillId="0" borderId="0" xfId="0" applyNumberFormat="1" applyAlignment="1">
      <alignment horizontal="right"/>
    </xf>
    <xf numFmtId="164" fontId="12" fillId="0" borderId="0" xfId="3" applyNumberFormat="1" applyFont="1" applyFill="1" applyBorder="1" applyAlignment="1">
      <alignment vertical="center"/>
    </xf>
    <xf numFmtId="170" fontId="0" fillId="0" borderId="0" xfId="0" applyNumberFormat="1" applyAlignment="1">
      <alignment horizontal="right"/>
    </xf>
    <xf numFmtId="17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wrapText="1"/>
    </xf>
    <xf numFmtId="164" fontId="12" fillId="0" borderId="6" xfId="3" applyNumberFormat="1" applyFont="1" applyFill="1" applyBorder="1" applyAlignment="1">
      <alignment vertical="center"/>
    </xf>
    <xf numFmtId="167" fontId="0" fillId="0" borderId="7" xfId="0" applyNumberFormat="1" applyBorder="1" applyAlignment="1">
      <alignment horizontal="center"/>
    </xf>
    <xf numFmtId="164" fontId="12" fillId="0" borderId="8" xfId="3" applyNumberFormat="1" applyFont="1" applyFill="1" applyBorder="1" applyAlignment="1">
      <alignment vertical="center"/>
    </xf>
    <xf numFmtId="164" fontId="12" fillId="0" borderId="9" xfId="3" applyNumberFormat="1" applyFont="1" applyFill="1" applyBorder="1" applyAlignment="1">
      <alignment vertical="center"/>
    </xf>
    <xf numFmtId="171" fontId="0" fillId="0" borderId="10" xfId="0" applyNumberFormat="1" applyBorder="1" applyAlignment="1">
      <alignment horizontal="center"/>
    </xf>
    <xf numFmtId="164" fontId="0" fillId="0" borderId="0" xfId="1" applyNumberFormat="1" applyFont="1" applyAlignment="1">
      <alignment wrapText="1"/>
    </xf>
    <xf numFmtId="0" fontId="18" fillId="0" borderId="0" xfId="2" applyFont="1" applyAlignment="1">
      <alignment vertical="center"/>
    </xf>
    <xf numFmtId="43" fontId="12" fillId="0" borderId="0" xfId="3" applyFont="1" applyAlignment="1" applyProtection="1">
      <alignment horizontal="left" vertical="center"/>
    </xf>
    <xf numFmtId="172" fontId="17" fillId="0" borderId="5" xfId="3" applyNumberFormat="1" applyFont="1" applyBorder="1" applyAlignment="1">
      <alignment vertical="center"/>
    </xf>
    <xf numFmtId="172" fontId="2" fillId="0" borderId="5" xfId="1" applyNumberFormat="1" applyFont="1" applyBorder="1" applyAlignment="1">
      <alignment horizontal="right"/>
    </xf>
    <xf numFmtId="172" fontId="0" fillId="0" borderId="0" xfId="0" applyNumberFormat="1"/>
    <xf numFmtId="43" fontId="12" fillId="0" borderId="0" xfId="3" applyFont="1" applyAlignment="1" applyProtection="1">
      <alignment vertical="center"/>
    </xf>
    <xf numFmtId="172" fontId="17" fillId="2" borderId="5" xfId="1" applyNumberFormat="1" applyFont="1" applyFill="1" applyBorder="1" applyAlignment="1">
      <alignment horizontal="right" vertical="center"/>
    </xf>
    <xf numFmtId="172" fontId="17" fillId="2" borderId="5" xfId="1" applyNumberFormat="1" applyFont="1" applyFill="1" applyBorder="1" applyAlignment="1" applyProtection="1">
      <alignment vertical="center"/>
    </xf>
    <xf numFmtId="172" fontId="17" fillId="0" borderId="5" xfId="1" applyNumberFormat="1" applyFont="1" applyBorder="1" applyAlignment="1">
      <alignment horizontal="right" vertical="center"/>
    </xf>
    <xf numFmtId="172" fontId="2" fillId="0" borderId="5" xfId="1" applyNumberFormat="1" applyFont="1" applyBorder="1"/>
    <xf numFmtId="172" fontId="17" fillId="0" borderId="0" xfId="1" applyNumberFormat="1" applyFont="1" applyAlignment="1">
      <alignment horizontal="right" vertical="center"/>
    </xf>
    <xf numFmtId="172" fontId="17" fillId="0" borderId="0" xfId="1" applyNumberFormat="1" applyFont="1" applyBorder="1" applyAlignment="1" applyProtection="1">
      <alignment vertical="center"/>
    </xf>
    <xf numFmtId="164" fontId="12" fillId="0" borderId="0" xfId="3" applyNumberFormat="1" applyFont="1" applyAlignment="1">
      <alignment vertical="center"/>
    </xf>
    <xf numFmtId="172" fontId="17" fillId="0" borderId="0" xfId="1" applyNumberFormat="1" applyFont="1" applyBorder="1" applyAlignment="1">
      <alignment vertical="center"/>
    </xf>
    <xf numFmtId="172" fontId="19" fillId="0" borderId="0" xfId="1" applyNumberFormat="1" applyFont="1" applyAlignment="1">
      <alignment horizontal="right" vertical="center"/>
    </xf>
    <xf numFmtId="172" fontId="19" fillId="0" borderId="0" xfId="1" applyNumberFormat="1" applyFont="1" applyFill="1" applyAlignment="1">
      <alignment horizontal="center" vertical="center"/>
    </xf>
    <xf numFmtId="43" fontId="12" fillId="0" borderId="0" xfId="3" applyFont="1" applyAlignment="1">
      <alignment vertical="center"/>
    </xf>
    <xf numFmtId="0" fontId="20" fillId="0" borderId="0" xfId="0" applyFont="1"/>
    <xf numFmtId="172" fontId="0" fillId="0" borderId="0" xfId="1" applyNumberFormat="1" applyFont="1" applyAlignment="1">
      <alignment horizontal="right"/>
    </xf>
    <xf numFmtId="172" fontId="0" fillId="0" borderId="0" xfId="1" applyNumberFormat="1" applyFont="1"/>
    <xf numFmtId="164" fontId="21" fillId="0" borderId="0" xfId="3" applyNumberFormat="1" applyFont="1" applyFill="1" applyAlignment="1">
      <alignment vertical="center"/>
    </xf>
    <xf numFmtId="172" fontId="0" fillId="0" borderId="5" xfId="1" applyNumberFormat="1" applyFont="1" applyBorder="1" applyAlignment="1">
      <alignment horizontal="right"/>
    </xf>
    <xf numFmtId="172" fontId="2" fillId="0" borderId="5" xfId="1" applyNumberFormat="1" applyFont="1" applyBorder="1" applyAlignment="1">
      <alignment horizontal="center"/>
    </xf>
    <xf numFmtId="164" fontId="15" fillId="0" borderId="0" xfId="1" applyNumberFormat="1" applyFont="1" applyAlignment="1">
      <alignment wrapText="1"/>
    </xf>
    <xf numFmtId="164" fontId="15" fillId="0" borderId="0" xfId="1" applyNumberFormat="1" applyFont="1"/>
    <xf numFmtId="43" fontId="16" fillId="0" borderId="0" xfId="3" applyFont="1" applyAlignment="1" applyProtection="1">
      <alignment horizontal="left" vertical="center"/>
    </xf>
    <xf numFmtId="168" fontId="2" fillId="0" borderId="5" xfId="1" applyNumberFormat="1" applyFont="1" applyBorder="1"/>
    <xf numFmtId="165" fontId="2" fillId="0" borderId="5" xfId="1" applyNumberFormat="1" applyFont="1" applyBorder="1"/>
    <xf numFmtId="43" fontId="16" fillId="0" borderId="0" xfId="3" applyFont="1" applyAlignment="1" applyProtection="1">
      <alignment vertical="center"/>
    </xf>
    <xf numFmtId="168" fontId="9" fillId="0" borderId="5" xfId="1" applyNumberFormat="1" applyFont="1" applyBorder="1"/>
    <xf numFmtId="0" fontId="22" fillId="8" borderId="0" xfId="0" applyFont="1" applyFill="1" applyAlignment="1">
      <alignment horizontal="left"/>
    </xf>
    <xf numFmtId="168" fontId="17" fillId="2" borderId="5" xfId="1" applyNumberFormat="1" applyFont="1" applyFill="1" applyBorder="1" applyAlignment="1" applyProtection="1">
      <alignment vertical="center"/>
    </xf>
    <xf numFmtId="168" fontId="0" fillId="0" borderId="0" xfId="1" applyNumberFormat="1" applyFont="1"/>
    <xf numFmtId="165" fontId="0" fillId="0" borderId="0" xfId="1" applyNumberFormat="1" applyFont="1"/>
    <xf numFmtId="168" fontId="2" fillId="0" borderId="5" xfId="1" applyNumberFormat="1" applyFont="1" applyBorder="1" applyAlignment="1">
      <alignment horizontal="center"/>
    </xf>
    <xf numFmtId="43" fontId="2" fillId="0" borderId="5" xfId="1" applyFont="1" applyBorder="1" applyAlignment="1">
      <alignment horizontal="center"/>
    </xf>
    <xf numFmtId="0" fontId="23" fillId="0" borderId="0" xfId="0" applyFont="1"/>
    <xf numFmtId="173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24" fillId="0" borderId="0" xfId="0" applyFont="1" applyAlignment="1">
      <alignment vertical="center" wrapText="1"/>
    </xf>
    <xf numFmtId="174" fontId="25" fillId="4" borderId="0" xfId="0" applyNumberFormat="1" applyFont="1" applyFill="1" applyAlignment="1">
      <alignment horizontal="left" vertical="center"/>
    </xf>
    <xf numFmtId="0" fontId="15" fillId="4" borderId="0" xfId="0" applyFont="1" applyFill="1"/>
    <xf numFmtId="174" fontId="25" fillId="0" borderId="0" xfId="0" applyNumberFormat="1" applyFont="1" applyAlignment="1">
      <alignment horizontal="left" vertical="center"/>
    </xf>
    <xf numFmtId="0" fontId="15" fillId="0" borderId="0" xfId="0" applyFont="1"/>
    <xf numFmtId="0" fontId="26" fillId="0" borderId="0" xfId="0" applyFont="1" applyAlignment="1">
      <alignment vertical="center"/>
    </xf>
    <xf numFmtId="0" fontId="27" fillId="2" borderId="0" xfId="0" applyFont="1" applyFill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168" fontId="28" fillId="0" borderId="0" xfId="0" applyNumberFormat="1" applyFont="1" applyAlignment="1">
      <alignment horizontal="right"/>
    </xf>
    <xf numFmtId="0" fontId="29" fillId="0" borderId="0" xfId="0" applyFont="1" applyAlignment="1">
      <alignment horizontal="left" vertical="center" wrapText="1"/>
    </xf>
    <xf numFmtId="171" fontId="28" fillId="0" borderId="0" xfId="0" applyNumberFormat="1" applyFont="1" applyAlignment="1">
      <alignment horizontal="right"/>
    </xf>
    <xf numFmtId="0" fontId="27" fillId="0" borderId="0" xfId="0" applyFont="1" applyAlignment="1">
      <alignment horizontal="right" vertical="center" wrapText="1"/>
    </xf>
    <xf numFmtId="0" fontId="30" fillId="0" borderId="0" xfId="0" applyFont="1" applyAlignment="1">
      <alignment horizontal="left" vertical="center" wrapText="1"/>
    </xf>
    <xf numFmtId="9" fontId="31" fillId="0" borderId="0" xfId="5" applyNumberFormat="1" applyFont="1" applyAlignment="1">
      <alignment horizontal="right"/>
    </xf>
    <xf numFmtId="0" fontId="1" fillId="0" borderId="0" xfId="5"/>
    <xf numFmtId="168" fontId="26" fillId="0" borderId="0" xfId="0" applyNumberFormat="1" applyFont="1" applyAlignment="1">
      <alignment horizontal="right"/>
    </xf>
    <xf numFmtId="168" fontId="26" fillId="0" borderId="11" xfId="0" applyNumberFormat="1" applyFont="1" applyBorder="1" applyAlignment="1">
      <alignment horizontal="right"/>
    </xf>
    <xf numFmtId="167" fontId="1" fillId="0" borderId="0" xfId="5" applyNumberFormat="1"/>
    <xf numFmtId="167" fontId="4" fillId="0" borderId="0" xfId="0" applyNumberFormat="1" applyFont="1" applyAlignment="1">
      <alignment horizontal="right"/>
    </xf>
    <xf numFmtId="0" fontId="28" fillId="0" borderId="0" xfId="0" applyFont="1"/>
    <xf numFmtId="168" fontId="28" fillId="0" borderId="11" xfId="0" applyNumberFormat="1" applyFont="1" applyBorder="1" applyAlignment="1">
      <alignment horizontal="right"/>
    </xf>
    <xf numFmtId="0" fontId="32" fillId="0" borderId="0" xfId="0" applyFont="1"/>
    <xf numFmtId="175" fontId="27" fillId="2" borderId="0" xfId="0" applyNumberFormat="1" applyFont="1" applyFill="1" applyAlignment="1">
      <alignment horizontal="right" vertical="center" wrapText="1"/>
    </xf>
    <xf numFmtId="168" fontId="28" fillId="0" borderId="2" xfId="0" applyNumberFormat="1" applyFont="1" applyBorder="1" applyAlignment="1">
      <alignment horizontal="right"/>
    </xf>
    <xf numFmtId="171" fontId="3" fillId="0" borderId="0" xfId="0" applyNumberFormat="1" applyFont="1" applyAlignment="1">
      <alignment horizontal="right"/>
    </xf>
    <xf numFmtId="167" fontId="3" fillId="0" borderId="0" xfId="0" applyNumberFormat="1" applyFont="1"/>
    <xf numFmtId="1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" fontId="3" fillId="0" borderId="0" xfId="0" applyNumberFormat="1" applyFont="1" applyAlignment="1">
      <alignment horizontal="center"/>
    </xf>
    <xf numFmtId="17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7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64" fontId="0" fillId="2" borderId="1" xfId="1" applyNumberFormat="1" applyFont="1" applyFill="1" applyBorder="1" applyAlignment="1">
      <alignment horizontal="left" wrapText="1"/>
    </xf>
    <xf numFmtId="164" fontId="0" fillId="2" borderId="2" xfId="1" applyNumberFormat="1" applyFont="1" applyFill="1" applyBorder="1" applyAlignment="1">
      <alignment horizontal="left" wrapText="1"/>
    </xf>
    <xf numFmtId="164" fontId="0" fillId="2" borderId="3" xfId="1" applyNumberFormat="1" applyFont="1" applyFill="1" applyBorder="1" applyAlignment="1">
      <alignment horizontal="left" wrapText="1"/>
    </xf>
    <xf numFmtId="1" fontId="10" fillId="3" borderId="4" xfId="1" applyNumberFormat="1" applyFont="1" applyFill="1" applyBorder="1" applyAlignment="1">
      <alignment horizontal="center"/>
    </xf>
  </cellXfs>
  <cellStyles count="6">
    <cellStyle name="Comma" xfId="1" builtinId="3"/>
    <cellStyle name="Comma 11 2" xfId="4" xr:uid="{CE799752-9D43-49DC-941E-FC60510A7D19}"/>
    <cellStyle name="Comma 3" xfId="3" xr:uid="{942DF3FF-C696-41F8-8352-A9BD1E0E35D2}"/>
    <cellStyle name="Normal" xfId="0" builtinId="0"/>
    <cellStyle name="Normal 2" xfId="2" xr:uid="{85E04913-7BB4-489E-93CB-4C9D0B7E988B}"/>
    <cellStyle name="Normal 5" xfId="5" xr:uid="{3A6D46CE-EBE7-4D76-BE2B-D7B0E562CD8E}"/>
  </cellStyles>
  <dxfs count="261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numFmt numFmtId="172" formatCode="#,##0;\(#,##0\)"/>
    </dxf>
    <dxf>
      <numFmt numFmtId="176" formatCode="0.0%"/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numFmt numFmtId="172" formatCode="#,##0;\(#,##0\)"/>
    </dxf>
    <dxf>
      <numFmt numFmtId="176" formatCode="0.0%"/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numFmt numFmtId="176" formatCode="0.0%"/>
    </dxf>
    <dxf>
      <numFmt numFmtId="172" formatCode="#,##0;\(#,##0\)"/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numFmt numFmtId="172" formatCode="#,##0;\(#,##0\)"/>
    </dxf>
    <dxf>
      <numFmt numFmtId="176" formatCode="0.0%"/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99332</xdr:colOff>
      <xdr:row>0</xdr:row>
      <xdr:rowOff>9525</xdr:rowOff>
    </xdr:from>
    <xdr:to>
      <xdr:col>12</xdr:col>
      <xdr:colOff>466236</xdr:colOff>
      <xdr:row>2</xdr:row>
      <xdr:rowOff>121165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59B649-47F0-45B1-B4FE-92F36BDDB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6932" y="9525"/>
          <a:ext cx="3624454" cy="4354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18733</xdr:colOff>
      <xdr:row>1</xdr:row>
      <xdr:rowOff>38100</xdr:rowOff>
    </xdr:from>
    <xdr:to>
      <xdr:col>4</xdr:col>
      <xdr:colOff>95123</xdr:colOff>
      <xdr:row>3</xdr:row>
      <xdr:rowOff>94933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BBFA2E-17FB-4D9D-9E12-7067A7122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858" y="333375"/>
          <a:ext cx="3362515" cy="437833"/>
        </a:xfrm>
        <a:prstGeom prst="rect">
          <a:avLst/>
        </a:prstGeom>
      </xdr:spPr>
    </xdr:pic>
    <xdr:clientData/>
  </xdr:twoCellAnchor>
  <xdr:twoCellAnchor editAs="oneCell">
    <xdr:from>
      <xdr:col>2</xdr:col>
      <xdr:colOff>2028825</xdr:colOff>
      <xdr:row>18</xdr:row>
      <xdr:rowOff>123825</xdr:rowOff>
    </xdr:from>
    <xdr:to>
      <xdr:col>2</xdr:col>
      <xdr:colOff>2055812</xdr:colOff>
      <xdr:row>20</xdr:row>
      <xdr:rowOff>55245</xdr:rowOff>
    </xdr:to>
    <xdr:sp macro="" textlink="">
      <xdr:nvSpPr>
        <xdr:cNvPr id="3" name="Text Box 52">
          <a:extLst>
            <a:ext uri="{FF2B5EF4-FFF2-40B4-BE49-F238E27FC236}">
              <a16:creationId xmlns:a16="http://schemas.microsoft.com/office/drawing/2014/main" id="{562ABB63-A992-4286-A72A-C55EC3E81E4B}"/>
            </a:ext>
          </a:extLst>
        </xdr:cNvPr>
        <xdr:cNvSpPr txBox="1">
          <a:spLocks noChangeArrowheads="1"/>
        </xdr:cNvSpPr>
      </xdr:nvSpPr>
      <xdr:spPr bwMode="auto">
        <a:xfrm>
          <a:off x="2647950" y="3657600"/>
          <a:ext cx="26987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18733</xdr:colOff>
      <xdr:row>1</xdr:row>
      <xdr:rowOff>38100</xdr:rowOff>
    </xdr:from>
    <xdr:to>
      <xdr:col>2</xdr:col>
      <xdr:colOff>3484118</xdr:colOff>
      <xdr:row>3</xdr:row>
      <xdr:rowOff>96203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A25D6F-3592-4480-AE34-E076DAD54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858" y="333375"/>
          <a:ext cx="3465385" cy="4391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18733</xdr:colOff>
      <xdr:row>1</xdr:row>
      <xdr:rowOff>38100</xdr:rowOff>
    </xdr:from>
    <xdr:to>
      <xdr:col>2</xdr:col>
      <xdr:colOff>3487928</xdr:colOff>
      <xdr:row>3</xdr:row>
      <xdr:rowOff>92393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76D5B1-7A52-494E-B745-79BE0ADB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808" y="333375"/>
          <a:ext cx="3469195" cy="4352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428662</xdr:colOff>
      <xdr:row>0</xdr:row>
      <xdr:rowOff>90133</xdr:rowOff>
    </xdr:from>
    <xdr:to>
      <xdr:col>5</xdr:col>
      <xdr:colOff>936804</xdr:colOff>
      <xdr:row>2</xdr:row>
      <xdr:rowOff>22324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449B1A-EC99-42D0-841F-AD928FEA9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62" y="90133"/>
          <a:ext cx="3641867" cy="4465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2656840</xdr:colOff>
      <xdr:row>0</xdr:row>
      <xdr:rowOff>95250</xdr:rowOff>
    </xdr:from>
    <xdr:to>
      <xdr:col>4</xdr:col>
      <xdr:colOff>191052</xdr:colOff>
      <xdr:row>2</xdr:row>
      <xdr:rowOff>12201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36FEF6-43C9-48BA-A672-1DD4DB8E8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6440" y="95250"/>
          <a:ext cx="3630212" cy="431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66D4-B8E4-470A-9F94-F60B235CB2B1}">
  <sheetPr>
    <tabColor rgb="FF92D050"/>
    <pageSetUpPr fitToPage="1"/>
  </sheetPr>
  <dimension ref="A11:M44"/>
  <sheetViews>
    <sheetView showGridLines="0" zoomScaleNormal="100" workbookViewId="0">
      <pane ySplit="3" topLeftCell="A4" activePane="bottomLeft" state="frozen"/>
      <selection activeCell="D32" sqref="D32"/>
      <selection pane="bottomLeft" activeCell="D32" sqref="D32"/>
    </sheetView>
  </sheetViews>
  <sheetFormatPr defaultColWidth="9.140625" defaultRowHeight="12.75" x14ac:dyDescent="0.2"/>
  <cols>
    <col min="1" max="16384" width="9.140625" style="1"/>
  </cols>
  <sheetData>
    <row r="11" spans="1:13" x14ac:dyDescent="0.2">
      <c r="A11" s="126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</row>
    <row r="13" spans="1:13" x14ac:dyDescent="0.2">
      <c r="A13" s="126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</row>
    <row r="15" spans="1:13" x14ac:dyDescent="0.2">
      <c r="A15" s="127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</row>
    <row r="19" spans="1:1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7" spans="1:13" ht="30" x14ac:dyDescent="0.4">
      <c r="A27" s="125" t="s">
        <v>0</v>
      </c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</row>
    <row r="28" spans="1:13" ht="30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30" x14ac:dyDescent="0.4">
      <c r="A29" s="125" t="s">
        <v>1</v>
      </c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</row>
    <row r="30" spans="1:13" ht="30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30" x14ac:dyDescent="0.4">
      <c r="A31" s="124" t="s">
        <v>2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</row>
    <row r="35" spans="1:13" ht="20.25" x14ac:dyDescent="0.3">
      <c r="A35" s="128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</row>
    <row r="36" spans="1:13" ht="20.25" x14ac:dyDescent="0.3">
      <c r="A36" s="130"/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</row>
    <row r="37" spans="1:13" ht="20.25" x14ac:dyDescent="0.3">
      <c r="A37" s="128"/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</row>
    <row r="38" spans="1:13" ht="20.25" x14ac:dyDescent="0.3">
      <c r="A38" s="128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</row>
    <row r="39" spans="1:13" ht="20.25" x14ac:dyDescent="0.3">
      <c r="A39" s="128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</row>
    <row r="40" spans="1:13" ht="20.25" x14ac:dyDescent="0.3">
      <c r="A40" s="128"/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</row>
    <row r="41" spans="1:13" ht="20.25" x14ac:dyDescent="0.3">
      <c r="A41" s="128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</row>
    <row r="42" spans="1:13" ht="20.25" x14ac:dyDescent="0.3">
      <c r="A42" s="128"/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</row>
    <row r="43" spans="1:13" ht="20.25" x14ac:dyDescent="0.3">
      <c r="A43" s="128"/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</row>
    <row r="44" spans="1:13" ht="20.25" x14ac:dyDescent="0.3">
      <c r="A44" s="128"/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</row>
  </sheetData>
  <mergeCells count="16">
    <mergeCell ref="A41:M41"/>
    <mergeCell ref="A42:M42"/>
    <mergeCell ref="A43:M43"/>
    <mergeCell ref="A44:M44"/>
    <mergeCell ref="A35:M35"/>
    <mergeCell ref="A36:M36"/>
    <mergeCell ref="A37:M37"/>
    <mergeCell ref="A38:M38"/>
    <mergeCell ref="A39:M39"/>
    <mergeCell ref="A40:M40"/>
    <mergeCell ref="A31:M31"/>
    <mergeCell ref="A11:M11"/>
    <mergeCell ref="A13:M13"/>
    <mergeCell ref="A15:M15"/>
    <mergeCell ref="A27:M27"/>
    <mergeCell ref="A29:M29"/>
  </mergeCells>
  <conditionalFormatting sqref="B54">
    <cfRule type="expression" dxfId="260" priority="1">
      <formula>externalformula(B54)</formula>
    </cfRule>
  </conditionalFormatting>
  <pageMargins left="0.7" right="0.7" top="0.75" bottom="0.75" header="0.3" footer="0.3"/>
  <pageSetup paperSize="9" scale="45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4426-BD5D-4A37-87B2-A9CC8C9C795D}">
  <sheetPr>
    <tabColor rgb="FF92D050"/>
    <pageSetUpPr fitToPage="1"/>
  </sheetPr>
  <dimension ref="B1:AO102"/>
  <sheetViews>
    <sheetView showGridLines="0" tabSelected="1" zoomScaleNormal="100" workbookViewId="0">
      <pane xSplit="3" ySplit="13" topLeftCell="D19" activePane="bottomRight" state="frozen"/>
      <selection activeCell="D32" sqref="D32"/>
      <selection pane="topRight" activeCell="D32" sqref="D32"/>
      <selection pane="bottomLeft" activeCell="D32" sqref="D32"/>
      <selection pane="bottomRight" activeCell="E28" sqref="E28"/>
    </sheetView>
  </sheetViews>
  <sheetFormatPr defaultRowHeight="15" outlineLevelRow="1" x14ac:dyDescent="0.25"/>
  <cols>
    <col min="1" max="1" width="3.28515625" customWidth="1"/>
    <col min="2" max="2" width="6" style="4" bestFit="1" customWidth="1"/>
    <col min="3" max="3" width="36" customWidth="1"/>
    <col min="4" max="4" width="13.28515625" style="7" customWidth="1"/>
    <col min="5" max="5" width="13.28515625" style="6" customWidth="1"/>
    <col min="6" max="7" width="13.28515625" customWidth="1"/>
    <col min="8" max="8" width="13.28515625" style="7" customWidth="1"/>
    <col min="9" max="9" width="16.7109375" style="6" customWidth="1"/>
    <col min="10" max="11" width="13.28515625" customWidth="1"/>
    <col min="12" max="12" width="13.28515625" style="7" customWidth="1"/>
    <col min="13" max="13" width="13.28515625" style="6" customWidth="1"/>
    <col min="14" max="15" width="13.28515625" customWidth="1"/>
    <col min="16" max="16" width="2.28515625" customWidth="1"/>
    <col min="17" max="17" width="12.7109375" bestFit="1" customWidth="1"/>
    <col min="18" max="18" width="11.7109375" bestFit="1" customWidth="1"/>
    <col min="19" max="19" width="13.42578125" bestFit="1" customWidth="1"/>
    <col min="20" max="21" width="11.5703125" bestFit="1" customWidth="1"/>
    <col min="22" max="22" width="12.85546875" bestFit="1" customWidth="1"/>
    <col min="23" max="28" width="11.5703125" bestFit="1" customWidth="1"/>
    <col min="29" max="29" width="2.28515625" customWidth="1"/>
    <col min="30" max="30" width="12.7109375" bestFit="1" customWidth="1"/>
    <col min="31" max="31" width="11.7109375" bestFit="1" customWidth="1"/>
    <col min="32" max="32" width="14.42578125" bestFit="1" customWidth="1"/>
    <col min="33" max="33" width="11.5703125" bestFit="1" customWidth="1"/>
    <col min="34" max="37" width="11.7109375" bestFit="1" customWidth="1"/>
    <col min="38" max="39" width="11.5703125" bestFit="1" customWidth="1"/>
    <col min="40" max="41" width="12.5703125" bestFit="1" customWidth="1"/>
  </cols>
  <sheetData>
    <row r="1" spans="2:41" ht="24" x14ac:dyDescent="0.4">
      <c r="D1" s="5" t="str">
        <f>IF(SUM(77:78)=0,"","*******Reconciliation Issues - open LOOKUP table*******")</f>
        <v/>
      </c>
    </row>
    <row r="4" spans="2:41" x14ac:dyDescent="0.25">
      <c r="I4" s="8"/>
    </row>
    <row r="5" spans="2:41" x14ac:dyDescent="0.25">
      <c r="C5" s="9" t="s">
        <v>3</v>
      </c>
    </row>
    <row r="6" spans="2:41" x14ac:dyDescent="0.25">
      <c r="C6" s="9" t="s">
        <v>4</v>
      </c>
      <c r="D6" s="10"/>
      <c r="H6" s="11"/>
      <c r="L6" s="10"/>
    </row>
    <row r="7" spans="2:41" x14ac:dyDescent="0.25">
      <c r="C7" s="9"/>
      <c r="H7" s="12"/>
    </row>
    <row r="8" spans="2:41" x14ac:dyDescent="0.25">
      <c r="C8" s="9" t="s">
        <v>5</v>
      </c>
      <c r="D8" s="132" t="s">
        <v>6</v>
      </c>
      <c r="E8" s="133"/>
      <c r="F8" s="134"/>
      <c r="H8" s="13"/>
      <c r="I8"/>
      <c r="J8" s="14"/>
      <c r="L8"/>
      <c r="M8"/>
    </row>
    <row r="9" spans="2:41" x14ac:dyDescent="0.25">
      <c r="C9" s="9" t="s">
        <v>7</v>
      </c>
      <c r="D9" s="132" t="s">
        <v>8</v>
      </c>
      <c r="E9" s="133"/>
      <c r="F9" s="134"/>
      <c r="I9"/>
      <c r="J9" s="15"/>
      <c r="K9" s="16"/>
      <c r="L9" s="15"/>
      <c r="M9" s="17"/>
      <c r="O9" s="17"/>
    </row>
    <row r="10" spans="2:41" x14ac:dyDescent="0.25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41" x14ac:dyDescent="0.25">
      <c r="D11" s="19">
        <v>2025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Q11" s="19">
        <v>2026</v>
      </c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D11" s="19">
        <v>2027</v>
      </c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</row>
    <row r="12" spans="2:41" x14ac:dyDescent="0.25">
      <c r="B12" s="20"/>
      <c r="D12" s="21" t="s">
        <v>9</v>
      </c>
      <c r="E12" s="21" t="s">
        <v>10</v>
      </c>
      <c r="F12" s="21" t="s">
        <v>11</v>
      </c>
      <c r="G12" s="22" t="s">
        <v>12</v>
      </c>
      <c r="H12" s="22" t="s">
        <v>13</v>
      </c>
      <c r="I12" s="22" t="s">
        <v>14</v>
      </c>
      <c r="J12" s="21" t="s">
        <v>15</v>
      </c>
      <c r="K12" s="21" t="s">
        <v>16</v>
      </c>
      <c r="L12" s="21" t="s">
        <v>17</v>
      </c>
      <c r="M12" s="22" t="s">
        <v>18</v>
      </c>
      <c r="N12" s="22" t="s">
        <v>19</v>
      </c>
      <c r="O12" s="22" t="s">
        <v>20</v>
      </c>
      <c r="Q12" s="21" t="s">
        <v>9</v>
      </c>
      <c r="R12" s="21" t="s">
        <v>10</v>
      </c>
      <c r="S12" s="21" t="s">
        <v>11</v>
      </c>
      <c r="T12" s="22" t="s">
        <v>12</v>
      </c>
      <c r="U12" s="22" t="s">
        <v>13</v>
      </c>
      <c r="V12" s="22" t="s">
        <v>14</v>
      </c>
      <c r="W12" s="21" t="s">
        <v>15</v>
      </c>
      <c r="X12" s="21" t="s">
        <v>16</v>
      </c>
      <c r="Y12" s="21" t="s">
        <v>17</v>
      </c>
      <c r="Z12" s="22" t="s">
        <v>18</v>
      </c>
      <c r="AA12" s="22" t="s">
        <v>19</v>
      </c>
      <c r="AB12" s="22" t="s">
        <v>20</v>
      </c>
      <c r="AD12" s="21" t="s">
        <v>9</v>
      </c>
      <c r="AE12" s="21" t="s">
        <v>10</v>
      </c>
      <c r="AF12" s="21" t="s">
        <v>11</v>
      </c>
      <c r="AG12" s="22" t="s">
        <v>12</v>
      </c>
      <c r="AH12" s="22" t="s">
        <v>13</v>
      </c>
      <c r="AI12" s="22" t="s">
        <v>14</v>
      </c>
      <c r="AJ12" s="21" t="s">
        <v>15</v>
      </c>
      <c r="AK12" s="21" t="s">
        <v>16</v>
      </c>
      <c r="AL12" s="21" t="s">
        <v>17</v>
      </c>
      <c r="AM12" s="22" t="s">
        <v>18</v>
      </c>
      <c r="AN12" s="22" t="s">
        <v>19</v>
      </c>
      <c r="AO12" s="22" t="s">
        <v>20</v>
      </c>
    </row>
    <row r="13" spans="2:41" x14ac:dyDescent="0.25">
      <c r="B13" s="20"/>
      <c r="C13" s="23"/>
      <c r="D13" s="24" t="s">
        <v>21</v>
      </c>
      <c r="E13" s="24" t="s">
        <v>21</v>
      </c>
      <c r="F13" s="24" t="s">
        <v>21</v>
      </c>
      <c r="G13" s="24" t="s">
        <v>21</v>
      </c>
      <c r="H13" s="24" t="s">
        <v>21</v>
      </c>
      <c r="I13" s="24" t="s">
        <v>21</v>
      </c>
      <c r="J13" s="24" t="s">
        <v>21</v>
      </c>
      <c r="K13" s="24" t="s">
        <v>21</v>
      </c>
      <c r="L13" s="24" t="s">
        <v>21</v>
      </c>
      <c r="M13" s="24" t="s">
        <v>21</v>
      </c>
      <c r="N13" s="24" t="s">
        <v>21</v>
      </c>
      <c r="O13" s="24" t="s">
        <v>21</v>
      </c>
      <c r="Q13" s="24" t="s">
        <v>21</v>
      </c>
      <c r="R13" s="24" t="s">
        <v>21</v>
      </c>
      <c r="S13" s="24" t="s">
        <v>21</v>
      </c>
      <c r="T13" s="24" t="s">
        <v>21</v>
      </c>
      <c r="U13" s="24" t="s">
        <v>21</v>
      </c>
      <c r="V13" s="24" t="s">
        <v>21</v>
      </c>
      <c r="W13" s="24" t="s">
        <v>21</v>
      </c>
      <c r="X13" s="24" t="s">
        <v>21</v>
      </c>
      <c r="Y13" s="24" t="s">
        <v>21</v>
      </c>
      <c r="Z13" s="24" t="s">
        <v>21</v>
      </c>
      <c r="AA13" s="24" t="s">
        <v>21</v>
      </c>
      <c r="AB13" s="24" t="s">
        <v>21</v>
      </c>
      <c r="AD13" s="24" t="s">
        <v>21</v>
      </c>
      <c r="AE13" s="24" t="s">
        <v>21</v>
      </c>
      <c r="AF13" s="24" t="s">
        <v>21</v>
      </c>
      <c r="AG13" s="24" t="s">
        <v>21</v>
      </c>
      <c r="AH13" s="24" t="s">
        <v>21</v>
      </c>
      <c r="AI13" s="24" t="s">
        <v>21</v>
      </c>
      <c r="AJ13" s="24" t="s">
        <v>21</v>
      </c>
      <c r="AK13" s="24" t="s">
        <v>21</v>
      </c>
      <c r="AL13" s="24" t="s">
        <v>21</v>
      </c>
      <c r="AM13" s="24" t="s">
        <v>21</v>
      </c>
      <c r="AN13" s="24" t="s">
        <v>21</v>
      </c>
      <c r="AO13" s="24" t="s">
        <v>21</v>
      </c>
    </row>
    <row r="14" spans="2:41" x14ac:dyDescent="0.25">
      <c r="B14" s="25"/>
      <c r="C14" s="26" t="s">
        <v>22</v>
      </c>
      <c r="D14" s="27">
        <v>0</v>
      </c>
      <c r="E14" s="28">
        <v>1</v>
      </c>
      <c r="F14" s="27">
        <v>2</v>
      </c>
      <c r="G14" s="27">
        <v>3</v>
      </c>
      <c r="H14" s="28">
        <v>4</v>
      </c>
      <c r="I14" s="27">
        <v>5</v>
      </c>
      <c r="J14" s="27">
        <v>6</v>
      </c>
      <c r="K14" s="28">
        <v>7</v>
      </c>
      <c r="L14" s="27">
        <v>8</v>
      </c>
      <c r="M14" s="27">
        <v>9</v>
      </c>
      <c r="N14" s="28">
        <v>10</v>
      </c>
      <c r="O14" s="27">
        <v>11</v>
      </c>
      <c r="Q14" s="27">
        <v>0</v>
      </c>
      <c r="R14" s="28">
        <v>1</v>
      </c>
      <c r="S14" s="27">
        <v>2</v>
      </c>
      <c r="T14" s="27">
        <v>3</v>
      </c>
      <c r="U14" s="28">
        <v>4</v>
      </c>
      <c r="V14" s="27">
        <v>5</v>
      </c>
      <c r="W14" s="27">
        <v>6</v>
      </c>
      <c r="X14" s="28">
        <v>7</v>
      </c>
      <c r="Y14" s="27">
        <v>8</v>
      </c>
      <c r="Z14" s="27">
        <v>9</v>
      </c>
      <c r="AA14" s="28">
        <v>10</v>
      </c>
      <c r="AB14" s="27">
        <v>11</v>
      </c>
      <c r="AD14" s="27">
        <v>0</v>
      </c>
      <c r="AE14" s="28">
        <v>1</v>
      </c>
      <c r="AF14" s="27">
        <v>2</v>
      </c>
      <c r="AG14" s="27">
        <v>3</v>
      </c>
      <c r="AH14" s="28">
        <v>4</v>
      </c>
      <c r="AI14" s="27">
        <v>5</v>
      </c>
      <c r="AJ14" s="27">
        <v>6</v>
      </c>
      <c r="AK14" s="28">
        <v>7</v>
      </c>
      <c r="AL14" s="27">
        <v>8</v>
      </c>
      <c r="AM14" s="27">
        <v>9</v>
      </c>
      <c r="AN14" s="28">
        <v>10</v>
      </c>
      <c r="AO14" s="27">
        <v>11</v>
      </c>
    </row>
    <row r="15" spans="2:41" x14ac:dyDescent="0.25">
      <c r="B15" s="25"/>
      <c r="C15" s="29" t="s">
        <v>23</v>
      </c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Q15" s="30"/>
      <c r="R15" s="31"/>
      <c r="S15" s="32"/>
      <c r="T15" s="7"/>
      <c r="U15" s="33"/>
      <c r="V15" s="34"/>
      <c r="W15" s="7"/>
      <c r="X15" s="7"/>
      <c r="Y15" s="33"/>
      <c r="Z15" s="34"/>
      <c r="AA15" s="7"/>
      <c r="AB15" s="7"/>
      <c r="AD15" s="30"/>
      <c r="AE15" s="31"/>
      <c r="AF15" s="32"/>
      <c r="AG15" s="7"/>
      <c r="AH15" s="33"/>
      <c r="AI15" s="34"/>
      <c r="AJ15" s="7"/>
      <c r="AK15" s="7"/>
      <c r="AL15" s="33"/>
      <c r="AM15" s="34"/>
      <c r="AN15" s="7"/>
      <c r="AO15" s="7"/>
    </row>
    <row r="16" spans="2:41" x14ac:dyDescent="0.25">
      <c r="B16" s="35">
        <v>1.012</v>
      </c>
      <c r="C16" s="36" t="s">
        <v>24</v>
      </c>
      <c r="D16" s="37">
        <v>5858796.6100000003</v>
      </c>
      <c r="E16" s="37">
        <v>9910585.9600000009</v>
      </c>
      <c r="F16" s="38">
        <v>15034642.370000001</v>
      </c>
      <c r="G16" s="38">
        <v>19637829.069750499</v>
      </c>
      <c r="H16" s="38">
        <v>24376336.575411681</v>
      </c>
      <c r="I16" s="38">
        <v>29010439.933717798</v>
      </c>
      <c r="J16" s="38">
        <v>33777611.692461431</v>
      </c>
      <c r="K16" s="38">
        <v>38588322.936077714</v>
      </c>
      <c r="L16" s="38">
        <v>43333785.023959182</v>
      </c>
      <c r="M16" s="38">
        <v>48017981.051851183</v>
      </c>
      <c r="N16" s="38">
        <v>52931121.606399626</v>
      </c>
      <c r="O16" s="38">
        <v>57623164.682789654</v>
      </c>
      <c r="P16" s="39"/>
      <c r="Q16" s="37">
        <v>5560221.8399989652</v>
      </c>
      <c r="R16" s="37">
        <v>11204732.400435802</v>
      </c>
      <c r="S16" s="37">
        <v>17494174.494600363</v>
      </c>
      <c r="T16" s="37">
        <v>23974148.992761541</v>
      </c>
      <c r="U16" s="37">
        <v>30567683.888823789</v>
      </c>
      <c r="V16" s="37">
        <v>37769720.355940066</v>
      </c>
      <c r="W16" s="37">
        <v>45312188.471851893</v>
      </c>
      <c r="X16" s="37">
        <v>52997019.953535356</v>
      </c>
      <c r="Y16" s="37">
        <v>60893266.621663496</v>
      </c>
      <c r="Z16" s="37">
        <v>68755415.213105023</v>
      </c>
      <c r="AA16" s="37">
        <v>76761154.444142103</v>
      </c>
      <c r="AB16" s="37">
        <v>84222859.757654056</v>
      </c>
      <c r="AC16" s="39"/>
      <c r="AD16" s="37">
        <v>9059864.9376124218</v>
      </c>
      <c r="AE16" s="37">
        <v>18230650.087082826</v>
      </c>
      <c r="AF16" s="37">
        <v>28503421.41442547</v>
      </c>
      <c r="AG16" s="37">
        <v>38979313.868651934</v>
      </c>
      <c r="AH16" s="37">
        <v>49839887.362350427</v>
      </c>
      <c r="AI16" s="37">
        <v>61507014.463534229</v>
      </c>
      <c r="AJ16" s="37">
        <v>73435655.833282411</v>
      </c>
      <c r="AK16" s="37">
        <v>85508847.153617129</v>
      </c>
      <c r="AL16" s="37">
        <v>97903323.809651479</v>
      </c>
      <c r="AM16" s="37">
        <v>110171415.26317289</v>
      </c>
      <c r="AN16" s="37">
        <v>121315086.01567343</v>
      </c>
      <c r="AO16" s="37">
        <v>131194045.16314454</v>
      </c>
    </row>
    <row r="17" spans="2:41" x14ac:dyDescent="0.25">
      <c r="B17" s="35">
        <v>1.0229999999999999</v>
      </c>
      <c r="C17" s="36" t="s">
        <v>25</v>
      </c>
      <c r="D17" s="37">
        <v>-5176777.9700000007</v>
      </c>
      <c r="E17" s="37">
        <v>-8929633.5099999998</v>
      </c>
      <c r="F17" s="38">
        <v>-13505281.369999999</v>
      </c>
      <c r="G17" s="38">
        <v>-17520665.472840339</v>
      </c>
      <c r="H17" s="38">
        <v>-21654033.187218856</v>
      </c>
      <c r="I17" s="38">
        <v>-25696561.509312909</v>
      </c>
      <c r="J17" s="38">
        <v>-29855118.787774004</v>
      </c>
      <c r="K17" s="38">
        <v>-34051436.065370902</v>
      </c>
      <c r="L17" s="38">
        <v>-38190755.48035793</v>
      </c>
      <c r="M17" s="38">
        <v>-42276749.413898155</v>
      </c>
      <c r="N17" s="38">
        <v>-46561197.08442203</v>
      </c>
      <c r="O17" s="38">
        <v>-50652047.950370565</v>
      </c>
      <c r="P17" s="39"/>
      <c r="Q17" s="37">
        <v>-4848758.641896449</v>
      </c>
      <c r="R17" s="37">
        <v>-9771892.7841997314</v>
      </c>
      <c r="S17" s="37">
        <v>-15257282.156383608</v>
      </c>
      <c r="T17" s="37">
        <v>-20852513.766637959</v>
      </c>
      <c r="U17" s="37">
        <v>-26546103.113163203</v>
      </c>
      <c r="V17" s="37">
        <v>-32765202.054132458</v>
      </c>
      <c r="W17" s="37">
        <v>-39278289.383670725</v>
      </c>
      <c r="X17" s="37">
        <v>-45914432.372402601</v>
      </c>
      <c r="Y17" s="37">
        <v>-52733268.707514606</v>
      </c>
      <c r="Z17" s="37">
        <v>-59522929.944988258</v>
      </c>
      <c r="AA17" s="37">
        <v>-66435829.947103471</v>
      </c>
      <c r="AB17" s="37">
        <v>-72878590.308648363</v>
      </c>
      <c r="AC17" s="39"/>
      <c r="AD17" s="37">
        <v>-7823115.1526997574</v>
      </c>
      <c r="AE17" s="37">
        <v>-15742401.880213268</v>
      </c>
      <c r="AF17" s="37">
        <v>-24612700.874015812</v>
      </c>
      <c r="AG17" s="37">
        <v>-33572587.629276603</v>
      </c>
      <c r="AH17" s="37">
        <v>-42861512.792163432</v>
      </c>
      <c r="AI17" s="37">
        <v>-52839986.978336021</v>
      </c>
      <c r="AJ17" s="37">
        <v>-63041648.51042331</v>
      </c>
      <c r="AK17" s="37">
        <v>-73366577.575600713</v>
      </c>
      <c r="AL17" s="37">
        <v>-83965860.701693237</v>
      </c>
      <c r="AM17" s="37">
        <v>-94456954.908338919</v>
      </c>
      <c r="AN17" s="37">
        <v>-103985887.48635557</v>
      </c>
      <c r="AO17" s="37">
        <v>-112433037.93389431</v>
      </c>
    </row>
    <row r="18" spans="2:41" x14ac:dyDescent="0.25">
      <c r="B18" s="35">
        <v>1.034</v>
      </c>
      <c r="C18" s="36" t="s">
        <v>26</v>
      </c>
      <c r="D18" s="40">
        <f>SUM(D16:D17)</f>
        <v>682018.63999999966</v>
      </c>
      <c r="E18" s="40">
        <f t="shared" ref="E18:O18" si="0">SUM(E16:E17)</f>
        <v>980952.45000000112</v>
      </c>
      <c r="F18" s="41">
        <f t="shared" si="0"/>
        <v>1529361.0000000019</v>
      </c>
      <c r="G18" s="41">
        <f t="shared" si="0"/>
        <v>2117163.59691016</v>
      </c>
      <c r="H18" s="41">
        <f t="shared" si="0"/>
        <v>2722303.388192825</v>
      </c>
      <c r="I18" s="41">
        <f t="shared" si="0"/>
        <v>3313878.4244048893</v>
      </c>
      <c r="J18" s="41">
        <f t="shared" si="0"/>
        <v>3922492.904687427</v>
      </c>
      <c r="K18" s="41">
        <f t="shared" si="0"/>
        <v>4536886.8707068115</v>
      </c>
      <c r="L18" s="41">
        <f t="shared" si="0"/>
        <v>5143029.5436012521</v>
      </c>
      <c r="M18" s="41">
        <f t="shared" si="0"/>
        <v>5741231.6379530281</v>
      </c>
      <c r="N18" s="41">
        <f t="shared" si="0"/>
        <v>6369924.521977596</v>
      </c>
      <c r="O18" s="41">
        <f t="shared" si="0"/>
        <v>6971116.7324190885</v>
      </c>
      <c r="P18" s="39"/>
      <c r="Q18" s="40">
        <f>SUM(Q16:Q17)</f>
        <v>711463.19810251612</v>
      </c>
      <c r="R18" s="40">
        <f t="shared" ref="R18:AB18" si="1">SUM(R16:R17)</f>
        <v>1432839.6162360702</v>
      </c>
      <c r="S18" s="41">
        <f t="shared" si="1"/>
        <v>2236892.3382167555</v>
      </c>
      <c r="T18" s="41">
        <f t="shared" si="1"/>
        <v>3121635.2261235826</v>
      </c>
      <c r="U18" s="41">
        <f t="shared" si="1"/>
        <v>4021580.7756605856</v>
      </c>
      <c r="V18" s="41">
        <f t="shared" si="1"/>
        <v>5004518.3018076085</v>
      </c>
      <c r="W18" s="41">
        <f t="shared" si="1"/>
        <v>6033899.0881811678</v>
      </c>
      <c r="X18" s="41">
        <f t="shared" si="1"/>
        <v>7082587.5811327547</v>
      </c>
      <c r="Y18" s="41">
        <f t="shared" si="1"/>
        <v>8159997.9141488895</v>
      </c>
      <c r="Z18" s="41">
        <f t="shared" si="1"/>
        <v>9232485.2681167647</v>
      </c>
      <c r="AA18" s="41">
        <f t="shared" si="1"/>
        <v>10325324.497038633</v>
      </c>
      <c r="AB18" s="41">
        <f t="shared" si="1"/>
        <v>11344269.449005693</v>
      </c>
      <c r="AC18" s="39"/>
      <c r="AD18" s="40">
        <f>SUM(AD16:AD17)</f>
        <v>1236749.7849126644</v>
      </c>
      <c r="AE18" s="40">
        <f t="shared" ref="AE18:AO18" si="2">SUM(AE16:AE17)</f>
        <v>2488248.2068695575</v>
      </c>
      <c r="AF18" s="41">
        <f t="shared" si="2"/>
        <v>3890720.5404096581</v>
      </c>
      <c r="AG18" s="41">
        <f t="shared" si="2"/>
        <v>5406726.2393753305</v>
      </c>
      <c r="AH18" s="41">
        <f t="shared" si="2"/>
        <v>6978374.570186995</v>
      </c>
      <c r="AI18" s="41">
        <f t="shared" si="2"/>
        <v>8667027.4851982072</v>
      </c>
      <c r="AJ18" s="41">
        <f t="shared" si="2"/>
        <v>10394007.322859101</v>
      </c>
      <c r="AK18" s="41">
        <f t="shared" si="2"/>
        <v>12142269.578016415</v>
      </c>
      <c r="AL18" s="41">
        <f t="shared" si="2"/>
        <v>13937463.107958242</v>
      </c>
      <c r="AM18" s="41">
        <f t="shared" si="2"/>
        <v>15714460.354833975</v>
      </c>
      <c r="AN18" s="41">
        <f t="shared" si="2"/>
        <v>17329198.529317856</v>
      </c>
      <c r="AO18" s="41">
        <f t="shared" si="2"/>
        <v>18761007.229250237</v>
      </c>
    </row>
    <row r="19" spans="2:41" x14ac:dyDescent="0.25">
      <c r="B19" s="42"/>
      <c r="C19" s="29" t="s">
        <v>27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39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39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</row>
    <row r="20" spans="2:41" x14ac:dyDescent="0.25">
      <c r="B20" s="35">
        <v>2.0150000000000001</v>
      </c>
      <c r="C20" s="36" t="s">
        <v>28</v>
      </c>
      <c r="D20" s="37">
        <v>461846.38</v>
      </c>
      <c r="E20" s="37">
        <v>1790259.77</v>
      </c>
      <c r="F20" s="38">
        <v>2361285.2000000002</v>
      </c>
      <c r="G20" s="38">
        <v>3012270.4048505141</v>
      </c>
      <c r="H20" s="38">
        <v>3255983.5400687396</v>
      </c>
      <c r="I20" s="38">
        <v>3381123.2202838976</v>
      </c>
      <c r="J20" s="38">
        <v>3238966.9951593238</v>
      </c>
      <c r="K20" s="38">
        <v>2995250.0366826737</v>
      </c>
      <c r="L20" s="38">
        <v>2820507.7741316692</v>
      </c>
      <c r="M20" s="38">
        <v>2752495.6818223107</v>
      </c>
      <c r="N20" s="38">
        <v>2501474.0966102253</v>
      </c>
      <c r="O20" s="38">
        <v>2501578.7696543662</v>
      </c>
      <c r="P20" s="39"/>
      <c r="Q20" s="37">
        <v>-819307.9892203738</v>
      </c>
      <c r="R20" s="37">
        <v>-1621708.4900842728</v>
      </c>
      <c r="S20" s="37">
        <v>-2954224.141307577</v>
      </c>
      <c r="T20" s="37">
        <v>-4349107.7472524755</v>
      </c>
      <c r="U20" s="37">
        <v>-5702059.4515646212</v>
      </c>
      <c r="V20" s="37">
        <v>-7479222.7061303267</v>
      </c>
      <c r="W20" s="37">
        <v>-9374183.0484091509</v>
      </c>
      <c r="X20" s="37">
        <v>-11176114.398324806</v>
      </c>
      <c r="Y20" s="37">
        <v>-12938423.233922059</v>
      </c>
      <c r="Z20" s="37">
        <v>-14402936.611841194</v>
      </c>
      <c r="AA20" s="37">
        <v>-15749767.661020961</v>
      </c>
      <c r="AB20" s="37">
        <v>-16308303.921275156</v>
      </c>
      <c r="AC20" s="39"/>
      <c r="AD20" s="37">
        <v>-1895474.8287406904</v>
      </c>
      <c r="AE20" s="37">
        <v>-3609123.299062402</v>
      </c>
      <c r="AF20" s="37">
        <v>-6111857.7879975354</v>
      </c>
      <c r="AG20" s="37">
        <v>-8485244.7709313482</v>
      </c>
      <c r="AH20" s="37">
        <v>-10899022.936932959</v>
      </c>
      <c r="AI20" s="37">
        <v>-13755515.992432225</v>
      </c>
      <c r="AJ20" s="37">
        <v>-16504720.654499874</v>
      </c>
      <c r="AK20" s="37">
        <v>-19032869.72163374</v>
      </c>
      <c r="AL20" s="37">
        <v>-21512029.548360683</v>
      </c>
      <c r="AM20" s="37">
        <v>-23493796.970491938</v>
      </c>
      <c r="AN20" s="37">
        <v>-24036815.59228801</v>
      </c>
      <c r="AO20" s="37">
        <v>-23083656.552578717</v>
      </c>
    </row>
    <row r="21" spans="2:41" x14ac:dyDescent="0.25">
      <c r="B21" s="42">
        <v>2.0259999999999998</v>
      </c>
      <c r="C21" s="36" t="s">
        <v>29</v>
      </c>
      <c r="D21" s="37">
        <v>-406190.75</v>
      </c>
      <c r="E21" s="37">
        <v>-1550208.64</v>
      </c>
      <c r="F21" s="38">
        <v>-2036282.64</v>
      </c>
      <c r="G21" s="38">
        <v>-2674929.5405747541</v>
      </c>
      <c r="H21" s="38">
        <v>-2949346.7794126631</v>
      </c>
      <c r="I21" s="38">
        <v>-3110967.4783173013</v>
      </c>
      <c r="J21" s="38">
        <v>-3031462.778755649</v>
      </c>
      <c r="K21" s="38">
        <v>-2856587.3293053205</v>
      </c>
      <c r="L21" s="38">
        <v>-2736179.7085841112</v>
      </c>
      <c r="M21" s="38">
        <v>-2704102.249819824</v>
      </c>
      <c r="N21" s="38">
        <v>-2509119.0799550531</v>
      </c>
      <c r="O21" s="38">
        <v>-2529264.3613138944</v>
      </c>
      <c r="P21" s="39"/>
      <c r="Q21" s="37">
        <v>700001.36812698329</v>
      </c>
      <c r="R21" s="37">
        <v>1390842.7991460545</v>
      </c>
      <c r="S21" s="37">
        <v>2549419.6185784419</v>
      </c>
      <c r="T21" s="37">
        <v>3712040.7004610281</v>
      </c>
      <c r="U21" s="37">
        <v>4842349.9794661459</v>
      </c>
      <c r="V21" s="37">
        <v>6342432.3007893572</v>
      </c>
      <c r="W21" s="37">
        <v>7947670.2744335691</v>
      </c>
      <c r="X21" s="37">
        <v>9476162.2088458799</v>
      </c>
      <c r="Y21" s="37">
        <v>10974004.671669157</v>
      </c>
      <c r="Z21" s="37">
        <v>12218335.819184981</v>
      </c>
      <c r="AA21" s="37">
        <v>13363697.204862166</v>
      </c>
      <c r="AB21" s="37">
        <v>13831366.998836208</v>
      </c>
      <c r="AC21" s="39"/>
      <c r="AD21" s="37">
        <v>1626059.9598622571</v>
      </c>
      <c r="AE21" s="37">
        <v>3099483.40720437</v>
      </c>
      <c r="AF21" s="37">
        <v>5258004.6538843121</v>
      </c>
      <c r="AG21" s="37">
        <v>7225072.8461214546</v>
      </c>
      <c r="AH21" s="37">
        <v>9231338.1638443023</v>
      </c>
      <c r="AI21" s="37">
        <v>11620671.179371035</v>
      </c>
      <c r="AJ21" s="37">
        <v>13922825.282572789</v>
      </c>
      <c r="AK21" s="37">
        <v>16040821.875989892</v>
      </c>
      <c r="AL21" s="37">
        <v>18121919.462929353</v>
      </c>
      <c r="AM21" s="37">
        <v>19783048.109165624</v>
      </c>
      <c r="AN21" s="37">
        <v>20218752.364478126</v>
      </c>
      <c r="AO21" s="37">
        <v>19380121.847150404</v>
      </c>
    </row>
    <row r="22" spans="2:41" x14ac:dyDescent="0.25">
      <c r="B22" s="42">
        <v>2.0369999999999999</v>
      </c>
      <c r="C22" s="36" t="s">
        <v>30</v>
      </c>
      <c r="D22" s="40">
        <f>SUM(D20:D21)</f>
        <v>55655.630000000005</v>
      </c>
      <c r="E22" s="40">
        <f t="shared" ref="E22:O22" si="3">SUM(E20:E21)</f>
        <v>240051.13000000012</v>
      </c>
      <c r="F22" s="41">
        <f t="shared" si="3"/>
        <v>325002.56000000029</v>
      </c>
      <c r="G22" s="41">
        <f t="shared" si="3"/>
        <v>337340.86427576002</v>
      </c>
      <c r="H22" s="41">
        <f t="shared" si="3"/>
        <v>306636.76065607648</v>
      </c>
      <c r="I22" s="41">
        <f t="shared" si="3"/>
        <v>270155.74196659634</v>
      </c>
      <c r="J22" s="41">
        <f t="shared" si="3"/>
        <v>207504.2164036748</v>
      </c>
      <c r="K22" s="41">
        <f t="shared" si="3"/>
        <v>138662.70737735322</v>
      </c>
      <c r="L22" s="41">
        <f t="shared" si="3"/>
        <v>84328.065547558013</v>
      </c>
      <c r="M22" s="41">
        <f t="shared" si="3"/>
        <v>48393.432002486661</v>
      </c>
      <c r="N22" s="41">
        <f t="shared" si="3"/>
        <v>-7644.9833448277786</v>
      </c>
      <c r="O22" s="41">
        <f t="shared" si="3"/>
        <v>-27685.591659528203</v>
      </c>
      <c r="P22" s="39"/>
      <c r="Q22" s="40">
        <f>SUM(Q20:Q21)</f>
        <v>-119306.62109339051</v>
      </c>
      <c r="R22" s="40">
        <f t="shared" ref="R22:AB22" si="4">SUM(R20:R21)</f>
        <v>-230865.69093821826</v>
      </c>
      <c r="S22" s="41">
        <f t="shared" si="4"/>
        <v>-404804.52272913512</v>
      </c>
      <c r="T22" s="41">
        <f t="shared" si="4"/>
        <v>-637067.04679144733</v>
      </c>
      <c r="U22" s="41">
        <f t="shared" si="4"/>
        <v>-859709.47209847532</v>
      </c>
      <c r="V22" s="41">
        <f t="shared" si="4"/>
        <v>-1136790.4053409696</v>
      </c>
      <c r="W22" s="41">
        <f t="shared" si="4"/>
        <v>-1426512.7739755819</v>
      </c>
      <c r="X22" s="41">
        <f t="shared" si="4"/>
        <v>-1699952.1894789264</v>
      </c>
      <c r="Y22" s="41">
        <f t="shared" si="4"/>
        <v>-1964418.5622529015</v>
      </c>
      <c r="Z22" s="41">
        <f t="shared" si="4"/>
        <v>-2184600.792656213</v>
      </c>
      <c r="AA22" s="41">
        <f t="shared" si="4"/>
        <v>-2386070.4561587945</v>
      </c>
      <c r="AB22" s="41">
        <f t="shared" si="4"/>
        <v>-2476936.9224389475</v>
      </c>
      <c r="AC22" s="39"/>
      <c r="AD22" s="40">
        <f>SUM(AD20:AD21)</f>
        <v>-269414.86887843325</v>
      </c>
      <c r="AE22" s="40">
        <f t="shared" ref="AE22:AO22" si="5">SUM(AE20:AE21)</f>
        <v>-509639.89185803197</v>
      </c>
      <c r="AF22" s="41">
        <f t="shared" si="5"/>
        <v>-853853.13411322329</v>
      </c>
      <c r="AG22" s="41">
        <f t="shared" si="5"/>
        <v>-1260171.9248098936</v>
      </c>
      <c r="AH22" s="41">
        <f t="shared" si="5"/>
        <v>-1667684.7730886564</v>
      </c>
      <c r="AI22" s="41">
        <f t="shared" si="5"/>
        <v>-2134844.8130611908</v>
      </c>
      <c r="AJ22" s="41">
        <f t="shared" si="5"/>
        <v>-2581895.3719270844</v>
      </c>
      <c r="AK22" s="41">
        <f t="shared" si="5"/>
        <v>-2992047.8456438482</v>
      </c>
      <c r="AL22" s="41">
        <f t="shared" si="5"/>
        <v>-3390110.0854313299</v>
      </c>
      <c r="AM22" s="41">
        <f t="shared" si="5"/>
        <v>-3710748.8613263145</v>
      </c>
      <c r="AN22" s="41">
        <f t="shared" si="5"/>
        <v>-3818063.2278098837</v>
      </c>
      <c r="AO22" s="41">
        <f t="shared" si="5"/>
        <v>-3703534.7054283135</v>
      </c>
    </row>
    <row r="23" spans="2:41" x14ac:dyDescent="0.25">
      <c r="B23" s="42">
        <v>2.048</v>
      </c>
      <c r="C23" s="36" t="s">
        <v>31</v>
      </c>
      <c r="D23" s="40">
        <f t="shared" ref="D23:O23" si="6">D18+D22</f>
        <v>737674.26999999967</v>
      </c>
      <c r="E23" s="40">
        <f t="shared" si="6"/>
        <v>1221003.5800000012</v>
      </c>
      <c r="F23" s="41">
        <f t="shared" si="6"/>
        <v>1854363.5600000022</v>
      </c>
      <c r="G23" s="41">
        <f t="shared" si="6"/>
        <v>2454504.4611859201</v>
      </c>
      <c r="H23" s="41">
        <f t="shared" si="6"/>
        <v>3028940.1488489015</v>
      </c>
      <c r="I23" s="41">
        <f t="shared" si="6"/>
        <v>3584034.1663714857</v>
      </c>
      <c r="J23" s="41">
        <f t="shared" si="6"/>
        <v>4129997.1210911018</v>
      </c>
      <c r="K23" s="41">
        <f t="shared" si="6"/>
        <v>4675549.5780841652</v>
      </c>
      <c r="L23" s="41">
        <f t="shared" si="6"/>
        <v>5227357.6091488097</v>
      </c>
      <c r="M23" s="41">
        <f t="shared" si="6"/>
        <v>5789625.0699555147</v>
      </c>
      <c r="N23" s="41">
        <f t="shared" si="6"/>
        <v>6362279.5386327682</v>
      </c>
      <c r="O23" s="41">
        <f t="shared" si="6"/>
        <v>6943431.1407595603</v>
      </c>
      <c r="P23" s="39"/>
      <c r="Q23" s="40">
        <f t="shared" ref="Q23:AB23" si="7">Q18+Q22</f>
        <v>592156.57700912561</v>
      </c>
      <c r="R23" s="40">
        <f t="shared" si="7"/>
        <v>1201973.9252978519</v>
      </c>
      <c r="S23" s="41">
        <f t="shared" si="7"/>
        <v>1832087.8154876204</v>
      </c>
      <c r="T23" s="41">
        <f t="shared" si="7"/>
        <v>2484568.1793321352</v>
      </c>
      <c r="U23" s="41">
        <f t="shared" si="7"/>
        <v>3161871.3035621103</v>
      </c>
      <c r="V23" s="41">
        <f t="shared" si="7"/>
        <v>3867727.8964666389</v>
      </c>
      <c r="W23" s="41">
        <f t="shared" si="7"/>
        <v>4607386.314205586</v>
      </c>
      <c r="X23" s="41">
        <f t="shared" si="7"/>
        <v>5382635.3916538283</v>
      </c>
      <c r="Y23" s="41">
        <f t="shared" si="7"/>
        <v>6195579.351895988</v>
      </c>
      <c r="Z23" s="41">
        <f t="shared" si="7"/>
        <v>7047884.4754605517</v>
      </c>
      <c r="AA23" s="41">
        <f t="shared" si="7"/>
        <v>7939254.0408798382</v>
      </c>
      <c r="AB23" s="41">
        <f t="shared" si="7"/>
        <v>8867332.5265667457</v>
      </c>
      <c r="AC23" s="39"/>
      <c r="AD23" s="40">
        <f t="shared" ref="AD23:AO23" si="8">AD18+AD22</f>
        <v>967334.9160342312</v>
      </c>
      <c r="AE23" s="40">
        <f t="shared" si="8"/>
        <v>1978608.3150115255</v>
      </c>
      <c r="AF23" s="41">
        <f t="shared" si="8"/>
        <v>3036867.4062964348</v>
      </c>
      <c r="AG23" s="41">
        <f t="shared" si="8"/>
        <v>4146554.3145654369</v>
      </c>
      <c r="AH23" s="41">
        <f t="shared" si="8"/>
        <v>5310689.7970983386</v>
      </c>
      <c r="AI23" s="41">
        <f t="shared" si="8"/>
        <v>6532182.6721370164</v>
      </c>
      <c r="AJ23" s="41">
        <f t="shared" si="8"/>
        <v>7812111.9509320166</v>
      </c>
      <c r="AK23" s="41">
        <f t="shared" si="8"/>
        <v>9150221.7323725671</v>
      </c>
      <c r="AL23" s="41">
        <f t="shared" si="8"/>
        <v>10547353.022526912</v>
      </c>
      <c r="AM23" s="41">
        <f t="shared" si="8"/>
        <v>12003711.493507661</v>
      </c>
      <c r="AN23" s="41">
        <f t="shared" si="8"/>
        <v>13511135.301507972</v>
      </c>
      <c r="AO23" s="41">
        <f t="shared" si="8"/>
        <v>15057472.523821924</v>
      </c>
    </row>
    <row r="24" spans="2:41" x14ac:dyDescent="0.25">
      <c r="B24" s="42"/>
      <c r="C24" s="29" t="s">
        <v>32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39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39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</row>
    <row r="25" spans="2:41" x14ac:dyDescent="0.25">
      <c r="B25" s="42">
        <v>3.0190000000000001</v>
      </c>
      <c r="C25" s="36" t="s">
        <v>33</v>
      </c>
      <c r="D25" s="37">
        <v>-5621032.1599999992</v>
      </c>
      <c r="E25" s="37">
        <v>-11475014.92</v>
      </c>
      <c r="F25" s="38">
        <v>-19078883.940000001</v>
      </c>
      <c r="G25" s="38">
        <v>-25813707.934566546</v>
      </c>
      <c r="H25" s="38">
        <v>-32676333.727342166</v>
      </c>
      <c r="I25" s="38">
        <v>-39662843.519778103</v>
      </c>
      <c r="J25" s="38">
        <v>-43989084.201870561</v>
      </c>
      <c r="K25" s="38">
        <v>-48369318.096716449</v>
      </c>
      <c r="L25" s="38">
        <v>-52801693.55950401</v>
      </c>
      <c r="M25" s="38">
        <v>-57298503.922427893</v>
      </c>
      <c r="N25" s="38">
        <v>-61860939.249889992</v>
      </c>
      <c r="O25" s="38">
        <v>-66484623.151390187</v>
      </c>
      <c r="P25" s="39"/>
      <c r="Q25" s="37">
        <v>-4703102.3845989397</v>
      </c>
      <c r="R25" s="37">
        <v>-9498458.2916783299</v>
      </c>
      <c r="S25" s="37">
        <v>-14385998.005704783</v>
      </c>
      <c r="T25" s="37">
        <v>-19377731.394322462</v>
      </c>
      <c r="U25" s="37">
        <v>-24474533.998151332</v>
      </c>
      <c r="V25" s="37">
        <v>-29693792.086145513</v>
      </c>
      <c r="W25" s="37">
        <v>-33181214.350317013</v>
      </c>
      <c r="X25" s="37">
        <v>-36752444.095445752</v>
      </c>
      <c r="Y25" s="37">
        <v>-40414691.493668862</v>
      </c>
      <c r="Z25" s="37">
        <v>-44177894.170239113</v>
      </c>
      <c r="AA25" s="37">
        <v>-48039275.227184094</v>
      </c>
      <c r="AB25" s="37">
        <v>-51988261.998253547</v>
      </c>
      <c r="AC25" s="39"/>
      <c r="AD25" s="37">
        <v>-4171743.0449482501</v>
      </c>
      <c r="AE25" s="37">
        <v>-8465566.4292317685</v>
      </c>
      <c r="AF25" s="37">
        <v>-12890158.497018803</v>
      </c>
      <c r="AG25" s="37">
        <v>-17452504.187238552</v>
      </c>
      <c r="AH25" s="37">
        <v>-22160183.205101937</v>
      </c>
      <c r="AI25" s="37">
        <v>-27027303.632130627</v>
      </c>
      <c r="AJ25" s="37">
        <v>-31983596.537063617</v>
      </c>
      <c r="AK25" s="37">
        <v>-37100725.701967403</v>
      </c>
      <c r="AL25" s="37">
        <v>-42384336.03839118</v>
      </c>
      <c r="AM25" s="37">
        <v>-47832467.683278903</v>
      </c>
      <c r="AN25" s="37">
        <v>-53403291.400820792</v>
      </c>
      <c r="AO25" s="37">
        <v>-59072257.453737237</v>
      </c>
    </row>
    <row r="26" spans="2:41" x14ac:dyDescent="0.25">
      <c r="B26" s="42">
        <v>3.0209999999999999</v>
      </c>
      <c r="C26" s="36" t="s">
        <v>34</v>
      </c>
      <c r="D26" s="37">
        <v>3859982.9</v>
      </c>
      <c r="E26" s="37">
        <v>9136518.1500000004</v>
      </c>
      <c r="F26" s="38">
        <v>14855390.229999999</v>
      </c>
      <c r="G26" s="38">
        <v>19846948.816496007</v>
      </c>
      <c r="H26" s="38">
        <v>24933385.095193792</v>
      </c>
      <c r="I26" s="38">
        <v>30111102.307239406</v>
      </c>
      <c r="J26" s="38">
        <v>33301374.933691844</v>
      </c>
      <c r="K26" s="38">
        <v>36530254.454620712</v>
      </c>
      <c r="L26" s="38">
        <v>39796316.973062769</v>
      </c>
      <c r="M26" s="38">
        <v>43108605.797635183</v>
      </c>
      <c r="N26" s="38">
        <v>46468383.053815722</v>
      </c>
      <c r="O26" s="38">
        <v>49872438.483698905</v>
      </c>
      <c r="P26" s="39"/>
      <c r="Q26" s="37">
        <v>3460606.5404049209</v>
      </c>
      <c r="R26" s="37">
        <v>6986358.1043286845</v>
      </c>
      <c r="S26" s="37">
        <v>10577087.361409556</v>
      </c>
      <c r="T26" s="37">
        <v>14241195.112914613</v>
      </c>
      <c r="U26" s="37">
        <v>17979570.62684568</v>
      </c>
      <c r="V26" s="37">
        <v>21803971.685077995</v>
      </c>
      <c r="W26" s="37">
        <v>24315482.38382291</v>
      </c>
      <c r="X26" s="37">
        <v>26884224.323935248</v>
      </c>
      <c r="Y26" s="37">
        <v>29515072.860518277</v>
      </c>
      <c r="Z26" s="37">
        <v>32215386.576884221</v>
      </c>
      <c r="AA26" s="37">
        <v>34983251.247789435</v>
      </c>
      <c r="AB26" s="37">
        <v>37811429.041808888</v>
      </c>
      <c r="AC26" s="39"/>
      <c r="AD26" s="37">
        <v>2965893.6210050457</v>
      </c>
      <c r="AE26" s="37">
        <v>6016320.2733371668</v>
      </c>
      <c r="AF26" s="37">
        <v>9157032.5370716788</v>
      </c>
      <c r="AG26" s="37">
        <v>12393228.69957131</v>
      </c>
      <c r="AH26" s="37">
        <v>15730101.156304337</v>
      </c>
      <c r="AI26" s="37">
        <v>19177640.706030622</v>
      </c>
      <c r="AJ26" s="37">
        <v>22665607.858634599</v>
      </c>
      <c r="AK26" s="37">
        <v>26265411.091976408</v>
      </c>
      <c r="AL26" s="37">
        <v>29981024.720224224</v>
      </c>
      <c r="AM26" s="37">
        <v>33811192.736581601</v>
      </c>
      <c r="AN26" s="37">
        <v>37727089.423070014</v>
      </c>
      <c r="AO26" s="37">
        <v>41711843.581142865</v>
      </c>
    </row>
    <row r="27" spans="2:41" x14ac:dyDescent="0.25">
      <c r="B27" s="42">
        <v>3.0310999999999999</v>
      </c>
      <c r="C27" s="36" t="s">
        <v>35</v>
      </c>
      <c r="D27" s="40">
        <f>SUM(D25:D26)</f>
        <v>-1761049.2599999993</v>
      </c>
      <c r="E27" s="40">
        <f t="shared" ref="E27:F27" si="9">SUM(E25:E26)</f>
        <v>-2338496.7699999996</v>
      </c>
      <c r="F27" s="41">
        <f t="shared" si="9"/>
        <v>-4223493.7100000028</v>
      </c>
      <c r="G27" s="41">
        <f>SUM(G25:G26)</f>
        <v>-5966759.1180705391</v>
      </c>
      <c r="H27" s="41">
        <f>SUM(H25:H26)</f>
        <v>-7742948.6321483739</v>
      </c>
      <c r="I27" s="41">
        <f t="shared" ref="I27:O27" si="10">SUM(I25:I26)</f>
        <v>-9551741.2125386968</v>
      </c>
      <c r="J27" s="41">
        <f t="shared" si="10"/>
        <v>-10687709.268178716</v>
      </c>
      <c r="K27" s="41">
        <f t="shared" si="10"/>
        <v>-11839063.642095737</v>
      </c>
      <c r="L27" s="41">
        <f t="shared" si="10"/>
        <v>-13005376.586441241</v>
      </c>
      <c r="M27" s="41">
        <f t="shared" si="10"/>
        <v>-14189898.12479271</v>
      </c>
      <c r="N27" s="41">
        <f t="shared" si="10"/>
        <v>-15392556.19607427</v>
      </c>
      <c r="O27" s="41">
        <f t="shared" si="10"/>
        <v>-16612184.667691283</v>
      </c>
      <c r="P27" s="39"/>
      <c r="Q27" s="40">
        <f>SUM(Q25:Q26)</f>
        <v>-1242495.8441940187</v>
      </c>
      <c r="R27" s="40">
        <f t="shared" ref="R27:S27" si="11">SUM(R25:R26)</f>
        <v>-2512100.1873496454</v>
      </c>
      <c r="S27" s="41">
        <f t="shared" si="11"/>
        <v>-3808910.6442952268</v>
      </c>
      <c r="T27" s="41">
        <f>SUM(T25:T26)</f>
        <v>-5136536.2814078499</v>
      </c>
      <c r="U27" s="41">
        <f>SUM(U25:U26)</f>
        <v>-6494963.371305652</v>
      </c>
      <c r="V27" s="41">
        <f t="shared" ref="V27:AB27" si="12">SUM(V25:V26)</f>
        <v>-7889820.4010675177</v>
      </c>
      <c r="W27" s="41">
        <f t="shared" si="12"/>
        <v>-8865731.966494102</v>
      </c>
      <c r="X27" s="41">
        <f t="shared" si="12"/>
        <v>-9868219.7715105042</v>
      </c>
      <c r="Y27" s="41">
        <f t="shared" si="12"/>
        <v>-10899618.633150585</v>
      </c>
      <c r="Z27" s="41">
        <f t="shared" si="12"/>
        <v>-11962507.593354892</v>
      </c>
      <c r="AA27" s="41">
        <f t="shared" si="12"/>
        <v>-13056023.979394659</v>
      </c>
      <c r="AB27" s="41">
        <f t="shared" si="12"/>
        <v>-14176832.956444658</v>
      </c>
      <c r="AC27" s="39"/>
      <c r="AD27" s="40">
        <f>SUM(AD25:AD26)</f>
        <v>-1205849.4239432043</v>
      </c>
      <c r="AE27" s="40">
        <f t="shared" ref="AE27:AF27" si="13">SUM(AE25:AE26)</f>
        <v>-2449246.1558946017</v>
      </c>
      <c r="AF27" s="41">
        <f t="shared" si="13"/>
        <v>-3733125.9599471241</v>
      </c>
      <c r="AG27" s="41">
        <f>SUM(AG25:AG26)</f>
        <v>-5059275.4876672421</v>
      </c>
      <c r="AH27" s="41">
        <f>SUM(AH25:AH26)</f>
        <v>-6430082.0487976</v>
      </c>
      <c r="AI27" s="41">
        <f t="shared" ref="AI27:AO27" si="14">SUM(AI25:AI26)</f>
        <v>-7849662.9261000045</v>
      </c>
      <c r="AJ27" s="41">
        <f t="shared" si="14"/>
        <v>-9317988.6784290187</v>
      </c>
      <c r="AK27" s="41">
        <f t="shared" si="14"/>
        <v>-10835314.609990995</v>
      </c>
      <c r="AL27" s="41">
        <f t="shared" si="14"/>
        <v>-12403311.318166956</v>
      </c>
      <c r="AM27" s="41">
        <f t="shared" si="14"/>
        <v>-14021274.946697302</v>
      </c>
      <c r="AN27" s="41">
        <f t="shared" si="14"/>
        <v>-15676201.977750778</v>
      </c>
      <c r="AO27" s="41">
        <f t="shared" si="14"/>
        <v>-17360413.872594371</v>
      </c>
    </row>
    <row r="28" spans="2:41" x14ac:dyDescent="0.25">
      <c r="B28" s="42"/>
      <c r="C28" s="29" t="s">
        <v>36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39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39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</row>
    <row r="29" spans="2:41" x14ac:dyDescent="0.25">
      <c r="B29" s="42">
        <v>4.0111999999999997</v>
      </c>
      <c r="C29" s="36" t="s">
        <v>37</v>
      </c>
      <c r="D29" s="37">
        <v>678938.66</v>
      </c>
      <c r="E29" s="37">
        <v>1948073.8400000003</v>
      </c>
      <c r="F29" s="38">
        <v>4097904.9700000016</v>
      </c>
      <c r="G29" s="38">
        <v>6782712.7281525806</v>
      </c>
      <c r="H29" s="38">
        <v>9803732.7598052174</v>
      </c>
      <c r="I29" s="38">
        <v>13125602.165064706</v>
      </c>
      <c r="J29" s="38">
        <v>13867519.040390158</v>
      </c>
      <c r="K29" s="38">
        <v>14695870.173361341</v>
      </c>
      <c r="L29" s="38">
        <v>15585037.324966723</v>
      </c>
      <c r="M29" s="38">
        <v>16522513.409176927</v>
      </c>
      <c r="N29" s="38">
        <v>17504074.446131609</v>
      </c>
      <c r="O29" s="38">
        <v>18532850.320601251</v>
      </c>
      <c r="P29" s="39"/>
      <c r="Q29" s="37">
        <v>1076751.1956558914</v>
      </c>
      <c r="R29" s="37">
        <v>2173425.0965214903</v>
      </c>
      <c r="S29" s="37">
        <v>3282309.0634693345</v>
      </c>
      <c r="T29" s="37">
        <v>4409774.1927033337</v>
      </c>
      <c r="U29" s="37">
        <v>5538008.1037562434</v>
      </c>
      <c r="V29" s="37">
        <v>6662622.4801714327</v>
      </c>
      <c r="W29" s="37">
        <v>5901439.5825866172</v>
      </c>
      <c r="X29" s="37">
        <v>5060501.7139908066</v>
      </c>
      <c r="Y29" s="37">
        <v>4135283.5538376831</v>
      </c>
      <c r="Z29" s="37">
        <v>3125591.927523145</v>
      </c>
      <c r="AA29" s="37">
        <v>2030290.7920252497</v>
      </c>
      <c r="AB29" s="37">
        <v>851887.54298456828</v>
      </c>
      <c r="AC29" s="39"/>
      <c r="AD29" s="37">
        <v>-1140845.4667695903</v>
      </c>
      <c r="AE29" s="37">
        <v>-2367223.7989143273</v>
      </c>
      <c r="AF29" s="37">
        <v>-3684379.8623176171</v>
      </c>
      <c r="AG29" s="37">
        <v>-5098914.3378788754</v>
      </c>
      <c r="AH29" s="37">
        <v>-6612371.9089135509</v>
      </c>
      <c r="AI29" s="37">
        <v>-8225766.6654094942</v>
      </c>
      <c r="AJ29" s="37">
        <v>-10013256.967223214</v>
      </c>
      <c r="AK29" s="37">
        <v>-11900301.435623774</v>
      </c>
      <c r="AL29" s="37">
        <v>-13884041.516677722</v>
      </c>
      <c r="AM29" s="37">
        <v>-15966301.108325498</v>
      </c>
      <c r="AN29" s="37">
        <v>-18140326.943617444</v>
      </c>
      <c r="AO29" s="37">
        <v>-20363880.638762746</v>
      </c>
    </row>
    <row r="30" spans="2:41" x14ac:dyDescent="0.25">
      <c r="B30" s="42">
        <v>4.0213000000000001</v>
      </c>
      <c r="C30" s="36" t="s">
        <v>38</v>
      </c>
      <c r="D30" s="37">
        <v>-287719.66000000003</v>
      </c>
      <c r="E30" s="37">
        <v>-2368438.69</v>
      </c>
      <c r="F30" s="38">
        <v>-4521071.7199999988</v>
      </c>
      <c r="G30" s="38">
        <v>-6665155.7068575155</v>
      </c>
      <c r="H30" s="38">
        <v>-9055395.1082418617</v>
      </c>
      <c r="I30" s="38">
        <v>-11665899.229588367</v>
      </c>
      <c r="J30" s="38">
        <v>-12348097.725444151</v>
      </c>
      <c r="K30" s="38">
        <v>-13093578.445647702</v>
      </c>
      <c r="L30" s="38">
        <v>-13883585.179494148</v>
      </c>
      <c r="M30" s="38">
        <v>-14708960.953283411</v>
      </c>
      <c r="N30" s="38">
        <v>-15566613.210332023</v>
      </c>
      <c r="O30" s="38">
        <v>-16458833.473418374</v>
      </c>
      <c r="P30" s="39"/>
      <c r="Q30" s="37">
        <v>-927345.05181199813</v>
      </c>
      <c r="R30" s="37">
        <v>-1869276.3699382464</v>
      </c>
      <c r="S30" s="37">
        <v>-2820147.200731853</v>
      </c>
      <c r="T30" s="37">
        <v>-3784622.0967706805</v>
      </c>
      <c r="U30" s="37">
        <v>-4749659.8509269245</v>
      </c>
      <c r="V30" s="37">
        <v>-5712047.5886519803</v>
      </c>
      <c r="W30" s="37">
        <v>-5252836.5988441128</v>
      </c>
      <c r="X30" s="37">
        <v>-4735233.576688909</v>
      </c>
      <c r="Y30" s="37">
        <v>-4155925.3410721011</v>
      </c>
      <c r="Z30" s="37">
        <v>-3514770.460587115</v>
      </c>
      <c r="AA30" s="37">
        <v>-2810937.1894500279</v>
      </c>
      <c r="AB30" s="37">
        <v>-2046261.2994691152</v>
      </c>
      <c r="AC30" s="39"/>
      <c r="AD30" s="37">
        <v>757721.03646507533</v>
      </c>
      <c r="AE30" s="37">
        <v>1578064.3493655261</v>
      </c>
      <c r="AF30" s="37">
        <v>2464869.9297945597</v>
      </c>
      <c r="AG30" s="37">
        <v>3422970.4191249637</v>
      </c>
      <c r="AH30" s="37">
        <v>4453496.7462126911</v>
      </c>
      <c r="AI30" s="37">
        <v>5557191.3697988465</v>
      </c>
      <c r="AJ30" s="37">
        <v>6807261.0608229954</v>
      </c>
      <c r="AK30" s="37">
        <v>8130218.6238125106</v>
      </c>
      <c r="AL30" s="37">
        <v>9523971.1889232546</v>
      </c>
      <c r="AM30" s="37">
        <v>10989854.110004481</v>
      </c>
      <c r="AN30" s="37">
        <v>12522923.030896619</v>
      </c>
      <c r="AO30" s="37">
        <v>14092253.420609962</v>
      </c>
    </row>
    <row r="31" spans="2:41" x14ac:dyDescent="0.25">
      <c r="B31" s="42">
        <v>4.0313999999999997</v>
      </c>
      <c r="C31" s="36" t="s">
        <v>39</v>
      </c>
      <c r="D31" s="40">
        <f>SUM(D29:D30)</f>
        <v>391219</v>
      </c>
      <c r="E31" s="40">
        <f t="shared" ref="E31:O31" si="15">SUM(E29:E30)</f>
        <v>-420364.84999999963</v>
      </c>
      <c r="F31" s="41">
        <f t="shared" si="15"/>
        <v>-423166.74999999721</v>
      </c>
      <c r="G31" s="41">
        <f t="shared" si="15"/>
        <v>117557.02129506506</v>
      </c>
      <c r="H31" s="41">
        <f t="shared" si="15"/>
        <v>748337.6515633557</v>
      </c>
      <c r="I31" s="41">
        <f t="shared" si="15"/>
        <v>1459702.9354763385</v>
      </c>
      <c r="J31" s="41">
        <f t="shared" si="15"/>
        <v>1519421.314946007</v>
      </c>
      <c r="K31" s="41">
        <f t="shared" si="15"/>
        <v>1602291.7277136389</v>
      </c>
      <c r="L31" s="41">
        <f t="shared" si="15"/>
        <v>1701452.145472575</v>
      </c>
      <c r="M31" s="41">
        <f t="shared" si="15"/>
        <v>1813552.4558935165</v>
      </c>
      <c r="N31" s="41">
        <f t="shared" si="15"/>
        <v>1937461.2357995864</v>
      </c>
      <c r="O31" s="41">
        <f t="shared" si="15"/>
        <v>2074016.8471828774</v>
      </c>
      <c r="P31" s="39"/>
      <c r="Q31" s="40">
        <f>SUM(Q29:Q30)</f>
        <v>149406.14384389331</v>
      </c>
      <c r="R31" s="40">
        <f t="shared" ref="R31:AB31" si="16">SUM(R29:R30)</f>
        <v>304148.72658324381</v>
      </c>
      <c r="S31" s="41">
        <f t="shared" si="16"/>
        <v>462161.86273748148</v>
      </c>
      <c r="T31" s="41">
        <f t="shared" si="16"/>
        <v>625152.09593265317</v>
      </c>
      <c r="U31" s="41">
        <f t="shared" si="16"/>
        <v>788348.25282931887</v>
      </c>
      <c r="V31" s="41">
        <f t="shared" si="16"/>
        <v>950574.89151945245</v>
      </c>
      <c r="W31" s="41">
        <f t="shared" si="16"/>
        <v>648602.98374250438</v>
      </c>
      <c r="X31" s="41">
        <f t="shared" si="16"/>
        <v>325268.13730189763</v>
      </c>
      <c r="Y31" s="41">
        <f t="shared" si="16"/>
        <v>-20641.787234418094</v>
      </c>
      <c r="Z31" s="41">
        <f t="shared" si="16"/>
        <v>-389178.53306397004</v>
      </c>
      <c r="AA31" s="41">
        <f t="shared" si="16"/>
        <v>-780646.3974247782</v>
      </c>
      <c r="AB31" s="41">
        <f t="shared" si="16"/>
        <v>-1194373.7564845469</v>
      </c>
      <c r="AC31" s="39"/>
      <c r="AD31" s="40">
        <f>SUM(AD29:AD30)</f>
        <v>-383124.43030451494</v>
      </c>
      <c r="AE31" s="40">
        <f t="shared" ref="AE31:AO31" si="17">SUM(AE29:AE30)</f>
        <v>-789159.44954880117</v>
      </c>
      <c r="AF31" s="41">
        <f t="shared" si="17"/>
        <v>-1219509.9325230573</v>
      </c>
      <c r="AG31" s="41">
        <f t="shared" si="17"/>
        <v>-1675943.9187539117</v>
      </c>
      <c r="AH31" s="41">
        <f t="shared" si="17"/>
        <v>-2158875.1627008598</v>
      </c>
      <c r="AI31" s="41">
        <f t="shared" si="17"/>
        <v>-2668575.2956106476</v>
      </c>
      <c r="AJ31" s="41">
        <f t="shared" si="17"/>
        <v>-3205995.9064002186</v>
      </c>
      <c r="AK31" s="41">
        <f t="shared" si="17"/>
        <v>-3770082.8118112637</v>
      </c>
      <c r="AL31" s="41">
        <f t="shared" si="17"/>
        <v>-4360070.3277544677</v>
      </c>
      <c r="AM31" s="41">
        <f t="shared" si="17"/>
        <v>-4976446.9983210173</v>
      </c>
      <c r="AN31" s="41">
        <f t="shared" si="17"/>
        <v>-5617403.9127208255</v>
      </c>
      <c r="AO31" s="41">
        <f t="shared" si="17"/>
        <v>-6271627.2181527838</v>
      </c>
    </row>
    <row r="32" spans="2:41" x14ac:dyDescent="0.25">
      <c r="B32" s="42">
        <v>4.0415000000000001</v>
      </c>
      <c r="C32" s="36" t="s">
        <v>40</v>
      </c>
      <c r="D32" s="40">
        <f t="shared" ref="D32:O32" si="18">D27+D31</f>
        <v>-1369830.2599999993</v>
      </c>
      <c r="E32" s="40">
        <f t="shared" si="18"/>
        <v>-2758861.6199999992</v>
      </c>
      <c r="F32" s="41">
        <f t="shared" si="18"/>
        <v>-4646660.46</v>
      </c>
      <c r="G32" s="41">
        <f t="shared" si="18"/>
        <v>-5849202.096775474</v>
      </c>
      <c r="H32" s="41">
        <f t="shared" si="18"/>
        <v>-6994610.9805850182</v>
      </c>
      <c r="I32" s="41">
        <f t="shared" si="18"/>
        <v>-8092038.2770623583</v>
      </c>
      <c r="J32" s="41">
        <f t="shared" si="18"/>
        <v>-9168287.9532327093</v>
      </c>
      <c r="K32" s="41">
        <f t="shared" si="18"/>
        <v>-10236771.914382098</v>
      </c>
      <c r="L32" s="41">
        <f t="shared" si="18"/>
        <v>-11303924.440968666</v>
      </c>
      <c r="M32" s="41">
        <f t="shared" si="18"/>
        <v>-12376345.668899193</v>
      </c>
      <c r="N32" s="41">
        <f t="shared" si="18"/>
        <v>-13455094.960274683</v>
      </c>
      <c r="O32" s="41">
        <f t="shared" si="18"/>
        <v>-14538167.820508406</v>
      </c>
      <c r="P32" s="39"/>
      <c r="Q32" s="40">
        <f t="shared" ref="Q32:AB32" si="19">Q27+Q31</f>
        <v>-1093089.7003501253</v>
      </c>
      <c r="R32" s="40">
        <f t="shared" si="19"/>
        <v>-2207951.4607664016</v>
      </c>
      <c r="S32" s="41">
        <f t="shared" si="19"/>
        <v>-3346748.7815577453</v>
      </c>
      <c r="T32" s="41">
        <f t="shared" si="19"/>
        <v>-4511384.1854751967</v>
      </c>
      <c r="U32" s="41">
        <f t="shared" si="19"/>
        <v>-5706615.1184763331</v>
      </c>
      <c r="V32" s="41">
        <f t="shared" si="19"/>
        <v>-6939245.5095480653</v>
      </c>
      <c r="W32" s="41">
        <f t="shared" si="19"/>
        <v>-8217128.9827515977</v>
      </c>
      <c r="X32" s="41">
        <f t="shared" si="19"/>
        <v>-9542951.6342086066</v>
      </c>
      <c r="Y32" s="41">
        <f t="shared" si="19"/>
        <v>-10920260.420385003</v>
      </c>
      <c r="Z32" s="41">
        <f t="shared" si="19"/>
        <v>-12351686.126418862</v>
      </c>
      <c r="AA32" s="41">
        <f t="shared" si="19"/>
        <v>-13836670.376819437</v>
      </c>
      <c r="AB32" s="41">
        <f t="shared" si="19"/>
        <v>-15371206.712929206</v>
      </c>
      <c r="AC32" s="39"/>
      <c r="AD32" s="40">
        <f t="shared" ref="AD32:AO32" si="20">AD27+AD31</f>
        <v>-1588973.8542477193</v>
      </c>
      <c r="AE32" s="40">
        <f t="shared" si="20"/>
        <v>-3238405.6054434031</v>
      </c>
      <c r="AF32" s="41">
        <f t="shared" si="20"/>
        <v>-4952635.892470181</v>
      </c>
      <c r="AG32" s="41">
        <f t="shared" si="20"/>
        <v>-6735219.4064211538</v>
      </c>
      <c r="AH32" s="41">
        <f t="shared" si="20"/>
        <v>-8588957.2114984598</v>
      </c>
      <c r="AI32" s="41">
        <f t="shared" si="20"/>
        <v>-10518238.221710652</v>
      </c>
      <c r="AJ32" s="41">
        <f t="shared" si="20"/>
        <v>-12523984.584829237</v>
      </c>
      <c r="AK32" s="41">
        <f t="shared" si="20"/>
        <v>-14605397.42180226</v>
      </c>
      <c r="AL32" s="41">
        <f t="shared" si="20"/>
        <v>-16763381.645921424</v>
      </c>
      <c r="AM32" s="41">
        <f t="shared" si="20"/>
        <v>-18997721.945018321</v>
      </c>
      <c r="AN32" s="41">
        <f t="shared" si="20"/>
        <v>-21293605.890471604</v>
      </c>
      <c r="AO32" s="41">
        <f t="shared" si="20"/>
        <v>-23632041.090747155</v>
      </c>
    </row>
    <row r="33" spans="2:41" x14ac:dyDescent="0.25">
      <c r="B33" s="42"/>
      <c r="C33" s="29" t="s">
        <v>41</v>
      </c>
      <c r="D33" s="44"/>
      <c r="E33" s="44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39"/>
      <c r="Q33" s="44"/>
      <c r="R33" s="44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39"/>
      <c r="AD33" s="44"/>
      <c r="AE33" s="44"/>
      <c r="AF33" s="45"/>
      <c r="AG33" s="45"/>
      <c r="AH33" s="45"/>
      <c r="AI33" s="45"/>
      <c r="AJ33" s="45"/>
      <c r="AK33" s="45"/>
      <c r="AL33" s="45"/>
      <c r="AM33" s="45"/>
      <c r="AN33" s="45"/>
      <c r="AO33" s="45"/>
    </row>
    <row r="34" spans="2:41" x14ac:dyDescent="0.25">
      <c r="B34" s="42">
        <v>4.05</v>
      </c>
      <c r="C34" s="36" t="s">
        <v>42</v>
      </c>
      <c r="D34" s="37">
        <v>0</v>
      </c>
      <c r="E34" s="37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9"/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9"/>
      <c r="AD34" s="37">
        <v>0</v>
      </c>
      <c r="AE34" s="37">
        <v>0</v>
      </c>
      <c r="AF34" s="37">
        <v>0</v>
      </c>
      <c r="AG34" s="37">
        <v>0</v>
      </c>
      <c r="AH34" s="37">
        <v>0</v>
      </c>
      <c r="AI34" s="37">
        <v>0</v>
      </c>
      <c r="AJ34" s="37">
        <v>0</v>
      </c>
      <c r="AK34" s="37">
        <v>0</v>
      </c>
      <c r="AL34" s="37">
        <v>0</v>
      </c>
      <c r="AM34" s="37">
        <v>0</v>
      </c>
      <c r="AN34" s="37">
        <v>0</v>
      </c>
      <c r="AO34" s="37">
        <v>0</v>
      </c>
    </row>
    <row r="35" spans="2:41" x14ac:dyDescent="0.25">
      <c r="B35" s="42">
        <v>4.0599999999999996</v>
      </c>
      <c r="C35" s="36" t="s">
        <v>43</v>
      </c>
      <c r="D35" s="37">
        <v>0</v>
      </c>
      <c r="E35" s="37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9"/>
      <c r="Q35" s="37">
        <v>0</v>
      </c>
      <c r="R35" s="37">
        <v>0</v>
      </c>
      <c r="S35" s="37">
        <v>0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39"/>
      <c r="AD35" s="37">
        <v>0</v>
      </c>
      <c r="AE35" s="37">
        <v>0</v>
      </c>
      <c r="AF35" s="37">
        <v>0</v>
      </c>
      <c r="AG35" s="37">
        <v>0</v>
      </c>
      <c r="AH35" s="37">
        <v>0</v>
      </c>
      <c r="AI35" s="37">
        <v>0</v>
      </c>
      <c r="AJ35" s="37">
        <v>0</v>
      </c>
      <c r="AK35" s="37">
        <v>0</v>
      </c>
      <c r="AL35" s="37">
        <v>0</v>
      </c>
      <c r="AM35" s="37">
        <v>0</v>
      </c>
      <c r="AN35" s="37">
        <v>0</v>
      </c>
      <c r="AO35" s="37">
        <v>0</v>
      </c>
    </row>
    <row r="36" spans="2:41" x14ac:dyDescent="0.25">
      <c r="B36" s="42">
        <v>4.07</v>
      </c>
      <c r="C36" s="29" t="s">
        <v>44</v>
      </c>
      <c r="D36" s="40">
        <f>SUM(D34:D35)</f>
        <v>0</v>
      </c>
      <c r="E36" s="40">
        <f t="shared" ref="E36:O36" si="21">SUM(E34:E35)</f>
        <v>0</v>
      </c>
      <c r="F36" s="41">
        <f t="shared" si="21"/>
        <v>0</v>
      </c>
      <c r="G36" s="41">
        <f t="shared" si="21"/>
        <v>0</v>
      </c>
      <c r="H36" s="41">
        <f t="shared" si="21"/>
        <v>0</v>
      </c>
      <c r="I36" s="41">
        <f t="shared" si="21"/>
        <v>0</v>
      </c>
      <c r="J36" s="41">
        <f t="shared" si="21"/>
        <v>0</v>
      </c>
      <c r="K36" s="41">
        <f t="shared" si="21"/>
        <v>0</v>
      </c>
      <c r="L36" s="41">
        <f t="shared" si="21"/>
        <v>0</v>
      </c>
      <c r="M36" s="41">
        <f t="shared" si="21"/>
        <v>0</v>
      </c>
      <c r="N36" s="41">
        <f t="shared" si="21"/>
        <v>0</v>
      </c>
      <c r="O36" s="41">
        <f t="shared" si="21"/>
        <v>0</v>
      </c>
      <c r="P36" s="39"/>
      <c r="Q36" s="40">
        <f>SUM(Q34:Q35)</f>
        <v>0</v>
      </c>
      <c r="R36" s="40">
        <f t="shared" ref="R36:AB36" si="22">SUM(R34:R35)</f>
        <v>0</v>
      </c>
      <c r="S36" s="41">
        <f t="shared" si="22"/>
        <v>0</v>
      </c>
      <c r="T36" s="41">
        <f t="shared" si="22"/>
        <v>0</v>
      </c>
      <c r="U36" s="41">
        <f t="shared" si="22"/>
        <v>0</v>
      </c>
      <c r="V36" s="41">
        <f t="shared" si="22"/>
        <v>0</v>
      </c>
      <c r="W36" s="41">
        <f t="shared" si="22"/>
        <v>0</v>
      </c>
      <c r="X36" s="41">
        <f t="shared" si="22"/>
        <v>0</v>
      </c>
      <c r="Y36" s="41">
        <f t="shared" si="22"/>
        <v>0</v>
      </c>
      <c r="Z36" s="41">
        <f t="shared" si="22"/>
        <v>0</v>
      </c>
      <c r="AA36" s="41">
        <f t="shared" si="22"/>
        <v>0</v>
      </c>
      <c r="AB36" s="41">
        <f t="shared" si="22"/>
        <v>0</v>
      </c>
      <c r="AC36" s="39"/>
      <c r="AD36" s="40">
        <f>SUM(AD34:AD35)</f>
        <v>0</v>
      </c>
      <c r="AE36" s="40">
        <f t="shared" ref="AE36:AO36" si="23">SUM(AE34:AE35)</f>
        <v>0</v>
      </c>
      <c r="AF36" s="41">
        <f t="shared" si="23"/>
        <v>0</v>
      </c>
      <c r="AG36" s="41">
        <f t="shared" si="23"/>
        <v>0</v>
      </c>
      <c r="AH36" s="41">
        <f t="shared" si="23"/>
        <v>0</v>
      </c>
      <c r="AI36" s="41">
        <f t="shared" si="23"/>
        <v>0</v>
      </c>
      <c r="AJ36" s="41">
        <f t="shared" si="23"/>
        <v>0</v>
      </c>
      <c r="AK36" s="41">
        <f t="shared" si="23"/>
        <v>0</v>
      </c>
      <c r="AL36" s="41">
        <f t="shared" si="23"/>
        <v>0</v>
      </c>
      <c r="AM36" s="41">
        <f t="shared" si="23"/>
        <v>0</v>
      </c>
      <c r="AN36" s="41">
        <f t="shared" si="23"/>
        <v>0</v>
      </c>
      <c r="AO36" s="41">
        <f t="shared" si="23"/>
        <v>0</v>
      </c>
    </row>
    <row r="37" spans="2:41" x14ac:dyDescent="0.25">
      <c r="B37" s="42">
        <v>4.08</v>
      </c>
      <c r="C37" s="36" t="s">
        <v>45</v>
      </c>
      <c r="D37" s="37">
        <v>0</v>
      </c>
      <c r="E37" s="37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9"/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9"/>
      <c r="AD37" s="37">
        <v>0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7">
        <v>0</v>
      </c>
      <c r="AK37" s="37">
        <v>0</v>
      </c>
      <c r="AL37" s="37">
        <v>0</v>
      </c>
      <c r="AM37" s="37">
        <v>0</v>
      </c>
      <c r="AN37" s="37">
        <v>0</v>
      </c>
      <c r="AO37" s="37">
        <v>0</v>
      </c>
    </row>
    <row r="38" spans="2:41" x14ac:dyDescent="0.25">
      <c r="B38" s="42">
        <v>4.09</v>
      </c>
      <c r="C38" s="29" t="s">
        <v>46</v>
      </c>
      <c r="D38" s="40">
        <f t="shared" ref="D38:F38" si="24">D32+D36</f>
        <v>-1369830.2599999993</v>
      </c>
      <c r="E38" s="40">
        <f t="shared" si="24"/>
        <v>-2758861.6199999992</v>
      </c>
      <c r="F38" s="41">
        <f t="shared" si="24"/>
        <v>-4646660.46</v>
      </c>
      <c r="G38" s="41">
        <f>G32+G36</f>
        <v>-5849202.096775474</v>
      </c>
      <c r="H38" s="41">
        <f>H32+H36</f>
        <v>-6994610.9805850182</v>
      </c>
      <c r="I38" s="41">
        <f t="shared" ref="I38:O38" si="25">I32+I36</f>
        <v>-8092038.2770623583</v>
      </c>
      <c r="J38" s="41">
        <f t="shared" si="25"/>
        <v>-9168287.9532327093</v>
      </c>
      <c r="K38" s="41">
        <f t="shared" si="25"/>
        <v>-10236771.914382098</v>
      </c>
      <c r="L38" s="41">
        <f t="shared" si="25"/>
        <v>-11303924.440968666</v>
      </c>
      <c r="M38" s="41">
        <f t="shared" si="25"/>
        <v>-12376345.668899193</v>
      </c>
      <c r="N38" s="41">
        <f t="shared" si="25"/>
        <v>-13455094.960274683</v>
      </c>
      <c r="O38" s="41">
        <f t="shared" si="25"/>
        <v>-14538167.820508406</v>
      </c>
      <c r="P38" s="39"/>
      <c r="Q38" s="40">
        <f t="shared" ref="Q38:S38" si="26">Q32+Q36</f>
        <v>-1093089.7003501253</v>
      </c>
      <c r="R38" s="40">
        <f t="shared" si="26"/>
        <v>-2207951.4607664016</v>
      </c>
      <c r="S38" s="41">
        <f t="shared" si="26"/>
        <v>-3346748.7815577453</v>
      </c>
      <c r="T38" s="41">
        <f>T32+T36</f>
        <v>-4511384.1854751967</v>
      </c>
      <c r="U38" s="41">
        <f>U32+U36</f>
        <v>-5706615.1184763331</v>
      </c>
      <c r="V38" s="41">
        <f t="shared" ref="V38:AB38" si="27">V32+V36</f>
        <v>-6939245.5095480653</v>
      </c>
      <c r="W38" s="41">
        <f t="shared" si="27"/>
        <v>-8217128.9827515977</v>
      </c>
      <c r="X38" s="41">
        <f t="shared" si="27"/>
        <v>-9542951.6342086066</v>
      </c>
      <c r="Y38" s="41">
        <f t="shared" si="27"/>
        <v>-10920260.420385003</v>
      </c>
      <c r="Z38" s="41">
        <f t="shared" si="27"/>
        <v>-12351686.126418862</v>
      </c>
      <c r="AA38" s="41">
        <f t="shared" si="27"/>
        <v>-13836670.376819437</v>
      </c>
      <c r="AB38" s="41">
        <f t="shared" si="27"/>
        <v>-15371206.712929206</v>
      </c>
      <c r="AC38" s="39"/>
      <c r="AD38" s="40">
        <f t="shared" ref="AD38:AF38" si="28">AD32+AD36</f>
        <v>-1588973.8542477193</v>
      </c>
      <c r="AE38" s="40">
        <f t="shared" si="28"/>
        <v>-3238405.6054434031</v>
      </c>
      <c r="AF38" s="41">
        <f t="shared" si="28"/>
        <v>-4952635.892470181</v>
      </c>
      <c r="AG38" s="41">
        <f>AG32+AG36</f>
        <v>-6735219.4064211538</v>
      </c>
      <c r="AH38" s="41">
        <f>AH32+AH36</f>
        <v>-8588957.2114984598</v>
      </c>
      <c r="AI38" s="41">
        <f t="shared" ref="AI38:AO38" si="29">AI32+AI36</f>
        <v>-10518238.221710652</v>
      </c>
      <c r="AJ38" s="41">
        <f t="shared" si="29"/>
        <v>-12523984.584829237</v>
      </c>
      <c r="AK38" s="41">
        <f t="shared" si="29"/>
        <v>-14605397.42180226</v>
      </c>
      <c r="AL38" s="41">
        <f t="shared" si="29"/>
        <v>-16763381.645921424</v>
      </c>
      <c r="AM38" s="41">
        <f t="shared" si="29"/>
        <v>-18997721.945018321</v>
      </c>
      <c r="AN38" s="41">
        <f t="shared" si="29"/>
        <v>-21293605.890471604</v>
      </c>
      <c r="AO38" s="41">
        <f t="shared" si="29"/>
        <v>-23632041.090747155</v>
      </c>
    </row>
    <row r="39" spans="2:41" x14ac:dyDescent="0.25">
      <c r="B39" s="42"/>
      <c r="C39" s="29" t="s">
        <v>47</v>
      </c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39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39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</row>
    <row r="40" spans="2:41" x14ac:dyDescent="0.25">
      <c r="B40" s="42">
        <v>5.0115999999999996</v>
      </c>
      <c r="C40" s="36" t="s">
        <v>48</v>
      </c>
      <c r="D40" s="37">
        <v>-102499.09999999998</v>
      </c>
      <c r="E40" s="37">
        <v>78751.140000000014</v>
      </c>
      <c r="F40" s="38">
        <v>82953.300000000017</v>
      </c>
      <c r="G40" s="38">
        <v>46325.108744326892</v>
      </c>
      <c r="H40" s="38">
        <v>8522.7899539254577</v>
      </c>
      <c r="I40" s="38">
        <v>-28054.028928128027</v>
      </c>
      <c r="J40" s="38">
        <v>-65769.883092660137</v>
      </c>
      <c r="K40" s="38">
        <v>-104204.60013432024</v>
      </c>
      <c r="L40" s="38">
        <v>-142256.86468519957</v>
      </c>
      <c r="M40" s="38">
        <v>-179622.93743276433</v>
      </c>
      <c r="N40" s="38">
        <v>-220939.20152616888</v>
      </c>
      <c r="O40" s="38">
        <v>-261737.35753552357</v>
      </c>
      <c r="P40" s="39"/>
      <c r="Q40" s="37">
        <v>-46704.935224820685</v>
      </c>
      <c r="R40" s="37">
        <v>-92639.883021129222</v>
      </c>
      <c r="S40" s="37">
        <v>-144252.33115408377</v>
      </c>
      <c r="T40" s="37">
        <v>-198415.13280310374</v>
      </c>
      <c r="U40" s="37">
        <v>-252987.78845197777</v>
      </c>
      <c r="V40" s="37">
        <v>-312486.482399776</v>
      </c>
      <c r="W40" s="37">
        <v>-374763.67292712943</v>
      </c>
      <c r="X40" s="37">
        <v>-437999.10930825921</v>
      </c>
      <c r="Y40" s="37">
        <v>-502745.24637059163</v>
      </c>
      <c r="Z40" s="37">
        <v>-566729.30022663064</v>
      </c>
      <c r="AA40" s="37">
        <v>-633245.82352659595</v>
      </c>
      <c r="AB40" s="37">
        <v>-695902.56996818434</v>
      </c>
      <c r="AC40" s="39"/>
      <c r="AD40" s="37">
        <v>-75301.682227413839</v>
      </c>
      <c r="AE40" s="37">
        <v>-150824.25136071959</v>
      </c>
      <c r="AF40" s="37">
        <v>-236475.33794407299</v>
      </c>
      <c r="AG40" s="37">
        <v>-324147.45976575965</v>
      </c>
      <c r="AH40" s="37">
        <v>-414990.11720365396</v>
      </c>
      <c r="AI40" s="37">
        <v>-513118.35912473686</v>
      </c>
      <c r="AJ40" s="37">
        <v>-614340.80288910924</v>
      </c>
      <c r="AK40" s="37">
        <v>-717456.67414213554</v>
      </c>
      <c r="AL40" s="37">
        <v>-824081.81214503467</v>
      </c>
      <c r="AM40" s="37">
        <v>-929824.63543899124</v>
      </c>
      <c r="AN40" s="37">
        <v>-1027021.2623511403</v>
      </c>
      <c r="AO40" s="37">
        <v>-1113805.7823867498</v>
      </c>
    </row>
    <row r="41" spans="2:41" x14ac:dyDescent="0.25">
      <c r="B41" s="42">
        <v>5.0217000000000001</v>
      </c>
      <c r="C41" s="36" t="s">
        <v>49</v>
      </c>
      <c r="D41" s="37">
        <v>-8955.7099999999991</v>
      </c>
      <c r="E41" s="37">
        <v>-37362.289999999994</v>
      </c>
      <c r="F41" s="38">
        <v>-87394.620000000024</v>
      </c>
      <c r="G41" s="38">
        <v>-119987.70734828716</v>
      </c>
      <c r="H41" s="38">
        <v>-144704.12601764884</v>
      </c>
      <c r="I41" s="38">
        <v>-166430.48020616709</v>
      </c>
      <c r="J41" s="38">
        <v>-184150.20215536407</v>
      </c>
      <c r="K41" s="38">
        <v>-199200.24181270742</v>
      </c>
      <c r="L41" s="38">
        <v>-212996.17674039013</v>
      </c>
      <c r="M41" s="38">
        <v>-225713.99723719817</v>
      </c>
      <c r="N41" s="38">
        <v>-232348.3670824373</v>
      </c>
      <c r="O41" s="38">
        <v>-237032.06490377415</v>
      </c>
      <c r="P41" s="39"/>
      <c r="Q41" s="37">
        <v>3587.2249281741679</v>
      </c>
      <c r="R41" s="37">
        <v>8076.3933408780504</v>
      </c>
      <c r="S41" s="37">
        <v>18884.862071891599</v>
      </c>
      <c r="T41" s="37">
        <v>31571.805897054503</v>
      </c>
      <c r="U41" s="37">
        <v>43239.230919912887</v>
      </c>
      <c r="V41" s="37">
        <v>58178.852078186035</v>
      </c>
      <c r="W41" s="37">
        <v>73918.502673157549</v>
      </c>
      <c r="X41" s="37">
        <v>88559.64680097645</v>
      </c>
      <c r="Y41" s="37">
        <v>102565.88361620973</v>
      </c>
      <c r="Z41" s="37">
        <v>113588.70999098619</v>
      </c>
      <c r="AA41" s="37">
        <v>124984.91246322909</v>
      </c>
      <c r="AB41" s="37">
        <v>130560.55267547844</v>
      </c>
      <c r="AC41" s="39"/>
      <c r="AD41" s="37">
        <v>16118.270271623885</v>
      </c>
      <c r="AE41" s="37">
        <v>30033.078768323183</v>
      </c>
      <c r="AF41" s="37">
        <v>51425.310557261961</v>
      </c>
      <c r="AG41" s="37">
        <v>72024.079308572895</v>
      </c>
      <c r="AH41" s="37">
        <v>92885.911927687761</v>
      </c>
      <c r="AI41" s="37">
        <v>117912.51445656244</v>
      </c>
      <c r="AJ41" s="37">
        <v>142801.0354449639</v>
      </c>
      <c r="AK41" s="37">
        <v>166298.58025081511</v>
      </c>
      <c r="AL41" s="37">
        <v>189898.74864768647</v>
      </c>
      <c r="AM41" s="37">
        <v>209131.69523651121</v>
      </c>
      <c r="AN41" s="37">
        <v>216800.15906644118</v>
      </c>
      <c r="AO41" s="37">
        <v>211772.85446957263</v>
      </c>
    </row>
    <row r="42" spans="2:41" x14ac:dyDescent="0.25">
      <c r="B42" s="42">
        <v>5.0317999999999996</v>
      </c>
      <c r="C42" s="36" t="s">
        <v>50</v>
      </c>
      <c r="D42" s="37">
        <v>-426794.78</v>
      </c>
      <c r="E42" s="37">
        <v>-771354.41999999993</v>
      </c>
      <c r="F42" s="38">
        <v>-1247529.56</v>
      </c>
      <c r="G42" s="38">
        <v>-1621519.6003925058</v>
      </c>
      <c r="H42" s="38">
        <v>-1995509.6407850115</v>
      </c>
      <c r="I42" s="38">
        <v>-2369499.6811775174</v>
      </c>
      <c r="J42" s="38">
        <v>-2756091.3076811344</v>
      </c>
      <c r="K42" s="38">
        <v>-3142682.9341847515</v>
      </c>
      <c r="L42" s="38">
        <v>-3529274.5606883685</v>
      </c>
      <c r="M42" s="38">
        <v>-3914366.1871919855</v>
      </c>
      <c r="N42" s="38">
        <v>-4299457.8136956021</v>
      </c>
      <c r="O42" s="38">
        <v>-4684549.4401992187</v>
      </c>
      <c r="P42" s="39"/>
      <c r="Q42" s="37">
        <v>-421938.39842028351</v>
      </c>
      <c r="R42" s="37">
        <v>-842357.86684056697</v>
      </c>
      <c r="S42" s="37">
        <v>-1262777.3352608504</v>
      </c>
      <c r="T42" s="37">
        <v>-1688571.4340802841</v>
      </c>
      <c r="U42" s="37">
        <v>-2114365.5328997178</v>
      </c>
      <c r="V42" s="37">
        <v>-2540159.6317191515</v>
      </c>
      <c r="W42" s="37">
        <v>-2966060.3959552515</v>
      </c>
      <c r="X42" s="37">
        <v>-3392573.6601913515</v>
      </c>
      <c r="Y42" s="37">
        <v>-3819086.9244274516</v>
      </c>
      <c r="Z42" s="37">
        <v>-4245600.1886635516</v>
      </c>
      <c r="AA42" s="37">
        <v>-4672113.4528996516</v>
      </c>
      <c r="AB42" s="37">
        <v>-5098626.7171357516</v>
      </c>
      <c r="AC42" s="39"/>
      <c r="AD42" s="37">
        <v>-457361.78883193352</v>
      </c>
      <c r="AE42" s="37">
        <v>-914723.57766386704</v>
      </c>
      <c r="AF42" s="37">
        <v>-1372085.3664958007</v>
      </c>
      <c r="AG42" s="37">
        <v>-1847796.4805942506</v>
      </c>
      <c r="AH42" s="37">
        <v>-2323507.5946927005</v>
      </c>
      <c r="AI42" s="37">
        <v>-2799218.7087911507</v>
      </c>
      <c r="AJ42" s="37">
        <v>-3275041.8215771005</v>
      </c>
      <c r="AK42" s="37">
        <v>-3750864.9343630504</v>
      </c>
      <c r="AL42" s="37">
        <v>-4226688.0471490007</v>
      </c>
      <c r="AM42" s="37">
        <v>-4702511.159934951</v>
      </c>
      <c r="AN42" s="37">
        <v>-5178334.2727209013</v>
      </c>
      <c r="AO42" s="37">
        <v>-5654157.3855068516</v>
      </c>
    </row>
    <row r="43" spans="2:41" x14ac:dyDescent="0.25">
      <c r="B43" s="42">
        <v>5.0419</v>
      </c>
      <c r="C43" s="36" t="s">
        <v>51</v>
      </c>
      <c r="D43" s="37">
        <v>967778.67</v>
      </c>
      <c r="E43" s="37">
        <v>1933252</v>
      </c>
      <c r="F43" s="38">
        <v>2915446.5500000003</v>
      </c>
      <c r="G43" s="38">
        <v>3797162.2927053445</v>
      </c>
      <c r="H43" s="38">
        <v>4586248.544097418</v>
      </c>
      <c r="I43" s="38">
        <v>5331403.4321945319</v>
      </c>
      <c r="J43" s="38">
        <v>6015797.6094800644</v>
      </c>
      <c r="K43" s="38">
        <v>6680930.1675250437</v>
      </c>
      <c r="L43" s="38">
        <v>7363277.2138385512</v>
      </c>
      <c r="M43" s="38">
        <v>8086157.4257723326</v>
      </c>
      <c r="N43" s="38">
        <v>8784947.014814958</v>
      </c>
      <c r="O43" s="38">
        <v>9533030.6752608586</v>
      </c>
      <c r="P43" s="39"/>
      <c r="Q43" s="37">
        <v>657217.35410936223</v>
      </c>
      <c r="R43" s="37">
        <v>1347722.5859898087</v>
      </c>
      <c r="S43" s="37">
        <v>1978929.5944304517</v>
      </c>
      <c r="T43" s="37">
        <v>2623299.8998630014</v>
      </c>
      <c r="U43" s="37">
        <v>3308997.8328452697</v>
      </c>
      <c r="V43" s="37">
        <v>3958270.1619481742</v>
      </c>
      <c r="W43" s="37">
        <v>4632642.2939622737</v>
      </c>
      <c r="X43" s="37">
        <v>5370143.2720761774</v>
      </c>
      <c r="Y43" s="37">
        <v>6162728.0085252682</v>
      </c>
      <c r="Z43" s="37">
        <v>7057480.7509598844</v>
      </c>
      <c r="AA43" s="37">
        <v>8003313.5018336019</v>
      </c>
      <c r="AB43" s="37">
        <v>9114706.2642894201</v>
      </c>
      <c r="AC43" s="39"/>
      <c r="AD43" s="37">
        <v>963539.52360423515</v>
      </c>
      <c r="AE43" s="37">
        <v>2011709.105829831</v>
      </c>
      <c r="AF43" s="37">
        <v>2977318.2223425726</v>
      </c>
      <c r="AG43" s="37">
        <v>4024249.6803638749</v>
      </c>
      <c r="AH43" s="37">
        <v>5124594.2209769236</v>
      </c>
      <c r="AI43" s="37">
        <v>6210885.7120261854</v>
      </c>
      <c r="AJ43" s="37">
        <v>7365388.1527600838</v>
      </c>
      <c r="AK43" s="37">
        <v>8609559.4112518318</v>
      </c>
      <c r="AL43" s="37">
        <v>9915786.0925241113</v>
      </c>
      <c r="AM43" s="37">
        <v>11365059.14523045</v>
      </c>
      <c r="AN43" s="37">
        <v>13098554.823929301</v>
      </c>
      <c r="AO43" s="37">
        <v>15114785.246219603</v>
      </c>
    </row>
    <row r="44" spans="2:41" x14ac:dyDescent="0.25">
      <c r="B44" s="42">
        <v>5.0519999999999996</v>
      </c>
      <c r="C44" s="36" t="s">
        <v>52</v>
      </c>
      <c r="D44" s="37">
        <v>-487896.83999999997</v>
      </c>
      <c r="E44" s="37">
        <v>-897679.51</v>
      </c>
      <c r="F44" s="38">
        <v>-1140325.21</v>
      </c>
      <c r="G44" s="38">
        <v>-1580547.2173983313</v>
      </c>
      <c r="H44" s="38">
        <v>-2012074.7879644423</v>
      </c>
      <c r="I44" s="38">
        <v>-2386733.8647199469</v>
      </c>
      <c r="J44" s="38">
        <v>-2724434.3276073998</v>
      </c>
      <c r="K44" s="38">
        <v>-3024821.4320529047</v>
      </c>
      <c r="L44" s="38">
        <v>-3303077.7797842436</v>
      </c>
      <c r="M44" s="38">
        <v>-3571560.1982433274</v>
      </c>
      <c r="N44" s="38">
        <v>-3862470.757330765</v>
      </c>
      <c r="O44" s="38">
        <v>-4152283.594477654</v>
      </c>
      <c r="P44" s="39"/>
      <c r="Q44" s="37">
        <v>-354948.30282963632</v>
      </c>
      <c r="R44" s="37">
        <v>-712340.49410165614</v>
      </c>
      <c r="S44" s="37">
        <v>-1072505.5010320207</v>
      </c>
      <c r="T44" s="37">
        <v>-1438478.1794123771</v>
      </c>
      <c r="U44" s="37">
        <v>-1808205.9968264755</v>
      </c>
      <c r="V44" s="37">
        <v>-2182384.4182429048</v>
      </c>
      <c r="W44" s="37">
        <v>-2561939.4643094754</v>
      </c>
      <c r="X44" s="37">
        <v>-2947179.2358250013</v>
      </c>
      <c r="Y44" s="37">
        <v>-3338481.5678139552</v>
      </c>
      <c r="Z44" s="37">
        <v>-3736152.1915538544</v>
      </c>
      <c r="AA44" s="37">
        <v>-4140132.5574790416</v>
      </c>
      <c r="AB44" s="37">
        <v>-4550011.82344855</v>
      </c>
      <c r="AC44" s="39"/>
      <c r="AD44" s="37">
        <v>-416187.75446258561</v>
      </c>
      <c r="AE44" s="37">
        <v>-839445.33859735983</v>
      </c>
      <c r="AF44" s="37">
        <v>-1270259.4615782346</v>
      </c>
      <c r="AG44" s="37">
        <v>-1709102.7020432854</v>
      </c>
      <c r="AH44" s="37">
        <v>-2156260.5425404981</v>
      </c>
      <c r="AI44" s="37">
        <v>-2612205.088077113</v>
      </c>
      <c r="AJ44" s="37">
        <v>-3077056.2179009309</v>
      </c>
      <c r="AK44" s="37">
        <v>-3550736.7216490647</v>
      </c>
      <c r="AL44" s="37">
        <v>-4033359.3564101718</v>
      </c>
      <c r="AM44" s="37">
        <v>-4524941.8151015779</v>
      </c>
      <c r="AN44" s="37">
        <v>-5024115.297391424</v>
      </c>
      <c r="AO44" s="37">
        <v>-5528878.6849451642</v>
      </c>
    </row>
    <row r="45" spans="2:41" x14ac:dyDescent="0.25">
      <c r="B45" s="42">
        <v>5.0599999999999996</v>
      </c>
      <c r="C45" s="36" t="s">
        <v>53</v>
      </c>
      <c r="D45" s="40">
        <f>SUM(D40:D44)</f>
        <v>-58367.759999999893</v>
      </c>
      <c r="E45" s="40">
        <f t="shared" ref="E45:O45" si="30">SUM(E40:E44)</f>
        <v>305606.92000000016</v>
      </c>
      <c r="F45" s="41">
        <f t="shared" si="30"/>
        <v>523150.4600000002</v>
      </c>
      <c r="G45" s="41">
        <f t="shared" si="30"/>
        <v>521432.87631054712</v>
      </c>
      <c r="H45" s="41">
        <f t="shared" si="30"/>
        <v>442482.77928424068</v>
      </c>
      <c r="I45" s="41">
        <f t="shared" si="30"/>
        <v>380685.3771627727</v>
      </c>
      <c r="J45" s="41">
        <f t="shared" si="30"/>
        <v>285351.88894350594</v>
      </c>
      <c r="K45" s="41">
        <f t="shared" si="30"/>
        <v>210020.95934036002</v>
      </c>
      <c r="L45" s="41">
        <f t="shared" si="30"/>
        <v>175671.83194034919</v>
      </c>
      <c r="M45" s="41">
        <f t="shared" si="30"/>
        <v>194894.10566705745</v>
      </c>
      <c r="N45" s="41">
        <f t="shared" si="30"/>
        <v>169730.87517998461</v>
      </c>
      <c r="O45" s="41">
        <f t="shared" si="30"/>
        <v>197428.21814468829</v>
      </c>
      <c r="P45" s="39"/>
      <c r="Q45" s="40">
        <f>SUM(Q40:Q44)</f>
        <v>-162787.05743720412</v>
      </c>
      <c r="R45" s="40">
        <f t="shared" ref="R45:AB45" si="31">SUM(R40:R44)</f>
        <v>-291539.26463266555</v>
      </c>
      <c r="S45" s="41">
        <f t="shared" si="31"/>
        <v>-481720.71094461135</v>
      </c>
      <c r="T45" s="41">
        <f t="shared" si="31"/>
        <v>-670593.04053570889</v>
      </c>
      <c r="U45" s="41">
        <f t="shared" si="31"/>
        <v>-823322.25441298867</v>
      </c>
      <c r="V45" s="41">
        <f t="shared" si="31"/>
        <v>-1018581.5183354719</v>
      </c>
      <c r="W45" s="41">
        <f t="shared" si="31"/>
        <v>-1196202.7365564252</v>
      </c>
      <c r="X45" s="41">
        <f t="shared" si="31"/>
        <v>-1319049.0864474582</v>
      </c>
      <c r="Y45" s="41">
        <f t="shared" si="31"/>
        <v>-1395019.8464705208</v>
      </c>
      <c r="Z45" s="41">
        <f t="shared" si="31"/>
        <v>-1377412.2194931665</v>
      </c>
      <c r="AA45" s="41">
        <f t="shared" si="31"/>
        <v>-1317193.4196084579</v>
      </c>
      <c r="AB45" s="41">
        <f t="shared" si="31"/>
        <v>-1099274.2935875878</v>
      </c>
      <c r="AC45" s="39"/>
      <c r="AD45" s="40">
        <f>SUM(AD40:AD44)</f>
        <v>30806.568353926064</v>
      </c>
      <c r="AE45" s="40">
        <f t="shared" ref="AE45:AO45" si="32">SUM(AE40:AE44)</f>
        <v>136749.01697620773</v>
      </c>
      <c r="AF45" s="41">
        <f t="shared" si="32"/>
        <v>149923.36688172631</v>
      </c>
      <c r="AG45" s="41">
        <f t="shared" si="32"/>
        <v>215227.11726915208</v>
      </c>
      <c r="AH45" s="41">
        <f t="shared" si="32"/>
        <v>322721.87846775865</v>
      </c>
      <c r="AI45" s="41">
        <f t="shared" si="32"/>
        <v>404256.07048974745</v>
      </c>
      <c r="AJ45" s="41">
        <f t="shared" si="32"/>
        <v>541750.34583790693</v>
      </c>
      <c r="AK45" s="41">
        <f t="shared" si="32"/>
        <v>756799.66134839598</v>
      </c>
      <c r="AL45" s="41">
        <f t="shared" si="32"/>
        <v>1021555.625467591</v>
      </c>
      <c r="AM45" s="41">
        <f t="shared" si="32"/>
        <v>1416913.2299914407</v>
      </c>
      <c r="AN45" s="41">
        <f t="shared" si="32"/>
        <v>2085884.1505322764</v>
      </c>
      <c r="AO45" s="41">
        <f t="shared" si="32"/>
        <v>3029716.2478504106</v>
      </c>
    </row>
    <row r="46" spans="2:41" x14ac:dyDescent="0.25">
      <c r="B46" s="42">
        <v>5.07</v>
      </c>
      <c r="C46" s="36" t="s">
        <v>54</v>
      </c>
      <c r="D46" s="37">
        <v>10023.31</v>
      </c>
      <c r="E46" s="37">
        <v>-15462.020000000002</v>
      </c>
      <c r="F46" s="38">
        <v>-30762.760000000002</v>
      </c>
      <c r="G46" s="38">
        <v>173358.56261708791</v>
      </c>
      <c r="H46" s="38">
        <v>404035.65629143809</v>
      </c>
      <c r="I46" s="38">
        <v>635142.23642971541</v>
      </c>
      <c r="J46" s="38">
        <v>886108.34914730268</v>
      </c>
      <c r="K46" s="38">
        <v>1144008.7581313688</v>
      </c>
      <c r="L46" s="38">
        <v>1394802.5932044983</v>
      </c>
      <c r="M46" s="38">
        <v>1636822.5105331871</v>
      </c>
      <c r="N46" s="38">
        <v>1896947.488278843</v>
      </c>
      <c r="O46" s="38">
        <v>2133054.3179594199</v>
      </c>
      <c r="P46" s="39"/>
      <c r="Q46" s="37">
        <v>321354.96695701813</v>
      </c>
      <c r="R46" s="37">
        <v>646395.73095930449</v>
      </c>
      <c r="S46" s="37">
        <v>1030590.2510438408</v>
      </c>
      <c r="T46" s="37">
        <v>1454821.8540418495</v>
      </c>
      <c r="U46" s="37">
        <v>1883032.2710970503</v>
      </c>
      <c r="V46" s="37">
        <v>2366917.664003754</v>
      </c>
      <c r="W46" s="37">
        <v>2875504.659138523</v>
      </c>
      <c r="X46" s="37">
        <v>3386799.8397371043</v>
      </c>
      <c r="Y46" s="37">
        <v>3907405.6271644989</v>
      </c>
      <c r="Z46" s="37">
        <v>4410227.7487353375</v>
      </c>
      <c r="AA46" s="37">
        <v>4914152.3268622635</v>
      </c>
      <c r="AB46" s="37">
        <v>5346158.7648789939</v>
      </c>
      <c r="AC46" s="39"/>
      <c r="AD46" s="37">
        <v>590277.18844435748</v>
      </c>
      <c r="AE46" s="37">
        <v>1176887.6224881744</v>
      </c>
      <c r="AF46" s="37">
        <v>1865174.3132916912</v>
      </c>
      <c r="AG46" s="37">
        <v>2578942.69389793</v>
      </c>
      <c r="AH46" s="37">
        <v>3316334.9055611556</v>
      </c>
      <c r="AI46" s="37">
        <v>4122996.313986965</v>
      </c>
      <c r="AJ46" s="37">
        <v>4938013.9387894403</v>
      </c>
      <c r="AK46" s="37">
        <v>5748629.8173625795</v>
      </c>
      <c r="AL46" s="37">
        <v>6574187.7245596088</v>
      </c>
      <c r="AM46" s="37">
        <v>7365077.6530431388</v>
      </c>
      <c r="AN46" s="37">
        <v>8013478.7422744781</v>
      </c>
      <c r="AO46" s="37">
        <v>8508593.6190215591</v>
      </c>
    </row>
    <row r="47" spans="2:41" x14ac:dyDescent="0.25">
      <c r="B47" s="42">
        <v>5.08</v>
      </c>
      <c r="C47" s="36" t="s">
        <v>55</v>
      </c>
      <c r="D47" s="37">
        <v>0</v>
      </c>
      <c r="E47" s="37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/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39"/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37">
        <v>0</v>
      </c>
    </row>
    <row r="48" spans="2:41" x14ac:dyDescent="0.25">
      <c r="B48" s="42">
        <v>5.09</v>
      </c>
      <c r="C48" s="36" t="s">
        <v>56</v>
      </c>
      <c r="D48" s="40">
        <f>SUM(D46:D47)</f>
        <v>10023.31</v>
      </c>
      <c r="E48" s="40">
        <f t="shared" ref="E48:O48" si="33">SUM(E46:E47)</f>
        <v>-15462.020000000002</v>
      </c>
      <c r="F48" s="41">
        <f t="shared" si="33"/>
        <v>-30762.760000000002</v>
      </c>
      <c r="G48" s="41">
        <f t="shared" si="33"/>
        <v>173358.56261708791</v>
      </c>
      <c r="H48" s="41">
        <f t="shared" si="33"/>
        <v>404035.65629143809</v>
      </c>
      <c r="I48" s="41">
        <f t="shared" si="33"/>
        <v>635142.23642971541</v>
      </c>
      <c r="J48" s="41">
        <f t="shared" si="33"/>
        <v>886108.34914730268</v>
      </c>
      <c r="K48" s="41">
        <f t="shared" si="33"/>
        <v>1144008.7581313688</v>
      </c>
      <c r="L48" s="41">
        <f t="shared" si="33"/>
        <v>1394802.5932044983</v>
      </c>
      <c r="M48" s="41">
        <f t="shared" si="33"/>
        <v>1636822.5105331871</v>
      </c>
      <c r="N48" s="41">
        <f t="shared" si="33"/>
        <v>1896947.488278843</v>
      </c>
      <c r="O48" s="41">
        <f t="shared" si="33"/>
        <v>2133054.3179594199</v>
      </c>
      <c r="P48" s="39"/>
      <c r="Q48" s="40">
        <f>SUM(Q46:Q47)</f>
        <v>321354.96695701813</v>
      </c>
      <c r="R48" s="40">
        <f t="shared" ref="R48:AB48" si="34">SUM(R46:R47)</f>
        <v>646395.73095930449</v>
      </c>
      <c r="S48" s="41">
        <f t="shared" si="34"/>
        <v>1030590.2510438408</v>
      </c>
      <c r="T48" s="41">
        <f t="shared" si="34"/>
        <v>1454821.8540418495</v>
      </c>
      <c r="U48" s="41">
        <f t="shared" si="34"/>
        <v>1883032.2710970503</v>
      </c>
      <c r="V48" s="41">
        <f t="shared" si="34"/>
        <v>2366917.664003754</v>
      </c>
      <c r="W48" s="41">
        <f t="shared" si="34"/>
        <v>2875504.659138523</v>
      </c>
      <c r="X48" s="41">
        <f t="shared" si="34"/>
        <v>3386799.8397371043</v>
      </c>
      <c r="Y48" s="41">
        <f t="shared" si="34"/>
        <v>3907405.6271644989</v>
      </c>
      <c r="Z48" s="41">
        <f t="shared" si="34"/>
        <v>4410227.7487353375</v>
      </c>
      <c r="AA48" s="41">
        <f t="shared" si="34"/>
        <v>4914152.3268622635</v>
      </c>
      <c r="AB48" s="41">
        <f t="shared" si="34"/>
        <v>5346158.7648789939</v>
      </c>
      <c r="AC48" s="39"/>
      <c r="AD48" s="40">
        <f>SUM(AD46:AD47)</f>
        <v>590277.18844435748</v>
      </c>
      <c r="AE48" s="40">
        <f t="shared" ref="AE48:AO48" si="35">SUM(AE46:AE47)</f>
        <v>1176887.6224881744</v>
      </c>
      <c r="AF48" s="41">
        <f t="shared" si="35"/>
        <v>1865174.3132916912</v>
      </c>
      <c r="AG48" s="41">
        <f t="shared" si="35"/>
        <v>2578942.69389793</v>
      </c>
      <c r="AH48" s="41">
        <f t="shared" si="35"/>
        <v>3316334.9055611556</v>
      </c>
      <c r="AI48" s="41">
        <f t="shared" si="35"/>
        <v>4122996.313986965</v>
      </c>
      <c r="AJ48" s="41">
        <f t="shared" si="35"/>
        <v>4938013.9387894403</v>
      </c>
      <c r="AK48" s="41">
        <f t="shared" si="35"/>
        <v>5748629.8173625795</v>
      </c>
      <c r="AL48" s="41">
        <f t="shared" si="35"/>
        <v>6574187.7245596088</v>
      </c>
      <c r="AM48" s="41">
        <f t="shared" si="35"/>
        <v>7365077.6530431388</v>
      </c>
      <c r="AN48" s="41">
        <f t="shared" si="35"/>
        <v>8013478.7422744781</v>
      </c>
      <c r="AO48" s="41">
        <f t="shared" si="35"/>
        <v>8508593.6190215591</v>
      </c>
    </row>
    <row r="49" spans="2:41" x14ac:dyDescent="0.25">
      <c r="B49" s="42">
        <v>5.0999999999999996</v>
      </c>
      <c r="C49" s="29" t="s">
        <v>57</v>
      </c>
      <c r="D49" s="37">
        <v>0</v>
      </c>
      <c r="E49" s="37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/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0</v>
      </c>
      <c r="AC49" s="39"/>
      <c r="AD49" s="37">
        <v>0</v>
      </c>
      <c r="AE49" s="37">
        <v>0</v>
      </c>
      <c r="AF49" s="37">
        <v>0</v>
      </c>
      <c r="AG49" s="37">
        <v>0</v>
      </c>
      <c r="AH49" s="37">
        <v>0</v>
      </c>
      <c r="AI49" s="37">
        <v>0</v>
      </c>
      <c r="AJ49" s="37">
        <v>0</v>
      </c>
      <c r="AK49" s="37">
        <v>0</v>
      </c>
      <c r="AL49" s="37">
        <v>0</v>
      </c>
      <c r="AM49" s="37">
        <v>0</v>
      </c>
      <c r="AN49" s="37">
        <v>0</v>
      </c>
      <c r="AO49" s="37">
        <v>0</v>
      </c>
    </row>
    <row r="50" spans="2:41" x14ac:dyDescent="0.25">
      <c r="B50" s="42">
        <v>5.1100000000000003</v>
      </c>
      <c r="C50" s="36" t="s">
        <v>58</v>
      </c>
      <c r="D50" s="40">
        <f t="shared" ref="D50:O50" si="36">D23+D38+D45+D48</f>
        <v>-680500.43999999948</v>
      </c>
      <c r="E50" s="40">
        <f t="shared" si="36"/>
        <v>-1247713.1399999978</v>
      </c>
      <c r="F50" s="41">
        <f t="shared" si="36"/>
        <v>-2299909.1999999974</v>
      </c>
      <c r="G50" s="41">
        <f t="shared" si="36"/>
        <v>-2699906.1966619194</v>
      </c>
      <c r="H50" s="41">
        <f t="shared" si="36"/>
        <v>-3119152.3961604377</v>
      </c>
      <c r="I50" s="41">
        <f t="shared" si="36"/>
        <v>-3492176.4970983849</v>
      </c>
      <c r="J50" s="41">
        <f t="shared" si="36"/>
        <v>-3866830.594050799</v>
      </c>
      <c r="K50" s="41">
        <f t="shared" si="36"/>
        <v>-4207192.618826204</v>
      </c>
      <c r="L50" s="41">
        <f t="shared" si="36"/>
        <v>-4506092.4066750091</v>
      </c>
      <c r="M50" s="41">
        <f t="shared" si="36"/>
        <v>-4755003.9827434346</v>
      </c>
      <c r="N50" s="41">
        <f t="shared" si="36"/>
        <v>-5026137.058183087</v>
      </c>
      <c r="O50" s="41">
        <f t="shared" si="36"/>
        <v>-5264254.1436447371</v>
      </c>
      <c r="P50" s="39"/>
      <c r="Q50" s="40">
        <f t="shared" ref="Q50:AB50" si="37">Q23+Q38+Q45+Q48</f>
        <v>-342365.21382118564</v>
      </c>
      <c r="R50" s="40">
        <f t="shared" si="37"/>
        <v>-651121.06914191076</v>
      </c>
      <c r="S50" s="41">
        <f t="shared" si="37"/>
        <v>-965791.42597089545</v>
      </c>
      <c r="T50" s="41">
        <f t="shared" si="37"/>
        <v>-1242587.1926369208</v>
      </c>
      <c r="U50" s="41">
        <f t="shared" si="37"/>
        <v>-1485033.7982301612</v>
      </c>
      <c r="V50" s="41">
        <f t="shared" si="37"/>
        <v>-1723181.4674131442</v>
      </c>
      <c r="W50" s="41">
        <f t="shared" si="37"/>
        <v>-1930440.7459639143</v>
      </c>
      <c r="X50" s="41">
        <f t="shared" si="37"/>
        <v>-2092565.4892651327</v>
      </c>
      <c r="Y50" s="41">
        <f t="shared" si="37"/>
        <v>-2212295.287795037</v>
      </c>
      <c r="Z50" s="41">
        <f t="shared" si="37"/>
        <v>-2270986.1217161398</v>
      </c>
      <c r="AA50" s="41">
        <f t="shared" si="37"/>
        <v>-2300457.4286857937</v>
      </c>
      <c r="AB50" s="41">
        <f t="shared" si="37"/>
        <v>-2256989.7150710542</v>
      </c>
      <c r="AC50" s="39"/>
      <c r="AD50" s="40">
        <f t="shared" ref="AD50:AO50" si="38">AD23+AD38+AD45+AD48</f>
        <v>-555.18141520454083</v>
      </c>
      <c r="AE50" s="40">
        <f t="shared" si="38"/>
        <v>53839.349032504484</v>
      </c>
      <c r="AF50" s="41">
        <f t="shared" si="38"/>
        <v>99329.193999671377</v>
      </c>
      <c r="AG50" s="41">
        <f t="shared" si="38"/>
        <v>205504.71931136493</v>
      </c>
      <c r="AH50" s="41">
        <f t="shared" si="38"/>
        <v>360789.36962879309</v>
      </c>
      <c r="AI50" s="41">
        <f t="shared" si="38"/>
        <v>541196.83490307676</v>
      </c>
      <c r="AJ50" s="41">
        <f t="shared" si="38"/>
        <v>767891.65073012654</v>
      </c>
      <c r="AK50" s="41">
        <f t="shared" si="38"/>
        <v>1050253.7892812826</v>
      </c>
      <c r="AL50" s="41">
        <f t="shared" si="38"/>
        <v>1379714.7266326882</v>
      </c>
      <c r="AM50" s="41">
        <f t="shared" si="38"/>
        <v>1787980.4315239191</v>
      </c>
      <c r="AN50" s="41">
        <f t="shared" si="38"/>
        <v>2316892.3038431229</v>
      </c>
      <c r="AO50" s="41">
        <f t="shared" si="38"/>
        <v>2963741.2999467384</v>
      </c>
    </row>
    <row r="51" spans="2:41" x14ac:dyDescent="0.25">
      <c r="B51" s="42"/>
      <c r="C51" s="26" t="s">
        <v>59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39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39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</row>
    <row r="52" spans="2:41" x14ac:dyDescent="0.25">
      <c r="B52" s="42"/>
      <c r="C52" s="29" t="s">
        <v>58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39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39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</row>
    <row r="53" spans="2:41" x14ac:dyDescent="0.25">
      <c r="B53" s="42">
        <v>6.0221</v>
      </c>
      <c r="C53" s="36" t="s">
        <v>60</v>
      </c>
      <c r="D53" s="37">
        <v>312847.40000000002</v>
      </c>
      <c r="E53" s="37">
        <v>146686.66999999998</v>
      </c>
      <c r="F53" s="38">
        <v>-55255.299999999988</v>
      </c>
      <c r="G53" s="38">
        <v>87413.046364102571</v>
      </c>
      <c r="H53" s="38">
        <v>215287.89164049015</v>
      </c>
      <c r="I53" s="38">
        <v>345711.85220351804</v>
      </c>
      <c r="J53" s="38">
        <v>471145.82804452616</v>
      </c>
      <c r="K53" s="38">
        <v>605469.84736889601</v>
      </c>
      <c r="L53" s="38">
        <v>747250.87835538504</v>
      </c>
      <c r="M53" s="38">
        <v>886567.83549922588</v>
      </c>
      <c r="N53" s="38">
        <v>1021349.3662563025</v>
      </c>
      <c r="O53" s="38">
        <v>1153389.1646114851</v>
      </c>
      <c r="P53" s="39"/>
      <c r="Q53" s="37">
        <v>148706.97999770468</v>
      </c>
      <c r="R53" s="37">
        <v>285408.45410968736</v>
      </c>
      <c r="S53" s="37">
        <v>422309.72495166247</v>
      </c>
      <c r="T53" s="37">
        <v>563563.43493056553</v>
      </c>
      <c r="U53" s="37">
        <v>700095.58957318868</v>
      </c>
      <c r="V53" s="37">
        <v>835350.50358712114</v>
      </c>
      <c r="W53" s="37">
        <v>976902.52917284309</v>
      </c>
      <c r="X53" s="37">
        <v>1116075.6283010645</v>
      </c>
      <c r="Y53" s="37">
        <v>1254890.4020533795</v>
      </c>
      <c r="Z53" s="37">
        <v>1403693.7644113849</v>
      </c>
      <c r="AA53" s="37">
        <v>1552810.4797032152</v>
      </c>
      <c r="AB53" s="37">
        <v>1689700.5968068582</v>
      </c>
      <c r="AC53" s="39"/>
      <c r="AD53" s="37">
        <v>163271.42272819008</v>
      </c>
      <c r="AE53" s="37">
        <v>327289.47977814416</v>
      </c>
      <c r="AF53" s="37">
        <v>485606.31937229552</v>
      </c>
      <c r="AG53" s="37">
        <v>659065.87840698694</v>
      </c>
      <c r="AH53" s="37">
        <v>839862.1326144468</v>
      </c>
      <c r="AI53" s="37">
        <v>1011986.7815000671</v>
      </c>
      <c r="AJ53" s="37">
        <v>1203136.1088226254</v>
      </c>
      <c r="AK53" s="37">
        <v>1402597.0206210511</v>
      </c>
      <c r="AL53" s="37">
        <v>1591864.9431729973</v>
      </c>
      <c r="AM53" s="37">
        <v>1802957.5611159697</v>
      </c>
      <c r="AN53" s="37">
        <v>2025794.278657651</v>
      </c>
      <c r="AO53" s="37">
        <v>2235180.4526036959</v>
      </c>
    </row>
    <row r="54" spans="2:41" x14ac:dyDescent="0.25">
      <c r="B54" s="46">
        <v>6.0321999999999996</v>
      </c>
      <c r="C54" s="36" t="s">
        <v>61</v>
      </c>
      <c r="D54" s="37">
        <v>0</v>
      </c>
      <c r="E54" s="37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</v>
      </c>
      <c r="P54" s="39"/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  <c r="W54" s="37">
        <v>0</v>
      </c>
      <c r="X54" s="37">
        <v>0</v>
      </c>
      <c r="Y54" s="37">
        <v>0</v>
      </c>
      <c r="Z54" s="37">
        <v>0</v>
      </c>
      <c r="AA54" s="37">
        <v>0</v>
      </c>
      <c r="AB54" s="37">
        <v>0</v>
      </c>
      <c r="AC54" s="39"/>
      <c r="AD54" s="37">
        <v>0</v>
      </c>
      <c r="AE54" s="37">
        <v>0</v>
      </c>
      <c r="AF54" s="37">
        <v>0</v>
      </c>
      <c r="AG54" s="37">
        <v>0</v>
      </c>
      <c r="AH54" s="37">
        <v>0</v>
      </c>
      <c r="AI54" s="37">
        <v>0</v>
      </c>
      <c r="AJ54" s="37">
        <v>0</v>
      </c>
      <c r="AK54" s="37">
        <v>0</v>
      </c>
      <c r="AL54" s="37">
        <v>0</v>
      </c>
      <c r="AM54" s="37">
        <v>0</v>
      </c>
      <c r="AN54" s="37">
        <v>0</v>
      </c>
      <c r="AO54" s="37">
        <v>0</v>
      </c>
    </row>
    <row r="55" spans="2:41" x14ac:dyDescent="0.25">
      <c r="B55" s="42">
        <v>6.0423</v>
      </c>
      <c r="C55" s="36" t="s">
        <v>62</v>
      </c>
      <c r="D55" s="37">
        <v>-34723.040000000001</v>
      </c>
      <c r="E55" s="37">
        <v>431341.75</v>
      </c>
      <c r="F55" s="38">
        <v>825838.34</v>
      </c>
      <c r="G55" s="38">
        <v>902253.96474374994</v>
      </c>
      <c r="H55" s="38">
        <v>977366.69738164579</v>
      </c>
      <c r="I55" s="38">
        <v>1052811.1444034451</v>
      </c>
      <c r="J55" s="38">
        <v>1128588.818216803</v>
      </c>
      <c r="K55" s="38">
        <v>1204701.2383041987</v>
      </c>
      <c r="L55" s="38">
        <v>1279483.5487768066</v>
      </c>
      <c r="M55" s="38">
        <v>1352921.313869402</v>
      </c>
      <c r="N55" s="38">
        <v>1426677.513081311</v>
      </c>
      <c r="O55" s="38">
        <v>1500753.5963819036</v>
      </c>
      <c r="P55" s="39"/>
      <c r="Q55" s="37">
        <v>59081.273201302938</v>
      </c>
      <c r="R55" s="37">
        <v>116822.57225880204</v>
      </c>
      <c r="S55" s="37">
        <v>174805.23394746729</v>
      </c>
      <c r="T55" s="37">
        <v>257262.2944851754</v>
      </c>
      <c r="U55" s="37">
        <v>315471.50975225901</v>
      </c>
      <c r="V55" s="37">
        <v>373924.63600688812</v>
      </c>
      <c r="W55" s="37">
        <v>432387.95710001991</v>
      </c>
      <c r="X55" s="37">
        <v>491096.74215079716</v>
      </c>
      <c r="Y55" s="37">
        <v>550052.0915864202</v>
      </c>
      <c r="Z55" s="37">
        <v>609041.99812363752</v>
      </c>
      <c r="AA55" s="37">
        <v>668280.10821968212</v>
      </c>
      <c r="AB55" s="37">
        <v>872388.02467259066</v>
      </c>
      <c r="AC55" s="39"/>
      <c r="AD55" s="37">
        <v>44544.443459771435</v>
      </c>
      <c r="AE55" s="37">
        <v>89264.925581628399</v>
      </c>
      <c r="AF55" s="37">
        <v>134162.20012425262</v>
      </c>
      <c r="AG55" s="37">
        <v>203951.32877000811</v>
      </c>
      <c r="AH55" s="37">
        <v>249028.43679512586</v>
      </c>
      <c r="AI55" s="37">
        <v>294284.14240210043</v>
      </c>
      <c r="AJ55" s="37">
        <v>339559.88104691432</v>
      </c>
      <c r="AK55" s="37">
        <v>385015.32178183325</v>
      </c>
      <c r="AL55" s="37">
        <v>430651.2367015077</v>
      </c>
      <c r="AM55" s="37">
        <v>476323.79203451966</v>
      </c>
      <c r="AN55" s="37">
        <v>522177.98466212704</v>
      </c>
      <c r="AO55" s="37">
        <v>715188.82004645583</v>
      </c>
    </row>
    <row r="56" spans="2:41" x14ac:dyDescent="0.25">
      <c r="B56" s="42">
        <v>6.0523999999999996</v>
      </c>
      <c r="C56" s="36" t="s">
        <v>63</v>
      </c>
      <c r="D56" s="37">
        <v>0</v>
      </c>
      <c r="E56" s="37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9"/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  <c r="W56" s="37">
        <v>0</v>
      </c>
      <c r="X56" s="37">
        <v>0</v>
      </c>
      <c r="Y56" s="37">
        <v>0</v>
      </c>
      <c r="Z56" s="37">
        <v>0</v>
      </c>
      <c r="AA56" s="37">
        <v>0</v>
      </c>
      <c r="AB56" s="37">
        <v>0</v>
      </c>
      <c r="AC56" s="39"/>
      <c r="AD56" s="37">
        <v>0</v>
      </c>
      <c r="AE56" s="37">
        <v>0</v>
      </c>
      <c r="AF56" s="37">
        <v>0</v>
      </c>
      <c r="AG56" s="37">
        <v>0</v>
      </c>
      <c r="AH56" s="37">
        <v>0</v>
      </c>
      <c r="AI56" s="37">
        <v>0</v>
      </c>
      <c r="AJ56" s="37">
        <v>0</v>
      </c>
      <c r="AK56" s="37">
        <v>0</v>
      </c>
      <c r="AL56" s="37">
        <v>0</v>
      </c>
      <c r="AM56" s="37">
        <v>0</v>
      </c>
      <c r="AN56" s="37">
        <v>0</v>
      </c>
      <c r="AO56" s="37">
        <v>0</v>
      </c>
    </row>
    <row r="57" spans="2:41" x14ac:dyDescent="0.25">
      <c r="B57" s="42">
        <v>6.0625</v>
      </c>
      <c r="C57" s="36" t="s">
        <v>64</v>
      </c>
      <c r="D57" s="37">
        <v>0</v>
      </c>
      <c r="E57" s="37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/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7">
        <v>0</v>
      </c>
      <c r="AA57" s="37">
        <v>0</v>
      </c>
      <c r="AB57" s="37">
        <v>0</v>
      </c>
      <c r="AC57" s="39"/>
      <c r="AD57" s="37">
        <v>0</v>
      </c>
      <c r="AE57" s="37">
        <v>0</v>
      </c>
      <c r="AF57" s="37">
        <v>0</v>
      </c>
      <c r="AG57" s="37">
        <v>0</v>
      </c>
      <c r="AH57" s="37">
        <v>0</v>
      </c>
      <c r="AI57" s="37">
        <v>0</v>
      </c>
      <c r="AJ57" s="37">
        <v>0</v>
      </c>
      <c r="AK57" s="37">
        <v>0</v>
      </c>
      <c r="AL57" s="37">
        <v>0</v>
      </c>
      <c r="AM57" s="37">
        <v>0</v>
      </c>
      <c r="AN57" s="37">
        <v>0</v>
      </c>
      <c r="AO57" s="37">
        <v>0</v>
      </c>
    </row>
    <row r="58" spans="2:41" x14ac:dyDescent="0.25">
      <c r="B58" s="42">
        <v>6.07</v>
      </c>
      <c r="C58" s="36" t="s">
        <v>65</v>
      </c>
      <c r="D58" s="37">
        <v>0</v>
      </c>
      <c r="E58" s="37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/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0</v>
      </c>
      <c r="Z58" s="37">
        <v>0</v>
      </c>
      <c r="AA58" s="37">
        <v>0</v>
      </c>
      <c r="AB58" s="37">
        <v>0</v>
      </c>
      <c r="AC58" s="39"/>
      <c r="AD58" s="37">
        <v>0</v>
      </c>
      <c r="AE58" s="37">
        <v>0</v>
      </c>
      <c r="AF58" s="37">
        <v>0</v>
      </c>
      <c r="AG58" s="37">
        <v>0</v>
      </c>
      <c r="AH58" s="37">
        <v>0</v>
      </c>
      <c r="AI58" s="37">
        <v>0</v>
      </c>
      <c r="AJ58" s="37">
        <v>0</v>
      </c>
      <c r="AK58" s="37">
        <v>0</v>
      </c>
      <c r="AL58" s="37">
        <v>0</v>
      </c>
      <c r="AM58" s="37">
        <v>0</v>
      </c>
      <c r="AN58" s="37">
        <v>0</v>
      </c>
      <c r="AO58" s="37">
        <v>0</v>
      </c>
    </row>
    <row r="59" spans="2:41" x14ac:dyDescent="0.25">
      <c r="B59" s="42">
        <v>6.08</v>
      </c>
      <c r="C59" s="36" t="s">
        <v>66</v>
      </c>
      <c r="D59" s="37">
        <v>0</v>
      </c>
      <c r="E59" s="37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/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9"/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7">
        <v>0</v>
      </c>
      <c r="AL59" s="37">
        <v>0</v>
      </c>
      <c r="AM59" s="37">
        <v>0</v>
      </c>
      <c r="AN59" s="37">
        <v>0</v>
      </c>
      <c r="AO59" s="37">
        <v>0</v>
      </c>
    </row>
    <row r="60" spans="2:41" x14ac:dyDescent="0.25">
      <c r="B60" s="42">
        <v>6.09</v>
      </c>
      <c r="C60" s="36" t="s">
        <v>67</v>
      </c>
      <c r="D60" s="37">
        <v>0</v>
      </c>
      <c r="E60" s="37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/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9"/>
      <c r="AD60" s="37">
        <v>0</v>
      </c>
      <c r="AE60" s="37">
        <v>0</v>
      </c>
      <c r="AF60" s="37">
        <v>0</v>
      </c>
      <c r="AG60" s="37">
        <v>0</v>
      </c>
      <c r="AH60" s="37">
        <v>0</v>
      </c>
      <c r="AI60" s="37">
        <v>0</v>
      </c>
      <c r="AJ60" s="37">
        <v>0</v>
      </c>
      <c r="AK60" s="37">
        <v>0</v>
      </c>
      <c r="AL60" s="37">
        <v>0</v>
      </c>
      <c r="AM60" s="37">
        <v>0</v>
      </c>
      <c r="AN60" s="37">
        <v>0</v>
      </c>
      <c r="AO60" s="37">
        <v>0</v>
      </c>
    </row>
    <row r="61" spans="2:41" x14ac:dyDescent="0.25">
      <c r="B61" s="42">
        <v>6.1</v>
      </c>
      <c r="C61" s="36" t="s">
        <v>68</v>
      </c>
      <c r="D61" s="37">
        <v>0</v>
      </c>
      <c r="E61" s="37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/>
      <c r="Q61" s="37">
        <v>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  <c r="W61" s="37">
        <v>0</v>
      </c>
      <c r="X61" s="37">
        <v>0</v>
      </c>
      <c r="Y61" s="37">
        <v>0</v>
      </c>
      <c r="Z61" s="37">
        <v>0</v>
      </c>
      <c r="AA61" s="37">
        <v>0</v>
      </c>
      <c r="AB61" s="37">
        <v>0</v>
      </c>
      <c r="AC61" s="39"/>
      <c r="AD61" s="37">
        <v>0</v>
      </c>
      <c r="AE61" s="37">
        <v>0</v>
      </c>
      <c r="AF61" s="37">
        <v>0</v>
      </c>
      <c r="AG61" s="37">
        <v>0</v>
      </c>
      <c r="AH61" s="37">
        <v>0</v>
      </c>
      <c r="AI61" s="37">
        <v>0</v>
      </c>
      <c r="AJ61" s="37">
        <v>0</v>
      </c>
      <c r="AK61" s="37">
        <v>0</v>
      </c>
      <c r="AL61" s="37">
        <v>0</v>
      </c>
      <c r="AM61" s="37">
        <v>0</v>
      </c>
      <c r="AN61" s="37">
        <v>0</v>
      </c>
      <c r="AO61" s="37">
        <v>0</v>
      </c>
    </row>
    <row r="62" spans="2:41" x14ac:dyDescent="0.25">
      <c r="B62" s="42">
        <v>6.11</v>
      </c>
      <c r="C62" s="36" t="s">
        <v>69</v>
      </c>
      <c r="D62" s="37">
        <v>0</v>
      </c>
      <c r="E62" s="37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/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39"/>
      <c r="AD62" s="37">
        <v>0</v>
      </c>
      <c r="AE62" s="37">
        <v>0</v>
      </c>
      <c r="AF62" s="37">
        <v>0</v>
      </c>
      <c r="AG62" s="37">
        <v>0</v>
      </c>
      <c r="AH62" s="37">
        <v>0</v>
      </c>
      <c r="AI62" s="37">
        <v>0</v>
      </c>
      <c r="AJ62" s="37">
        <v>0</v>
      </c>
      <c r="AK62" s="37">
        <v>0</v>
      </c>
      <c r="AL62" s="37">
        <v>0</v>
      </c>
      <c r="AM62" s="37">
        <v>0</v>
      </c>
      <c r="AN62" s="37">
        <v>0</v>
      </c>
      <c r="AO62" s="37">
        <v>0</v>
      </c>
    </row>
    <row r="63" spans="2:41" x14ac:dyDescent="0.25">
      <c r="B63" s="42">
        <v>6.12</v>
      </c>
      <c r="C63" s="36" t="s">
        <v>70</v>
      </c>
      <c r="D63" s="37">
        <v>0</v>
      </c>
      <c r="E63" s="37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/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  <c r="Z63" s="37">
        <v>0</v>
      </c>
      <c r="AA63" s="37">
        <v>0</v>
      </c>
      <c r="AB63" s="37">
        <v>0</v>
      </c>
      <c r="AC63" s="39"/>
      <c r="AD63" s="37">
        <v>0</v>
      </c>
      <c r="AE63" s="37">
        <v>0</v>
      </c>
      <c r="AF63" s="37">
        <v>0</v>
      </c>
      <c r="AG63" s="37">
        <v>0</v>
      </c>
      <c r="AH63" s="37">
        <v>0</v>
      </c>
      <c r="AI63" s="37">
        <v>0</v>
      </c>
      <c r="AJ63" s="37">
        <v>0</v>
      </c>
      <c r="AK63" s="37">
        <v>0</v>
      </c>
      <c r="AL63" s="37">
        <v>0</v>
      </c>
      <c r="AM63" s="37">
        <v>0</v>
      </c>
      <c r="AN63" s="37">
        <v>0</v>
      </c>
      <c r="AO63" s="37">
        <v>0</v>
      </c>
    </row>
    <row r="64" spans="2:41" x14ac:dyDescent="0.25">
      <c r="B64" s="42">
        <v>6.13</v>
      </c>
      <c r="C64" s="36" t="s">
        <v>71</v>
      </c>
      <c r="D64" s="37">
        <v>0</v>
      </c>
      <c r="E64" s="37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/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37">
        <v>0</v>
      </c>
      <c r="AA64" s="37">
        <v>0</v>
      </c>
      <c r="AB64" s="37">
        <v>0</v>
      </c>
      <c r="AC64" s="39"/>
      <c r="AD64" s="37">
        <v>0</v>
      </c>
      <c r="AE64" s="37">
        <v>0</v>
      </c>
      <c r="AF64" s="37">
        <v>0</v>
      </c>
      <c r="AG64" s="37">
        <v>0</v>
      </c>
      <c r="AH64" s="37">
        <v>0</v>
      </c>
      <c r="AI64" s="37">
        <v>0</v>
      </c>
      <c r="AJ64" s="37">
        <v>0</v>
      </c>
      <c r="AK64" s="37">
        <v>0</v>
      </c>
      <c r="AL64" s="37">
        <v>0</v>
      </c>
      <c r="AM64" s="37">
        <v>0</v>
      </c>
      <c r="AN64" s="37">
        <v>0</v>
      </c>
      <c r="AO64" s="37">
        <v>0</v>
      </c>
    </row>
    <row r="65" spans="2:41" x14ac:dyDescent="0.25">
      <c r="B65" s="42">
        <v>6.14</v>
      </c>
      <c r="C65" s="36" t="s">
        <v>72</v>
      </c>
      <c r="D65" s="37">
        <v>0</v>
      </c>
      <c r="E65" s="37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/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  <c r="AA65" s="37">
        <v>0</v>
      </c>
      <c r="AB65" s="37">
        <v>0</v>
      </c>
      <c r="AC65" s="39"/>
      <c r="AD65" s="37">
        <v>0</v>
      </c>
      <c r="AE65" s="37">
        <v>0</v>
      </c>
      <c r="AF65" s="37">
        <v>0</v>
      </c>
      <c r="AG65" s="37">
        <v>0</v>
      </c>
      <c r="AH65" s="37">
        <v>0</v>
      </c>
      <c r="AI65" s="37">
        <v>0</v>
      </c>
      <c r="AJ65" s="37">
        <v>0</v>
      </c>
      <c r="AK65" s="37">
        <v>0</v>
      </c>
      <c r="AL65" s="37">
        <v>0</v>
      </c>
      <c r="AM65" s="37">
        <v>0</v>
      </c>
      <c r="AN65" s="37">
        <v>0</v>
      </c>
      <c r="AO65" s="37">
        <v>0</v>
      </c>
    </row>
    <row r="66" spans="2:41" x14ac:dyDescent="0.25">
      <c r="B66" s="42">
        <v>6.15</v>
      </c>
      <c r="C66" s="36" t="s">
        <v>73</v>
      </c>
      <c r="D66" s="40">
        <f t="shared" ref="D66:G66" si="39">SUM(D53:D65)+D50</f>
        <v>-402376.07999999943</v>
      </c>
      <c r="E66" s="40">
        <f t="shared" si="39"/>
        <v>-669684.71999999788</v>
      </c>
      <c r="F66" s="41">
        <f t="shared" si="39"/>
        <v>-1529326.1599999974</v>
      </c>
      <c r="G66" s="41">
        <f t="shared" si="39"/>
        <v>-1710239.1855540669</v>
      </c>
      <c r="H66" s="41">
        <f t="shared" ref="H66:O66" si="40">SUM(H53:H65)+H50</f>
        <v>-1926497.8071383019</v>
      </c>
      <c r="I66" s="41">
        <f t="shared" si="40"/>
        <v>-2093653.5004914217</v>
      </c>
      <c r="J66" s="41">
        <f t="shared" si="40"/>
        <v>-2267095.9477894697</v>
      </c>
      <c r="K66" s="41">
        <f t="shared" si="40"/>
        <v>-2397021.5331531093</v>
      </c>
      <c r="L66" s="41">
        <f t="shared" si="40"/>
        <v>-2479357.9795428175</v>
      </c>
      <c r="M66" s="41">
        <f t="shared" si="40"/>
        <v>-2515514.8333748067</v>
      </c>
      <c r="N66" s="41">
        <f t="shared" si="40"/>
        <v>-2578110.1788454736</v>
      </c>
      <c r="O66" s="41">
        <f t="shared" si="40"/>
        <v>-2610111.3826513486</v>
      </c>
      <c r="P66" s="39"/>
      <c r="Q66" s="40">
        <f t="shared" ref="Q66:AB66" si="41">SUM(Q53:Q65)+Q50</f>
        <v>-134576.96062217801</v>
      </c>
      <c r="R66" s="40">
        <f t="shared" si="41"/>
        <v>-248890.04277342139</v>
      </c>
      <c r="S66" s="41">
        <f t="shared" si="41"/>
        <v>-368676.46707176568</v>
      </c>
      <c r="T66" s="41">
        <f t="shared" si="41"/>
        <v>-421761.4632211799</v>
      </c>
      <c r="U66" s="41">
        <f t="shared" si="41"/>
        <v>-469466.6989047135</v>
      </c>
      <c r="V66" s="41">
        <f t="shared" si="41"/>
        <v>-513906.32781913504</v>
      </c>
      <c r="W66" s="41">
        <f t="shared" si="41"/>
        <v>-521150.25969105121</v>
      </c>
      <c r="X66" s="41">
        <f t="shared" si="41"/>
        <v>-485393.11881327117</v>
      </c>
      <c r="Y66" s="41">
        <f t="shared" si="41"/>
        <v>-407352.79415523726</v>
      </c>
      <c r="Z66" s="41">
        <f t="shared" si="41"/>
        <v>-258250.35918111727</v>
      </c>
      <c r="AA66" s="41">
        <f t="shared" si="41"/>
        <v>-79366.840762896463</v>
      </c>
      <c r="AB66" s="41">
        <f t="shared" si="41"/>
        <v>305098.90640839469</v>
      </c>
      <c r="AC66" s="39"/>
      <c r="AD66" s="40">
        <f t="shared" ref="AD66:AO66" si="42">SUM(AD53:AD65)+AD50</f>
        <v>207260.68477275697</v>
      </c>
      <c r="AE66" s="40">
        <f t="shared" si="42"/>
        <v>470393.75439227704</v>
      </c>
      <c r="AF66" s="41">
        <f t="shared" si="42"/>
        <v>719097.71349621948</v>
      </c>
      <c r="AG66" s="41">
        <f t="shared" si="42"/>
        <v>1068521.9264883599</v>
      </c>
      <c r="AH66" s="41">
        <f t="shared" si="42"/>
        <v>1449679.9390383658</v>
      </c>
      <c r="AI66" s="41">
        <f t="shared" si="42"/>
        <v>1847467.7588052442</v>
      </c>
      <c r="AJ66" s="41">
        <f t="shared" si="42"/>
        <v>2310587.6405996662</v>
      </c>
      <c r="AK66" s="41">
        <f t="shared" si="42"/>
        <v>2837866.1316841668</v>
      </c>
      <c r="AL66" s="41">
        <f t="shared" si="42"/>
        <v>3402230.9065071931</v>
      </c>
      <c r="AM66" s="41">
        <f t="shared" si="42"/>
        <v>4067261.7846744084</v>
      </c>
      <c r="AN66" s="41">
        <f t="shared" si="42"/>
        <v>4864864.5671629012</v>
      </c>
      <c r="AO66" s="41">
        <f t="shared" si="42"/>
        <v>5914110.5725968899</v>
      </c>
    </row>
    <row r="67" spans="2:41" x14ac:dyDescent="0.25">
      <c r="B67" s="42">
        <v>6.16</v>
      </c>
      <c r="C67" s="36" t="s">
        <v>74</v>
      </c>
      <c r="D67" s="37">
        <v>0</v>
      </c>
      <c r="E67" s="37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/>
      <c r="Q67" s="37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7">
        <v>0</v>
      </c>
      <c r="AA67" s="37">
        <v>0</v>
      </c>
      <c r="AB67" s="37">
        <v>0</v>
      </c>
      <c r="AC67" s="39"/>
      <c r="AD67" s="37">
        <v>0</v>
      </c>
      <c r="AE67" s="37">
        <v>0</v>
      </c>
      <c r="AF67" s="37">
        <v>0</v>
      </c>
      <c r="AG67" s="37">
        <v>0</v>
      </c>
      <c r="AH67" s="37">
        <v>0</v>
      </c>
      <c r="AI67" s="37">
        <v>0</v>
      </c>
      <c r="AJ67" s="37">
        <v>0</v>
      </c>
      <c r="AK67" s="37">
        <v>0</v>
      </c>
      <c r="AL67" s="37">
        <v>0</v>
      </c>
      <c r="AM67" s="37">
        <v>0</v>
      </c>
      <c r="AN67" s="37">
        <v>0</v>
      </c>
      <c r="AO67" s="37">
        <v>0</v>
      </c>
    </row>
    <row r="68" spans="2:41" x14ac:dyDescent="0.25">
      <c r="B68" s="42">
        <v>6.17</v>
      </c>
      <c r="C68" s="36" t="s">
        <v>75</v>
      </c>
      <c r="D68" s="40">
        <f>SUM(D66:D67)</f>
        <v>-402376.07999999943</v>
      </c>
      <c r="E68" s="40">
        <f t="shared" ref="E68:O68" si="43">SUM(E66:E67)</f>
        <v>-669684.71999999788</v>
      </c>
      <c r="F68" s="41">
        <f t="shared" si="43"/>
        <v>-1529326.1599999974</v>
      </c>
      <c r="G68" s="41">
        <f t="shared" si="43"/>
        <v>-1710239.1855540669</v>
      </c>
      <c r="H68" s="41">
        <f t="shared" si="43"/>
        <v>-1926497.8071383019</v>
      </c>
      <c r="I68" s="41">
        <f t="shared" si="43"/>
        <v>-2093653.5004914217</v>
      </c>
      <c r="J68" s="41">
        <f t="shared" si="43"/>
        <v>-2267095.9477894697</v>
      </c>
      <c r="K68" s="41">
        <f t="shared" si="43"/>
        <v>-2397021.5331531093</v>
      </c>
      <c r="L68" s="41">
        <f t="shared" si="43"/>
        <v>-2479357.9795428175</v>
      </c>
      <c r="M68" s="41">
        <f t="shared" si="43"/>
        <v>-2515514.8333748067</v>
      </c>
      <c r="N68" s="41">
        <f t="shared" si="43"/>
        <v>-2578110.1788454736</v>
      </c>
      <c r="O68" s="41">
        <f t="shared" si="43"/>
        <v>-2610111.3826513486</v>
      </c>
      <c r="P68" s="39"/>
      <c r="Q68" s="40">
        <f>SUM(Q66:Q67)</f>
        <v>-134576.96062217801</v>
      </c>
      <c r="R68" s="40">
        <f t="shared" ref="R68:AB68" si="44">SUM(R66:R67)</f>
        <v>-248890.04277342139</v>
      </c>
      <c r="S68" s="41">
        <f t="shared" si="44"/>
        <v>-368676.46707176568</v>
      </c>
      <c r="T68" s="41">
        <f t="shared" si="44"/>
        <v>-421761.4632211799</v>
      </c>
      <c r="U68" s="41">
        <f t="shared" si="44"/>
        <v>-469466.6989047135</v>
      </c>
      <c r="V68" s="41">
        <f t="shared" si="44"/>
        <v>-513906.32781913504</v>
      </c>
      <c r="W68" s="41">
        <f t="shared" si="44"/>
        <v>-521150.25969105121</v>
      </c>
      <c r="X68" s="41">
        <f t="shared" si="44"/>
        <v>-485393.11881327117</v>
      </c>
      <c r="Y68" s="41">
        <f t="shared" si="44"/>
        <v>-407352.79415523726</v>
      </c>
      <c r="Z68" s="41">
        <f t="shared" si="44"/>
        <v>-258250.35918111727</v>
      </c>
      <c r="AA68" s="41">
        <f t="shared" si="44"/>
        <v>-79366.840762896463</v>
      </c>
      <c r="AB68" s="41">
        <f t="shared" si="44"/>
        <v>305098.90640839469</v>
      </c>
      <c r="AC68" s="39"/>
      <c r="AD68" s="40">
        <f>SUM(AD66:AD67)</f>
        <v>207260.68477275697</v>
      </c>
      <c r="AE68" s="40">
        <f t="shared" ref="AE68:AO68" si="45">SUM(AE66:AE67)</f>
        <v>470393.75439227704</v>
      </c>
      <c r="AF68" s="41">
        <f t="shared" si="45"/>
        <v>719097.71349621948</v>
      </c>
      <c r="AG68" s="41">
        <f t="shared" si="45"/>
        <v>1068521.9264883599</v>
      </c>
      <c r="AH68" s="41">
        <f t="shared" si="45"/>
        <v>1449679.9390383658</v>
      </c>
      <c r="AI68" s="41">
        <f t="shared" si="45"/>
        <v>1847467.7588052442</v>
      </c>
      <c r="AJ68" s="41">
        <f t="shared" si="45"/>
        <v>2310587.6405996662</v>
      </c>
      <c r="AK68" s="41">
        <f t="shared" si="45"/>
        <v>2837866.1316841668</v>
      </c>
      <c r="AL68" s="41">
        <f t="shared" si="45"/>
        <v>3402230.9065071931</v>
      </c>
      <c r="AM68" s="41">
        <f t="shared" si="45"/>
        <v>4067261.7846744084</v>
      </c>
      <c r="AN68" s="41">
        <f t="shared" si="45"/>
        <v>4864864.5671629012</v>
      </c>
      <c r="AO68" s="41">
        <f t="shared" si="45"/>
        <v>5914110.5725968899</v>
      </c>
    </row>
    <row r="69" spans="2:41" x14ac:dyDescent="0.25">
      <c r="B69" s="42">
        <v>6.18</v>
      </c>
      <c r="C69" s="36" t="s">
        <v>76</v>
      </c>
      <c r="D69" s="37">
        <v>0</v>
      </c>
      <c r="E69" s="37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/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7">
        <v>0</v>
      </c>
      <c r="AA69" s="37">
        <v>0</v>
      </c>
      <c r="AB69" s="37">
        <v>0</v>
      </c>
      <c r="AC69" s="39"/>
      <c r="AD69" s="37">
        <v>0</v>
      </c>
      <c r="AE69" s="37">
        <v>0</v>
      </c>
      <c r="AF69" s="37">
        <v>0</v>
      </c>
      <c r="AG69" s="37">
        <v>0</v>
      </c>
      <c r="AH69" s="37">
        <v>0</v>
      </c>
      <c r="AI69" s="37">
        <v>0</v>
      </c>
      <c r="AJ69" s="37">
        <v>0</v>
      </c>
      <c r="AK69" s="37">
        <v>0</v>
      </c>
      <c r="AL69" s="37">
        <v>0</v>
      </c>
      <c r="AM69" s="37">
        <v>0</v>
      </c>
      <c r="AN69" s="37">
        <v>0</v>
      </c>
      <c r="AO69" s="37">
        <v>0</v>
      </c>
    </row>
    <row r="70" spans="2:41" x14ac:dyDescent="0.25">
      <c r="B70" s="42">
        <v>6.19</v>
      </c>
      <c r="C70" s="36" t="s">
        <v>77</v>
      </c>
      <c r="D70" s="40">
        <f>SUM(D68:D69)</f>
        <v>-402376.07999999943</v>
      </c>
      <c r="E70" s="40">
        <f t="shared" ref="E70:O70" si="46">SUM(E68:E69)</f>
        <v>-669684.71999999788</v>
      </c>
      <c r="F70" s="41">
        <f t="shared" si="46"/>
        <v>-1529326.1599999974</v>
      </c>
      <c r="G70" s="41">
        <f t="shared" si="46"/>
        <v>-1710239.1855540669</v>
      </c>
      <c r="H70" s="41">
        <f t="shared" si="46"/>
        <v>-1926497.8071383019</v>
      </c>
      <c r="I70" s="41">
        <f t="shared" si="46"/>
        <v>-2093653.5004914217</v>
      </c>
      <c r="J70" s="41">
        <f t="shared" si="46"/>
        <v>-2267095.9477894697</v>
      </c>
      <c r="K70" s="41">
        <f t="shared" si="46"/>
        <v>-2397021.5331531093</v>
      </c>
      <c r="L70" s="41">
        <f t="shared" si="46"/>
        <v>-2479357.9795428175</v>
      </c>
      <c r="M70" s="41">
        <f t="shared" si="46"/>
        <v>-2515514.8333748067</v>
      </c>
      <c r="N70" s="41">
        <f t="shared" si="46"/>
        <v>-2578110.1788454736</v>
      </c>
      <c r="O70" s="41">
        <f t="shared" si="46"/>
        <v>-2610111.3826513486</v>
      </c>
      <c r="P70" s="39"/>
      <c r="Q70" s="40">
        <f>SUM(Q68:Q69)</f>
        <v>-134576.96062217801</v>
      </c>
      <c r="R70" s="40">
        <f t="shared" ref="R70:AB70" si="47">SUM(R68:R69)</f>
        <v>-248890.04277342139</v>
      </c>
      <c r="S70" s="41">
        <f t="shared" si="47"/>
        <v>-368676.46707176568</v>
      </c>
      <c r="T70" s="41">
        <f t="shared" si="47"/>
        <v>-421761.4632211799</v>
      </c>
      <c r="U70" s="41">
        <f t="shared" si="47"/>
        <v>-469466.6989047135</v>
      </c>
      <c r="V70" s="41">
        <f t="shared" si="47"/>
        <v>-513906.32781913504</v>
      </c>
      <c r="W70" s="41">
        <f t="shared" si="47"/>
        <v>-521150.25969105121</v>
      </c>
      <c r="X70" s="41">
        <f t="shared" si="47"/>
        <v>-485393.11881327117</v>
      </c>
      <c r="Y70" s="41">
        <f t="shared" si="47"/>
        <v>-407352.79415523726</v>
      </c>
      <c r="Z70" s="41">
        <f t="shared" si="47"/>
        <v>-258250.35918111727</v>
      </c>
      <c r="AA70" s="41">
        <f t="shared" si="47"/>
        <v>-79366.840762896463</v>
      </c>
      <c r="AB70" s="41">
        <f t="shared" si="47"/>
        <v>305098.90640839469</v>
      </c>
      <c r="AC70" s="39"/>
      <c r="AD70" s="40">
        <f>SUM(AD68:AD69)</f>
        <v>207260.68477275697</v>
      </c>
      <c r="AE70" s="40">
        <f t="shared" ref="AE70:AO70" si="48">SUM(AE68:AE69)</f>
        <v>470393.75439227704</v>
      </c>
      <c r="AF70" s="41">
        <f t="shared" si="48"/>
        <v>719097.71349621948</v>
      </c>
      <c r="AG70" s="41">
        <f t="shared" si="48"/>
        <v>1068521.9264883599</v>
      </c>
      <c r="AH70" s="41">
        <f t="shared" si="48"/>
        <v>1449679.9390383658</v>
      </c>
      <c r="AI70" s="41">
        <f t="shared" si="48"/>
        <v>1847467.7588052442</v>
      </c>
      <c r="AJ70" s="41">
        <f t="shared" si="48"/>
        <v>2310587.6405996662</v>
      </c>
      <c r="AK70" s="41">
        <f t="shared" si="48"/>
        <v>2837866.1316841668</v>
      </c>
      <c r="AL70" s="41">
        <f t="shared" si="48"/>
        <v>3402230.9065071931</v>
      </c>
      <c r="AM70" s="41">
        <f t="shared" si="48"/>
        <v>4067261.7846744084</v>
      </c>
      <c r="AN70" s="41">
        <f t="shared" si="48"/>
        <v>4864864.5671629012</v>
      </c>
      <c r="AO70" s="41">
        <f t="shared" si="48"/>
        <v>5914110.5725968899</v>
      </c>
    </row>
    <row r="71" spans="2:41" x14ac:dyDescent="0.25">
      <c r="B71" s="42">
        <v>6.2</v>
      </c>
      <c r="C71" s="36" t="s">
        <v>78</v>
      </c>
      <c r="D71" s="37">
        <v>-56623248.93</v>
      </c>
      <c r="E71" s="37">
        <f>+D71</f>
        <v>-56623248.93</v>
      </c>
      <c r="F71" s="37">
        <f t="shared" ref="F71:O71" si="49">+E71</f>
        <v>-56623248.93</v>
      </c>
      <c r="G71" s="37">
        <f t="shared" si="49"/>
        <v>-56623248.93</v>
      </c>
      <c r="H71" s="37">
        <f t="shared" si="49"/>
        <v>-56623248.93</v>
      </c>
      <c r="I71" s="37">
        <f t="shared" si="49"/>
        <v>-56623248.93</v>
      </c>
      <c r="J71" s="37">
        <f t="shared" si="49"/>
        <v>-56623248.93</v>
      </c>
      <c r="K71" s="37">
        <f t="shared" si="49"/>
        <v>-56623248.93</v>
      </c>
      <c r="L71" s="37">
        <f t="shared" si="49"/>
        <v>-56623248.93</v>
      </c>
      <c r="M71" s="37">
        <f t="shared" si="49"/>
        <v>-56623248.93</v>
      </c>
      <c r="N71" s="37">
        <f t="shared" si="49"/>
        <v>-56623248.93</v>
      </c>
      <c r="O71" s="37">
        <f t="shared" si="49"/>
        <v>-56623248.93</v>
      </c>
      <c r="P71" s="39"/>
      <c r="Q71" s="37">
        <f>+O74</f>
        <v>-59233360.312651351</v>
      </c>
      <c r="R71" s="37">
        <f>+Q71</f>
        <v>-59233360.312651351</v>
      </c>
      <c r="S71" s="37">
        <f t="shared" ref="S71:AB71" si="50">+R71</f>
        <v>-59233360.312651351</v>
      </c>
      <c r="T71" s="37">
        <f t="shared" si="50"/>
        <v>-59233360.312651351</v>
      </c>
      <c r="U71" s="37">
        <f t="shared" si="50"/>
        <v>-59233360.312651351</v>
      </c>
      <c r="V71" s="37">
        <f t="shared" si="50"/>
        <v>-59233360.312651351</v>
      </c>
      <c r="W71" s="37">
        <f t="shared" si="50"/>
        <v>-59233360.312651351</v>
      </c>
      <c r="X71" s="37">
        <f t="shared" si="50"/>
        <v>-59233360.312651351</v>
      </c>
      <c r="Y71" s="37">
        <f t="shared" si="50"/>
        <v>-59233360.312651351</v>
      </c>
      <c r="Z71" s="37">
        <f t="shared" si="50"/>
        <v>-59233360.312651351</v>
      </c>
      <c r="AA71" s="37">
        <f t="shared" si="50"/>
        <v>-59233360.312651351</v>
      </c>
      <c r="AB71" s="37">
        <f t="shared" si="50"/>
        <v>-59233360.312651351</v>
      </c>
      <c r="AC71" s="39"/>
      <c r="AD71" s="37">
        <f>+AB74</f>
        <v>-58928261.406242959</v>
      </c>
      <c r="AE71" s="37">
        <f>+AD71</f>
        <v>-58928261.406242959</v>
      </c>
      <c r="AF71" s="37">
        <f t="shared" ref="AF71:AO71" si="51">+AE71</f>
        <v>-58928261.406242959</v>
      </c>
      <c r="AG71" s="37">
        <f t="shared" si="51"/>
        <v>-58928261.406242959</v>
      </c>
      <c r="AH71" s="37">
        <f t="shared" si="51"/>
        <v>-58928261.406242959</v>
      </c>
      <c r="AI71" s="37">
        <f t="shared" si="51"/>
        <v>-58928261.406242959</v>
      </c>
      <c r="AJ71" s="37">
        <f t="shared" si="51"/>
        <v>-58928261.406242959</v>
      </c>
      <c r="AK71" s="37">
        <f t="shared" si="51"/>
        <v>-58928261.406242959</v>
      </c>
      <c r="AL71" s="37">
        <f t="shared" si="51"/>
        <v>-58928261.406242959</v>
      </c>
      <c r="AM71" s="37">
        <f t="shared" si="51"/>
        <v>-58928261.406242959</v>
      </c>
      <c r="AN71" s="37">
        <f t="shared" si="51"/>
        <v>-58928261.406242959</v>
      </c>
      <c r="AO71" s="37">
        <f t="shared" si="51"/>
        <v>-58928261.406242959</v>
      </c>
    </row>
    <row r="72" spans="2:41" x14ac:dyDescent="0.25">
      <c r="B72" s="42">
        <v>6.21</v>
      </c>
      <c r="C72" s="36" t="s">
        <v>79</v>
      </c>
      <c r="D72" s="37">
        <v>0</v>
      </c>
      <c r="E72" s="37">
        <v>0</v>
      </c>
      <c r="F72" s="38">
        <v>0</v>
      </c>
      <c r="G72" s="38">
        <v>0</v>
      </c>
      <c r="H72" s="38">
        <v>0</v>
      </c>
      <c r="I72" s="38">
        <v>0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38">
        <v>0</v>
      </c>
      <c r="P72" s="39"/>
      <c r="Q72" s="37">
        <v>0</v>
      </c>
      <c r="R72" s="37">
        <v>0</v>
      </c>
      <c r="S72" s="38">
        <v>0</v>
      </c>
      <c r="T72" s="38">
        <v>0</v>
      </c>
      <c r="U72" s="38">
        <v>0</v>
      </c>
      <c r="V72" s="38">
        <v>0</v>
      </c>
      <c r="W72" s="38">
        <v>0</v>
      </c>
      <c r="X72" s="38">
        <v>0</v>
      </c>
      <c r="Y72" s="38">
        <v>0</v>
      </c>
      <c r="Z72" s="38">
        <v>0</v>
      </c>
      <c r="AA72" s="38">
        <v>0</v>
      </c>
      <c r="AB72" s="38">
        <v>0</v>
      </c>
      <c r="AC72" s="39"/>
      <c r="AD72" s="37">
        <v>0</v>
      </c>
      <c r="AE72" s="37">
        <v>0</v>
      </c>
      <c r="AF72" s="38">
        <v>0</v>
      </c>
      <c r="AG72" s="38">
        <v>0</v>
      </c>
      <c r="AH72" s="38">
        <v>0</v>
      </c>
      <c r="AI72" s="38">
        <v>0</v>
      </c>
      <c r="AJ72" s="38">
        <v>0</v>
      </c>
      <c r="AK72" s="38">
        <v>0</v>
      </c>
      <c r="AL72" s="38">
        <v>0</v>
      </c>
      <c r="AM72" s="38">
        <v>0</v>
      </c>
      <c r="AN72" s="38">
        <v>0</v>
      </c>
      <c r="AO72" s="38">
        <v>0</v>
      </c>
    </row>
    <row r="73" spans="2:41" x14ac:dyDescent="0.25">
      <c r="B73" s="42">
        <v>6.22</v>
      </c>
      <c r="C73" s="36" t="s">
        <v>80</v>
      </c>
      <c r="D73" s="37">
        <v>0</v>
      </c>
      <c r="E73" s="37">
        <v>0</v>
      </c>
      <c r="F73" s="38">
        <v>0</v>
      </c>
      <c r="G73" s="38">
        <v>0</v>
      </c>
      <c r="H73" s="38">
        <v>0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0</v>
      </c>
      <c r="O73" s="38">
        <v>0</v>
      </c>
      <c r="P73" s="39"/>
      <c r="Q73" s="37">
        <v>0</v>
      </c>
      <c r="R73" s="37">
        <v>0</v>
      </c>
      <c r="S73" s="38">
        <v>0</v>
      </c>
      <c r="T73" s="38">
        <v>0</v>
      </c>
      <c r="U73" s="38">
        <v>0</v>
      </c>
      <c r="V73" s="38">
        <v>0</v>
      </c>
      <c r="W73" s="38">
        <v>0</v>
      </c>
      <c r="X73" s="38">
        <v>0</v>
      </c>
      <c r="Y73" s="38">
        <v>0</v>
      </c>
      <c r="Z73" s="38">
        <v>0</v>
      </c>
      <c r="AA73" s="38">
        <v>0</v>
      </c>
      <c r="AB73" s="38">
        <v>0</v>
      </c>
      <c r="AC73" s="39"/>
      <c r="AD73" s="37">
        <v>0</v>
      </c>
      <c r="AE73" s="37">
        <v>0</v>
      </c>
      <c r="AF73" s="38">
        <v>0</v>
      </c>
      <c r="AG73" s="38">
        <v>0</v>
      </c>
      <c r="AH73" s="38">
        <v>0</v>
      </c>
      <c r="AI73" s="38">
        <v>0</v>
      </c>
      <c r="AJ73" s="38">
        <v>0</v>
      </c>
      <c r="AK73" s="38">
        <v>0</v>
      </c>
      <c r="AL73" s="38">
        <v>0</v>
      </c>
      <c r="AM73" s="38">
        <v>0</v>
      </c>
      <c r="AN73" s="38">
        <v>0</v>
      </c>
      <c r="AO73" s="38">
        <v>0</v>
      </c>
    </row>
    <row r="74" spans="2:41" x14ac:dyDescent="0.25">
      <c r="B74" s="42">
        <v>6.23</v>
      </c>
      <c r="C74" s="36" t="s">
        <v>81</v>
      </c>
      <c r="D74" s="40">
        <f>SUM(D70:D73)</f>
        <v>-57025625.009999998</v>
      </c>
      <c r="E74" s="40">
        <f t="shared" ref="E74:O74" si="52">SUM(E70:E73)</f>
        <v>-57292933.649999999</v>
      </c>
      <c r="F74" s="41">
        <f t="shared" si="52"/>
        <v>-58152575.089999996</v>
      </c>
      <c r="G74" s="41">
        <f t="shared" si="52"/>
        <v>-58333488.115554065</v>
      </c>
      <c r="H74" s="41">
        <f t="shared" si="52"/>
        <v>-58549746.737138301</v>
      </c>
      <c r="I74" s="41">
        <f t="shared" si="52"/>
        <v>-58716902.430491418</v>
      </c>
      <c r="J74" s="41">
        <f t="shared" si="52"/>
        <v>-58890344.877789468</v>
      </c>
      <c r="K74" s="41">
        <f t="shared" si="52"/>
        <v>-59020270.463153109</v>
      </c>
      <c r="L74" s="41">
        <f t="shared" si="52"/>
        <v>-59102606.909542814</v>
      </c>
      <c r="M74" s="41">
        <f t="shared" si="52"/>
        <v>-59138763.763374805</v>
      </c>
      <c r="N74" s="41">
        <f t="shared" si="52"/>
        <v>-59201359.108845472</v>
      </c>
      <c r="O74" s="41">
        <f t="shared" si="52"/>
        <v>-59233360.312651351</v>
      </c>
      <c r="P74" s="39"/>
      <c r="Q74" s="40">
        <f>SUM(Q70:Q73)</f>
        <v>-59367937.273273528</v>
      </c>
      <c r="R74" s="40">
        <f t="shared" ref="R74:AB74" si="53">SUM(R70:R73)</f>
        <v>-59482250.355424769</v>
      </c>
      <c r="S74" s="41">
        <f t="shared" si="53"/>
        <v>-59602036.779723115</v>
      </c>
      <c r="T74" s="41">
        <f t="shared" si="53"/>
        <v>-59655121.775872529</v>
      </c>
      <c r="U74" s="41">
        <f t="shared" si="53"/>
        <v>-59702827.011556067</v>
      </c>
      <c r="V74" s="41">
        <f t="shared" si="53"/>
        <v>-59747266.64047049</v>
      </c>
      <c r="W74" s="41">
        <f t="shared" si="53"/>
        <v>-59754510.572342403</v>
      </c>
      <c r="X74" s="41">
        <f t="shared" si="53"/>
        <v>-59718753.43146462</v>
      </c>
      <c r="Y74" s="41">
        <f t="shared" si="53"/>
        <v>-59640713.106806591</v>
      </c>
      <c r="Z74" s="41">
        <f t="shared" si="53"/>
        <v>-59491610.671832472</v>
      </c>
      <c r="AA74" s="41">
        <f t="shared" si="53"/>
        <v>-59312727.153414249</v>
      </c>
      <c r="AB74" s="41">
        <f t="shared" si="53"/>
        <v>-58928261.406242959</v>
      </c>
      <c r="AC74" s="39"/>
      <c r="AD74" s="40">
        <f>SUM(AD70:AD73)</f>
        <v>-58721000.7214702</v>
      </c>
      <c r="AE74" s="40">
        <f t="shared" ref="AE74:AO74" si="54">SUM(AE70:AE73)</f>
        <v>-58457867.651850685</v>
      </c>
      <c r="AF74" s="41">
        <f t="shared" si="54"/>
        <v>-58209163.692746736</v>
      </c>
      <c r="AG74" s="41">
        <f t="shared" si="54"/>
        <v>-57859739.479754597</v>
      </c>
      <c r="AH74" s="41">
        <f t="shared" si="54"/>
        <v>-57478581.467204593</v>
      </c>
      <c r="AI74" s="41">
        <f t="shared" si="54"/>
        <v>-57080793.647437714</v>
      </c>
      <c r="AJ74" s="41">
        <f t="shared" si="54"/>
        <v>-56617673.765643291</v>
      </c>
      <c r="AK74" s="41">
        <f t="shared" si="54"/>
        <v>-56090395.27455879</v>
      </c>
      <c r="AL74" s="41">
        <f t="shared" si="54"/>
        <v>-55526030.499735765</v>
      </c>
      <c r="AM74" s="41">
        <f t="shared" si="54"/>
        <v>-54860999.621568553</v>
      </c>
      <c r="AN74" s="41">
        <f t="shared" si="54"/>
        <v>-54063396.839080058</v>
      </c>
      <c r="AO74" s="41">
        <f t="shared" si="54"/>
        <v>-53014150.833646066</v>
      </c>
    </row>
    <row r="75" spans="2:41" hidden="1" outlineLevel="1" x14ac:dyDescent="0.25">
      <c r="C75" s="36" t="s">
        <v>82</v>
      </c>
      <c r="D75" s="47">
        <v>-402376.07999999938</v>
      </c>
      <c r="E75" s="47">
        <v>-669684.72</v>
      </c>
      <c r="F75" s="47">
        <v>-1529326.16</v>
      </c>
      <c r="G75" s="47">
        <v>-1710239.19</v>
      </c>
      <c r="H75" s="47">
        <v>-1926497.81</v>
      </c>
      <c r="I75" s="47">
        <v>-2093653.5</v>
      </c>
      <c r="J75" s="47">
        <v>-2267095.9500000002</v>
      </c>
      <c r="K75" s="47">
        <v>-2397021.54</v>
      </c>
      <c r="L75" s="47">
        <v>-2479357.9900000002</v>
      </c>
      <c r="M75" s="47">
        <v>-2515514.8400000003</v>
      </c>
      <c r="N75" s="47">
        <v>-2578110.1900000004</v>
      </c>
      <c r="O75" s="47">
        <v>-2610111.3900000006</v>
      </c>
      <c r="Q75" s="47">
        <v>-134576.96062217734</v>
      </c>
      <c r="R75" s="47">
        <v>-248890.04277342284</v>
      </c>
      <c r="S75" s="47">
        <v>-368676.46707176924</v>
      </c>
      <c r="T75" s="47">
        <v>-421761.46322118351</v>
      </c>
      <c r="U75" s="47">
        <v>-469466.6989047213</v>
      </c>
      <c r="V75" s="47">
        <v>-513906.3278191443</v>
      </c>
      <c r="W75" s="47">
        <v>-521150.25969106157</v>
      </c>
      <c r="X75" s="47">
        <v>-485393.1188132845</v>
      </c>
      <c r="Y75" s="47">
        <v>-407352.7941552549</v>
      </c>
      <c r="Z75" s="47">
        <v>-258250.35918113793</v>
      </c>
      <c r="AA75" s="47">
        <v>-79366.840762917433</v>
      </c>
      <c r="AB75" s="47">
        <v>305098.90640837606</v>
      </c>
      <c r="AD75" s="47">
        <v>207260.68477275816</v>
      </c>
      <c r="AE75" s="47">
        <v>470393.75439227617</v>
      </c>
      <c r="AF75" s="47">
        <v>719097.7134962189</v>
      </c>
      <c r="AG75" s="47">
        <v>1068521.9264883581</v>
      </c>
      <c r="AH75" s="47">
        <v>1449679.9390383579</v>
      </c>
      <c r="AI75" s="47">
        <v>1847467.7588052431</v>
      </c>
      <c r="AJ75" s="47">
        <v>2310587.6405996634</v>
      </c>
      <c r="AK75" s="47">
        <v>2837866.1316841585</v>
      </c>
      <c r="AL75" s="47">
        <v>3402230.906507188</v>
      </c>
      <c r="AM75" s="47">
        <v>4067261.7846744023</v>
      </c>
      <c r="AN75" s="47">
        <v>4864864.5671629058</v>
      </c>
      <c r="AO75" s="47">
        <v>5914110.5725969085</v>
      </c>
    </row>
    <row r="76" spans="2:41" hidden="1" outlineLevel="1" x14ac:dyDescent="0.25">
      <c r="C76" s="36" t="s">
        <v>83</v>
      </c>
      <c r="D76" s="47">
        <f>'GFSC BS Template'!D55</f>
        <v>-57025625.009999998</v>
      </c>
      <c r="E76" s="47">
        <f>'GFSC BS Template'!E55</f>
        <v>-57292933.649999999</v>
      </c>
      <c r="F76" s="47">
        <f>'GFSC BS Template'!F55</f>
        <v>-58152575.089999996</v>
      </c>
      <c r="G76" s="47">
        <f>'GFSC BS Template'!G55</f>
        <v>-58333488.115554065</v>
      </c>
      <c r="H76" s="47">
        <f>'GFSC BS Template'!H55</f>
        <v>-58549746.737138301</v>
      </c>
      <c r="I76" s="47">
        <f>'GFSC BS Template'!I55</f>
        <v>-58716902.430491425</v>
      </c>
      <c r="J76" s="47">
        <f>'GFSC BS Template'!J55</f>
        <v>-58890344.877789468</v>
      </c>
      <c r="K76" s="47">
        <f>'GFSC BS Template'!K55</f>
        <v>-59020270.463153109</v>
      </c>
      <c r="L76" s="47">
        <f>'GFSC BS Template'!L55</f>
        <v>-59102606.909542814</v>
      </c>
      <c r="M76" s="47">
        <f>'GFSC BS Template'!M55</f>
        <v>-59138763.763374805</v>
      </c>
      <c r="N76" s="47">
        <f>'GFSC BS Template'!N55</f>
        <v>-59201359.108845472</v>
      </c>
      <c r="O76" s="47">
        <f>'GFSC BS Template'!O55</f>
        <v>-59233360.312651351</v>
      </c>
      <c r="Q76" s="47">
        <f>'GFSC BS Template'!Q55</f>
        <v>-59367937.273273528</v>
      </c>
      <c r="R76" s="47">
        <f>'GFSC BS Template'!R55</f>
        <v>-59482250.355424769</v>
      </c>
      <c r="S76" s="47">
        <f>'GFSC BS Template'!S55</f>
        <v>-59602036.779723115</v>
      </c>
      <c r="T76" s="47">
        <f>'GFSC BS Template'!T55</f>
        <v>-59655121.775872529</v>
      </c>
      <c r="U76" s="47">
        <f>'GFSC BS Template'!U55</f>
        <v>-59702827.011556067</v>
      </c>
      <c r="V76" s="47">
        <f>'GFSC BS Template'!V55</f>
        <v>-59747266.640470482</v>
      </c>
      <c r="W76" s="47">
        <f>'GFSC BS Template'!W55</f>
        <v>-59754510.572342396</v>
      </c>
      <c r="X76" s="47">
        <f>'GFSC BS Template'!X55</f>
        <v>-59718753.431464612</v>
      </c>
      <c r="Y76" s="47">
        <f>'GFSC BS Template'!Y55</f>
        <v>-59640713.106806584</v>
      </c>
      <c r="Z76" s="47">
        <f>'GFSC BS Template'!Z55</f>
        <v>-59491610.671832457</v>
      </c>
      <c r="AA76" s="47">
        <f>'GFSC BS Template'!AA55</f>
        <v>-59312727.153414235</v>
      </c>
      <c r="AB76" s="47">
        <f>'GFSC BS Template'!AB55</f>
        <v>-58928261.406242944</v>
      </c>
      <c r="AD76" s="47">
        <f>'GFSC BS Template'!AD55</f>
        <v>-58721000.721470185</v>
      </c>
      <c r="AE76" s="47">
        <f>'GFSC BS Template'!AE55</f>
        <v>-58457867.651850671</v>
      </c>
      <c r="AF76" s="47">
        <f>'GFSC BS Template'!AF55</f>
        <v>-58209163.692746721</v>
      </c>
      <c r="AG76" s="47">
        <f>'GFSC BS Template'!AG55</f>
        <v>-57859739.479754582</v>
      </c>
      <c r="AH76" s="47">
        <f>'GFSC BS Template'!AH55</f>
        <v>-57478581.467204578</v>
      </c>
      <c r="AI76" s="47">
        <f>'GFSC BS Template'!AI55</f>
        <v>-57080793.647437699</v>
      </c>
      <c r="AJ76" s="47">
        <f>'GFSC BS Template'!AJ55</f>
        <v>-56617673.765643276</v>
      </c>
      <c r="AK76" s="47">
        <f>'GFSC BS Template'!AK55</f>
        <v>-56090395.274558775</v>
      </c>
      <c r="AL76" s="47">
        <f>'GFSC BS Template'!AL55</f>
        <v>-55526030.49973575</v>
      </c>
      <c r="AM76" s="47">
        <f>'GFSC BS Template'!AM55</f>
        <v>-54860999.621568538</v>
      </c>
      <c r="AN76" s="47">
        <f>'GFSC BS Template'!AN55</f>
        <v>-54063396.839080043</v>
      </c>
      <c r="AO76" s="47">
        <f>'GFSC BS Template'!AO55</f>
        <v>-53014150.833646052</v>
      </c>
    </row>
    <row r="77" spans="2:41" hidden="1" outlineLevel="1" x14ac:dyDescent="0.25">
      <c r="C77" s="48" t="s">
        <v>84</v>
      </c>
      <c r="D77" s="47">
        <f>ROUND(+D70-D75,1)</f>
        <v>0</v>
      </c>
      <c r="E77" s="47">
        <f t="shared" ref="E77:O77" si="55">ROUND(+E70-E75,1)</f>
        <v>0</v>
      </c>
      <c r="F77" s="47">
        <f t="shared" si="55"/>
        <v>0</v>
      </c>
      <c r="G77" s="47">
        <f t="shared" si="55"/>
        <v>0</v>
      </c>
      <c r="H77" s="47">
        <f t="shared" si="55"/>
        <v>0</v>
      </c>
      <c r="I77" s="47">
        <f t="shared" si="55"/>
        <v>0</v>
      </c>
      <c r="J77" s="47">
        <f t="shared" si="55"/>
        <v>0</v>
      </c>
      <c r="K77" s="47">
        <f t="shared" si="55"/>
        <v>0</v>
      </c>
      <c r="L77" s="47">
        <f t="shared" si="55"/>
        <v>0</v>
      </c>
      <c r="M77" s="47">
        <f t="shared" si="55"/>
        <v>0</v>
      </c>
      <c r="N77" s="47">
        <f t="shared" si="55"/>
        <v>0</v>
      </c>
      <c r="O77" s="47">
        <f t="shared" si="55"/>
        <v>0</v>
      </c>
      <c r="Q77" s="47">
        <f>ROUND(+Q70-Q75,2)</f>
        <v>0</v>
      </c>
      <c r="R77" s="47">
        <f t="shared" ref="R77:V77" si="56">ROUND(+R70-R75,2)</f>
        <v>0</v>
      </c>
      <c r="S77" s="49">
        <f t="shared" si="56"/>
        <v>0</v>
      </c>
      <c r="T77" s="47">
        <f t="shared" si="56"/>
        <v>0</v>
      </c>
      <c r="U77" s="47">
        <f t="shared" si="56"/>
        <v>0</v>
      </c>
      <c r="V77" s="50">
        <f t="shared" si="56"/>
        <v>0</v>
      </c>
      <c r="W77" s="51">
        <f>ROUND(+W70-W75,2)</f>
        <v>0</v>
      </c>
      <c r="X77" s="51">
        <f>ROUND(+X70-X75,2)</f>
        <v>0</v>
      </c>
      <c r="Y77" s="51">
        <f t="shared" ref="Y77:AB77" si="57">ROUND(+Y70-Y75,2)</f>
        <v>0</v>
      </c>
      <c r="Z77" s="51">
        <f t="shared" si="57"/>
        <v>0</v>
      </c>
      <c r="AA77" s="51">
        <f t="shared" si="57"/>
        <v>0</v>
      </c>
      <c r="AB77" s="51">
        <f t="shared" si="57"/>
        <v>0</v>
      </c>
      <c r="AD77" s="47">
        <f>ROUND(+AD70-AD75,2)</f>
        <v>0</v>
      </c>
      <c r="AE77" s="47">
        <f t="shared" ref="AE77:AI77" si="58">ROUND(+AE70-AE75,2)</f>
        <v>0</v>
      </c>
      <c r="AF77" s="49">
        <f t="shared" si="58"/>
        <v>0</v>
      </c>
      <c r="AG77" s="47">
        <f t="shared" si="58"/>
        <v>0</v>
      </c>
      <c r="AH77" s="47">
        <f t="shared" si="58"/>
        <v>0</v>
      </c>
      <c r="AI77" s="50">
        <f t="shared" si="58"/>
        <v>0</v>
      </c>
      <c r="AJ77" s="51">
        <f>ROUND(+AJ70-AJ75,2)</f>
        <v>0</v>
      </c>
      <c r="AK77" s="51">
        <f>ROUND(+AK70-AK75,2)</f>
        <v>0</v>
      </c>
      <c r="AL77" s="51">
        <f t="shared" ref="AL77:AO77" si="59">ROUND(+AL70-AL75,2)</f>
        <v>0</v>
      </c>
      <c r="AM77" s="51">
        <f t="shared" si="59"/>
        <v>0</v>
      </c>
      <c r="AN77" s="51">
        <f t="shared" si="59"/>
        <v>0</v>
      </c>
      <c r="AO77" s="51">
        <f t="shared" si="59"/>
        <v>0</v>
      </c>
    </row>
    <row r="78" spans="2:41" hidden="1" outlineLevel="1" x14ac:dyDescent="0.25">
      <c r="C78" s="48" t="s">
        <v>84</v>
      </c>
      <c r="D78" s="47">
        <f t="shared" ref="D78:H78" si="60">ROUND(+D74-D76,0)</f>
        <v>0</v>
      </c>
      <c r="E78" s="47">
        <f>ROUND(+E74-E76,0)</f>
        <v>0</v>
      </c>
      <c r="F78" s="49">
        <f t="shared" si="60"/>
        <v>0</v>
      </c>
      <c r="G78" s="47">
        <f t="shared" si="60"/>
        <v>0</v>
      </c>
      <c r="H78" s="47">
        <f t="shared" si="60"/>
        <v>0</v>
      </c>
      <c r="I78" s="47">
        <f>ROUND(+I74-I76,0)</f>
        <v>0</v>
      </c>
      <c r="J78" s="47">
        <f t="shared" ref="J78:N78" si="61">ROUND(+J74-J76,0)</f>
        <v>0</v>
      </c>
      <c r="K78" s="47">
        <f t="shared" si="61"/>
        <v>0</v>
      </c>
      <c r="L78" s="47">
        <f t="shared" si="61"/>
        <v>0</v>
      </c>
      <c r="M78" s="47">
        <f t="shared" si="61"/>
        <v>0</v>
      </c>
      <c r="N78" s="47">
        <f t="shared" si="61"/>
        <v>0</v>
      </c>
      <c r="O78" s="47">
        <f>ROUND(+O74-O76,0)</f>
        <v>0</v>
      </c>
      <c r="Q78" s="47">
        <f t="shared" ref="Q78" si="62">ROUND(+Q74-Q76,0)</f>
        <v>0</v>
      </c>
      <c r="R78" s="47">
        <f>ROUND(+R74-R76,0)</f>
        <v>0</v>
      </c>
      <c r="S78" s="49">
        <f t="shared" ref="S78:U78" si="63">ROUND(+S74-S76,0)</f>
        <v>0</v>
      </c>
      <c r="T78" s="47">
        <f t="shared" si="63"/>
        <v>0</v>
      </c>
      <c r="U78" s="47">
        <f t="shared" si="63"/>
        <v>0</v>
      </c>
      <c r="V78" s="47">
        <f>ROUND(+V74-V76,0)</f>
        <v>0</v>
      </c>
      <c r="W78" s="47">
        <f t="shared" ref="W78:AA78" si="64">ROUND(+W74-W76,0)</f>
        <v>0</v>
      </c>
      <c r="X78" s="47">
        <f t="shared" si="64"/>
        <v>0</v>
      </c>
      <c r="Y78" s="47">
        <f t="shared" si="64"/>
        <v>0</v>
      </c>
      <c r="Z78" s="47">
        <f t="shared" si="64"/>
        <v>0</v>
      </c>
      <c r="AA78" s="47">
        <f t="shared" si="64"/>
        <v>0</v>
      </c>
      <c r="AB78" s="47">
        <f>ROUND(+AB74-AB76,0)</f>
        <v>0</v>
      </c>
      <c r="AD78" s="47">
        <f t="shared" ref="AD78" si="65">ROUND(+AD74-AD76,0)</f>
        <v>0</v>
      </c>
      <c r="AE78" s="47">
        <f>ROUND(+AE74-AE76,0)</f>
        <v>0</v>
      </c>
      <c r="AF78" s="49">
        <f t="shared" ref="AF78:AH78" si="66">ROUND(+AF74-AF76,0)</f>
        <v>0</v>
      </c>
      <c r="AG78" s="47">
        <f t="shared" si="66"/>
        <v>0</v>
      </c>
      <c r="AH78" s="47">
        <f t="shared" si="66"/>
        <v>0</v>
      </c>
      <c r="AI78" s="47">
        <f>ROUND(+AI74-AI76,0)</f>
        <v>0</v>
      </c>
      <c r="AJ78" s="47">
        <f t="shared" ref="AJ78:AN78" si="67">ROUND(+AJ74-AJ76,0)</f>
        <v>0</v>
      </c>
      <c r="AK78" s="47">
        <f t="shared" si="67"/>
        <v>0</v>
      </c>
      <c r="AL78" s="47">
        <f t="shared" si="67"/>
        <v>0</v>
      </c>
      <c r="AM78" s="47">
        <f t="shared" si="67"/>
        <v>0</v>
      </c>
      <c r="AN78" s="47">
        <f t="shared" si="67"/>
        <v>0</v>
      </c>
      <c r="AO78" s="47">
        <f>ROUND(+AO74-AO76,0)</f>
        <v>0</v>
      </c>
    </row>
    <row r="79" spans="2:41" collapsed="1" x14ac:dyDescent="0.25">
      <c r="D79" s="51"/>
      <c r="E79" s="51"/>
      <c r="F79" s="18"/>
      <c r="G79" s="18"/>
      <c r="H79" s="51"/>
      <c r="I79" s="52"/>
      <c r="J79" s="18"/>
      <c r="K79" s="18"/>
      <c r="L79" s="51"/>
      <c r="M79" s="52"/>
      <c r="N79" s="18"/>
      <c r="O79" s="18"/>
      <c r="Q79" s="51"/>
      <c r="R79" s="51"/>
      <c r="S79" s="18"/>
      <c r="T79" s="18"/>
      <c r="U79" s="51"/>
      <c r="V79" s="52"/>
      <c r="W79" s="18"/>
      <c r="X79" s="18"/>
      <c r="Y79" s="51"/>
      <c r="Z79" s="52"/>
      <c r="AA79" s="18"/>
      <c r="AB79" s="18"/>
      <c r="AD79" s="51"/>
      <c r="AE79" s="51"/>
      <c r="AF79" s="18"/>
      <c r="AG79" s="18"/>
      <c r="AH79" s="51"/>
      <c r="AI79" s="52"/>
      <c r="AJ79" s="18"/>
      <c r="AK79" s="18"/>
      <c r="AL79" s="51"/>
      <c r="AM79" s="52"/>
      <c r="AN79" s="18"/>
      <c r="AO79" s="18"/>
    </row>
    <row r="80" spans="2:41" ht="15.75" thickBot="1" x14ac:dyDescent="0.3">
      <c r="D80" s="51"/>
      <c r="E80" s="51"/>
      <c r="F80" s="18"/>
      <c r="G80" s="18"/>
      <c r="H80" s="51"/>
      <c r="I80" s="52"/>
      <c r="J80" s="18"/>
      <c r="K80" s="18"/>
      <c r="L80" s="51"/>
      <c r="M80" s="52"/>
      <c r="N80" s="18"/>
      <c r="O80" s="18"/>
      <c r="Q80" s="51"/>
      <c r="R80" s="51"/>
      <c r="S80" s="18"/>
      <c r="T80" s="18"/>
      <c r="U80" s="51"/>
      <c r="V80" s="52"/>
      <c r="W80" s="18"/>
      <c r="X80" s="18"/>
      <c r="Y80" s="51"/>
      <c r="Z80" s="52"/>
      <c r="AA80" s="18"/>
      <c r="AB80" s="18"/>
      <c r="AD80" s="51"/>
      <c r="AE80" s="51"/>
      <c r="AF80" s="18"/>
      <c r="AG80" s="18"/>
      <c r="AH80" s="51"/>
      <c r="AI80" s="52"/>
      <c r="AJ80" s="18"/>
      <c r="AK80" s="18"/>
      <c r="AL80" s="51"/>
      <c r="AM80" s="52"/>
      <c r="AN80" s="18"/>
      <c r="AO80" s="18"/>
    </row>
    <row r="81" spans="3:41" x14ac:dyDescent="0.25">
      <c r="C81" s="53" t="s">
        <v>85</v>
      </c>
      <c r="D81" s="54">
        <f>SUM(D53:D65)</f>
        <v>278124.36000000004</v>
      </c>
      <c r="E81" s="54">
        <f>SUM(E53:E65)-SUM(D53:D65)</f>
        <v>299904.05999999988</v>
      </c>
      <c r="F81" s="54">
        <f>SUM(F53:F65)-SUM(E53:E65)</f>
        <v>192554.62000000011</v>
      </c>
      <c r="G81" s="54">
        <f t="shared" ref="G81:O81" si="68">SUM(G53:G65)-SUM(F53:F65)</f>
        <v>219083.97110785241</v>
      </c>
      <c r="H81" s="54">
        <f t="shared" si="68"/>
        <v>202987.57791428338</v>
      </c>
      <c r="I81" s="54">
        <f t="shared" si="68"/>
        <v>205868.40758482739</v>
      </c>
      <c r="J81" s="54">
        <f t="shared" si="68"/>
        <v>201211.64965436608</v>
      </c>
      <c r="K81" s="54">
        <f t="shared" si="68"/>
        <v>210436.43941176543</v>
      </c>
      <c r="L81" s="54">
        <f t="shared" si="68"/>
        <v>216563.34145909688</v>
      </c>
      <c r="M81" s="54">
        <f t="shared" si="68"/>
        <v>212754.72223643633</v>
      </c>
      <c r="N81" s="54">
        <f t="shared" si="68"/>
        <v>208537.72996898554</v>
      </c>
      <c r="O81" s="54">
        <f t="shared" si="68"/>
        <v>206115.88165577501</v>
      </c>
      <c r="Q81" s="54">
        <f t="shared" ref="Q81:AB81" si="69">SUM(Q53:Q65)-SUM(P53:P65)</f>
        <v>207788.25319900762</v>
      </c>
      <c r="R81" s="54">
        <f t="shared" si="69"/>
        <v>194442.77316948175</v>
      </c>
      <c r="S81" s="54">
        <f t="shared" si="69"/>
        <v>194883.93253064039</v>
      </c>
      <c r="T81" s="54">
        <f t="shared" si="69"/>
        <v>223710.77051661117</v>
      </c>
      <c r="U81" s="54">
        <f t="shared" si="69"/>
        <v>194741.36990970676</v>
      </c>
      <c r="V81" s="54">
        <f t="shared" si="69"/>
        <v>193708.04026856145</v>
      </c>
      <c r="W81" s="54">
        <f t="shared" si="69"/>
        <v>200015.34667885397</v>
      </c>
      <c r="X81" s="54">
        <f t="shared" si="69"/>
        <v>197881.88417899841</v>
      </c>
      <c r="Y81" s="54">
        <f t="shared" si="69"/>
        <v>197770.12318793824</v>
      </c>
      <c r="Z81" s="54">
        <f t="shared" si="69"/>
        <v>207793.26889522281</v>
      </c>
      <c r="AA81" s="54">
        <f t="shared" si="69"/>
        <v>208354.82538787462</v>
      </c>
      <c r="AB81" s="54">
        <f t="shared" si="69"/>
        <v>340998.03355655167</v>
      </c>
      <c r="AD81" s="54">
        <f t="shared" ref="AD81:AO81" si="70">SUM(AD53:AD65)-SUM(AC53:AC65)</f>
        <v>207815.86618796151</v>
      </c>
      <c r="AE81" s="54">
        <f t="shared" si="70"/>
        <v>208738.53917181105</v>
      </c>
      <c r="AF81" s="54">
        <f t="shared" si="70"/>
        <v>203214.11413677555</v>
      </c>
      <c r="AG81" s="54">
        <f t="shared" si="70"/>
        <v>243248.68768044689</v>
      </c>
      <c r="AH81" s="54">
        <f t="shared" si="70"/>
        <v>225873.36223257775</v>
      </c>
      <c r="AI81" s="54">
        <f t="shared" si="70"/>
        <v>217380.35449259472</v>
      </c>
      <c r="AJ81" s="54">
        <f t="shared" si="70"/>
        <v>236425.06596737215</v>
      </c>
      <c r="AK81" s="54">
        <f t="shared" si="70"/>
        <v>244916.35253334465</v>
      </c>
      <c r="AL81" s="54">
        <f t="shared" si="70"/>
        <v>234903.83747162065</v>
      </c>
      <c r="AM81" s="54">
        <f t="shared" si="70"/>
        <v>256765.17327598436</v>
      </c>
      <c r="AN81" s="54">
        <f t="shared" si="70"/>
        <v>268690.91016928898</v>
      </c>
      <c r="AO81" s="54">
        <f t="shared" si="70"/>
        <v>402397.00933037326</v>
      </c>
    </row>
    <row r="82" spans="3:41" x14ac:dyDescent="0.25">
      <c r="C82" s="55" t="s">
        <v>86</v>
      </c>
      <c r="D82" s="51">
        <f>+'GFSC BS Template'!D21</f>
        <v>77212401.659999996</v>
      </c>
      <c r="E82" s="51">
        <f>+'GFSC BS Template'!E21</f>
        <v>72001873.629999995</v>
      </c>
      <c r="F82" s="51">
        <f>+'GFSC BS Template'!F21</f>
        <v>64939550.609999992</v>
      </c>
      <c r="G82" s="51">
        <f>+'GFSC BS Template'!G21</f>
        <v>62131388.565607421</v>
      </c>
      <c r="H82" s="51">
        <f>+'GFSC BS Template'!H21</f>
        <v>62926169.407808021</v>
      </c>
      <c r="I82" s="51">
        <f>+'GFSC BS Template'!I21</f>
        <v>61533238.699873701</v>
      </c>
      <c r="J82" s="51">
        <f>+'GFSC BS Template'!J21</f>
        <v>64515543.331056148</v>
      </c>
      <c r="K82" s="51">
        <f>+'GFSC BS Template'!K21</f>
        <v>68434859.529347435</v>
      </c>
      <c r="L82" s="51">
        <f>+'GFSC BS Template'!L21</f>
        <v>69530011.589805797</v>
      </c>
      <c r="M82" s="51">
        <f>+'GFSC BS Template'!M21</f>
        <v>68213718.156446934</v>
      </c>
      <c r="N82" s="51">
        <f>+'GFSC BS Template'!N21</f>
        <v>67287775.262689382</v>
      </c>
      <c r="O82" s="51">
        <f>+'GFSC BS Template'!O21</f>
        <v>69807981.180637792</v>
      </c>
      <c r="Q82" s="51">
        <f>+'GFSC BS Template'!Q21</f>
        <v>68165741.374733001</v>
      </c>
      <c r="R82" s="51">
        <f>+'GFSC BS Template'!R21</f>
        <v>68238918.84136425</v>
      </c>
      <c r="S82" s="51">
        <f>+'GFSC BS Template'!S21</f>
        <v>69749202.19394654</v>
      </c>
      <c r="T82" s="51">
        <f>+'GFSC BS Template'!T21</f>
        <v>68278572.376991421</v>
      </c>
      <c r="U82" s="51">
        <f>+'GFSC BS Template'!U21</f>
        <v>67806850.119663686</v>
      </c>
      <c r="V82" s="51">
        <f>+'GFSC BS Template'!V21</f>
        <v>70044462.845348164</v>
      </c>
      <c r="W82" s="51">
        <f>+'GFSC BS Template'!W21</f>
        <v>70462332.321158737</v>
      </c>
      <c r="X82" s="51">
        <f>+'GFSC BS Template'!X21</f>
        <v>71656534.988207936</v>
      </c>
      <c r="Y82" s="51">
        <f>+'GFSC BS Template'!Y21</f>
        <v>76623971.770692855</v>
      </c>
      <c r="Z82" s="51">
        <f>+'GFSC BS Template'!Z21</f>
        <v>78130795.561041266</v>
      </c>
      <c r="AA82" s="51">
        <f>+'GFSC BS Template'!AA21</f>
        <v>75043868.084010303</v>
      </c>
      <c r="AB82" s="51">
        <f>+'GFSC BS Template'!AB21</f>
        <v>80245150.5792052</v>
      </c>
      <c r="AD82" s="51">
        <f>+'GFSC BS Template'!AD21</f>
        <v>80589606.156854734</v>
      </c>
      <c r="AE82" s="51">
        <f>+'GFSC BS Template'!AE21</f>
        <v>78553492.501449466</v>
      </c>
      <c r="AF82" s="51">
        <f>+'GFSC BS Template'!AF21</f>
        <v>84148959.696295768</v>
      </c>
      <c r="AG82" s="51">
        <f>+'GFSC BS Template'!AG21</f>
        <v>86951913.196425244</v>
      </c>
      <c r="AH82" s="51">
        <f>+'GFSC BS Template'!AH21</f>
        <v>83819397.570232689</v>
      </c>
      <c r="AI82" s="51">
        <f>+'GFSC BS Template'!AI21</f>
        <v>90854550.859494358</v>
      </c>
      <c r="AJ82" s="51">
        <f>+'GFSC BS Template'!AJ21</f>
        <v>93992950.096920982</v>
      </c>
      <c r="AK82" s="51">
        <f>+'GFSC BS Template'!AK21</f>
        <v>90299071.04664813</v>
      </c>
      <c r="AL82" s="51">
        <f>+'GFSC BS Template'!AL21</f>
        <v>98373892.564100936</v>
      </c>
      <c r="AM82" s="51">
        <f>+'GFSC BS Template'!AM21</f>
        <v>102780078.81741884</v>
      </c>
      <c r="AN82" s="51">
        <f>+'GFSC BS Template'!AN21</f>
        <v>97883809.220888376</v>
      </c>
      <c r="AO82" s="51">
        <f>+'GFSC BS Template'!AO21</f>
        <v>104758822.39120135</v>
      </c>
    </row>
    <row r="83" spans="3:41" ht="15.75" thickBot="1" x14ac:dyDescent="0.3">
      <c r="C83" s="56" t="s">
        <v>87</v>
      </c>
      <c r="D83" s="57">
        <f>IFERROR(D81/D82*12,"")</f>
        <v>4.3224822026601897E-2</v>
      </c>
      <c r="E83" s="57">
        <f t="shared" ref="E83:O83" si="71">IFERROR(E81/E82*12,"")</f>
        <v>4.9982709318004706E-2</v>
      </c>
      <c r="F83" s="57">
        <f t="shared" si="71"/>
        <v>3.5581635818160179E-2</v>
      </c>
      <c r="G83" s="57">
        <f t="shared" si="71"/>
        <v>4.2313679349337857E-2</v>
      </c>
      <c r="H83" s="57">
        <f t="shared" si="71"/>
        <v>3.8709664959665484E-2</v>
      </c>
      <c r="I83" s="57">
        <f t="shared" si="71"/>
        <v>4.0147746863566265E-2</v>
      </c>
      <c r="J83" s="57">
        <f t="shared" si="71"/>
        <v>3.7425706600072835E-2</v>
      </c>
      <c r="K83" s="57">
        <f t="shared" si="71"/>
        <v>3.6899867849633977E-2</v>
      </c>
      <c r="L83" s="57">
        <f t="shared" si="71"/>
        <v>3.7376091821192531E-2</v>
      </c>
      <c r="M83" s="57">
        <f t="shared" si="71"/>
        <v>3.7427320132027493E-2</v>
      </c>
      <c r="N83" s="57">
        <f t="shared" si="71"/>
        <v>3.7190303139884306E-2</v>
      </c>
      <c r="O83" s="57">
        <f t="shared" si="71"/>
        <v>3.5431343781007797E-2</v>
      </c>
      <c r="Q83" s="57">
        <f t="shared" ref="Q83:AB83" si="72">IFERROR(Q81/Q82*12,"")</f>
        <v>3.6579357725761374E-2</v>
      </c>
      <c r="R83" s="57">
        <f t="shared" si="72"/>
        <v>3.4193292004787754E-2</v>
      </c>
      <c r="S83" s="57">
        <f t="shared" si="72"/>
        <v>3.3528802005001995E-2</v>
      </c>
      <c r="T83" s="57">
        <f t="shared" si="72"/>
        <v>3.9317301940307837E-2</v>
      </c>
      <c r="U83" s="57">
        <f t="shared" si="72"/>
        <v>3.4464017054211926E-2</v>
      </c>
      <c r="V83" s="57">
        <f t="shared" si="72"/>
        <v>3.318601340915435E-2</v>
      </c>
      <c r="W83" s="57">
        <f t="shared" si="72"/>
        <v>3.4063365220533721E-2</v>
      </c>
      <c r="X83" s="57">
        <f t="shared" si="72"/>
        <v>3.3138395689084763E-2</v>
      </c>
      <c r="Y83" s="57">
        <f t="shared" si="72"/>
        <v>3.0972571943379427E-2</v>
      </c>
      <c r="Z83" s="57">
        <f t="shared" si="72"/>
        <v>3.1914678569918836E-2</v>
      </c>
      <c r="AA83" s="57">
        <f t="shared" si="72"/>
        <v>3.3317284522907324E-2</v>
      </c>
      <c r="AB83" s="57">
        <f t="shared" si="72"/>
        <v>5.0993441636571851E-2</v>
      </c>
      <c r="AD83" s="57">
        <f t="shared" ref="AD83:AO83" si="73">IFERROR(AD81/AD82*12,"")</f>
        <v>3.094431792360141E-2</v>
      </c>
      <c r="AE83" s="57">
        <f t="shared" si="73"/>
        <v>3.1887346956795237E-2</v>
      </c>
      <c r="AF83" s="57">
        <f t="shared" si="73"/>
        <v>2.897919806070582E-2</v>
      </c>
      <c r="AG83" s="57">
        <f t="shared" si="73"/>
        <v>3.3570098056052523E-2</v>
      </c>
      <c r="AH83" s="57">
        <f t="shared" si="73"/>
        <v>3.2337148981771292E-2</v>
      </c>
      <c r="AI83" s="57">
        <f t="shared" si="73"/>
        <v>2.8711431945167558E-2</v>
      </c>
      <c r="AJ83" s="57">
        <f t="shared" si="73"/>
        <v>3.0184187097893882E-2</v>
      </c>
      <c r="AK83" s="57">
        <f t="shared" si="73"/>
        <v>3.2547358420574032E-2</v>
      </c>
      <c r="AL83" s="57">
        <f t="shared" si="73"/>
        <v>2.8654412021184107E-2</v>
      </c>
      <c r="AM83" s="57">
        <f t="shared" si="73"/>
        <v>2.9978397708619226E-2</v>
      </c>
      <c r="AN83" s="57">
        <f t="shared" si="73"/>
        <v>3.2939982083813359E-2</v>
      </c>
      <c r="AO83" s="57">
        <f t="shared" si="73"/>
        <v>4.6094104551236775E-2</v>
      </c>
    </row>
    <row r="84" spans="3:41" x14ac:dyDescent="0.25">
      <c r="D84" s="51"/>
      <c r="E84" s="51"/>
      <c r="F84" s="18"/>
      <c r="G84" s="18"/>
      <c r="H84" s="51"/>
      <c r="I84" s="52"/>
      <c r="J84" s="18"/>
      <c r="K84" s="18"/>
      <c r="L84" s="51"/>
      <c r="M84" s="52"/>
      <c r="N84" s="18"/>
      <c r="O84" s="18"/>
      <c r="Q84" s="51"/>
      <c r="R84" s="51"/>
      <c r="S84" s="18"/>
      <c r="T84" s="18"/>
      <c r="U84" s="51"/>
      <c r="V84" s="52"/>
      <c r="W84" s="18"/>
      <c r="X84" s="18"/>
      <c r="Y84" s="51"/>
      <c r="Z84" s="52"/>
      <c r="AA84" s="18"/>
      <c r="AB84" s="18"/>
      <c r="AD84" s="51"/>
      <c r="AE84" s="51"/>
      <c r="AF84" s="18"/>
      <c r="AG84" s="18"/>
      <c r="AH84" s="51"/>
      <c r="AI84" s="52"/>
      <c r="AJ84" s="18"/>
      <c r="AK84" s="18"/>
      <c r="AL84" s="51"/>
      <c r="AM84" s="52"/>
      <c r="AN84" s="18"/>
      <c r="AO84" s="18"/>
    </row>
    <row r="85" spans="3:41" x14ac:dyDescent="0.25">
      <c r="D85" s="51"/>
      <c r="E85" s="51"/>
      <c r="F85" s="18"/>
      <c r="G85" s="18"/>
      <c r="H85" s="51"/>
      <c r="I85" s="52"/>
      <c r="J85" s="18"/>
      <c r="K85" s="18"/>
      <c r="L85" s="51"/>
      <c r="M85" s="52"/>
      <c r="N85" s="18"/>
      <c r="O85" s="18"/>
      <c r="Q85" s="51"/>
      <c r="R85" s="51"/>
      <c r="S85" s="18"/>
      <c r="T85" s="18"/>
      <c r="U85" s="51"/>
      <c r="V85" s="52"/>
      <c r="W85" s="18"/>
      <c r="X85" s="18"/>
      <c r="Y85" s="51"/>
      <c r="Z85" s="52"/>
      <c r="AA85" s="18"/>
      <c r="AB85" s="18"/>
      <c r="AD85" s="51"/>
      <c r="AE85" s="51"/>
      <c r="AF85" s="18"/>
      <c r="AG85" s="18"/>
      <c r="AH85" s="51"/>
      <c r="AI85" s="52"/>
      <c r="AJ85" s="18"/>
      <c r="AK85" s="18"/>
      <c r="AL85" s="51"/>
      <c r="AM85" s="52"/>
      <c r="AN85" s="18"/>
      <c r="AO85" s="18"/>
    </row>
    <row r="86" spans="3:41" x14ac:dyDescent="0.25">
      <c r="D86" s="51"/>
      <c r="E86" s="51"/>
      <c r="F86" s="18"/>
      <c r="G86" s="18"/>
      <c r="H86" s="51"/>
      <c r="I86" s="52"/>
      <c r="J86" s="18"/>
      <c r="K86" s="18"/>
      <c r="L86" s="51"/>
      <c r="M86" s="52"/>
      <c r="N86" s="18"/>
      <c r="O86" s="18"/>
      <c r="Q86" s="51"/>
      <c r="R86" s="51"/>
      <c r="S86" s="18"/>
      <c r="T86" s="18"/>
      <c r="U86" s="51"/>
      <c r="V86" s="52"/>
      <c r="W86" s="18"/>
      <c r="X86" s="18"/>
      <c r="Y86" s="51"/>
      <c r="Z86" s="52"/>
      <c r="AA86" s="18"/>
      <c r="AB86" s="18"/>
      <c r="AD86" s="51"/>
      <c r="AE86" s="51"/>
      <c r="AF86" s="18"/>
      <c r="AG86" s="18"/>
      <c r="AH86" s="51"/>
      <c r="AI86" s="52"/>
      <c r="AJ86" s="18"/>
      <c r="AK86" s="18"/>
      <c r="AL86" s="51"/>
      <c r="AM86" s="52"/>
      <c r="AN86" s="18"/>
      <c r="AO86" s="18"/>
    </row>
    <row r="87" spans="3:41" x14ac:dyDescent="0.25">
      <c r="D87" s="51"/>
      <c r="E87" s="51"/>
      <c r="F87" s="18"/>
      <c r="G87" s="18"/>
      <c r="H87" s="51"/>
      <c r="I87" s="52"/>
      <c r="J87" s="18"/>
      <c r="K87" s="18"/>
      <c r="L87" s="51"/>
      <c r="M87" s="52"/>
      <c r="N87" s="18"/>
      <c r="O87" s="18"/>
      <c r="Q87" s="51"/>
      <c r="R87" s="51"/>
      <c r="S87" s="18"/>
      <c r="T87" s="18"/>
      <c r="U87" s="51"/>
      <c r="V87" s="52"/>
      <c r="W87" s="18"/>
      <c r="X87" s="18"/>
      <c r="Y87" s="51"/>
      <c r="Z87" s="52"/>
      <c r="AA87" s="18"/>
      <c r="AB87" s="18"/>
      <c r="AD87" s="51"/>
      <c r="AE87" s="51"/>
      <c r="AF87" s="18"/>
      <c r="AG87" s="18"/>
      <c r="AH87" s="51"/>
      <c r="AI87" s="52"/>
      <c r="AJ87" s="18"/>
      <c r="AK87" s="18"/>
      <c r="AL87" s="51"/>
      <c r="AM87" s="52"/>
      <c r="AN87" s="18"/>
      <c r="AO87" s="18"/>
    </row>
    <row r="88" spans="3:41" x14ac:dyDescent="0.25">
      <c r="D88" s="51"/>
      <c r="E88" s="51"/>
      <c r="F88" s="18"/>
      <c r="G88" s="18"/>
      <c r="H88" s="51"/>
      <c r="I88" s="52"/>
      <c r="J88" s="18"/>
      <c r="K88" s="18"/>
      <c r="L88" s="51"/>
      <c r="M88" s="52"/>
      <c r="N88" s="18"/>
      <c r="O88" s="18"/>
    </row>
    <row r="89" spans="3:41" x14ac:dyDescent="0.25">
      <c r="D89" s="51"/>
      <c r="E89" s="51"/>
      <c r="F89" s="18"/>
      <c r="G89" s="18"/>
      <c r="H89" s="51"/>
      <c r="I89" s="52"/>
      <c r="J89" s="18"/>
      <c r="K89" s="18"/>
      <c r="L89" s="51"/>
      <c r="M89" s="52"/>
      <c r="N89" s="18"/>
      <c r="O89" s="18"/>
    </row>
    <row r="90" spans="3:41" x14ac:dyDescent="0.25">
      <c r="D90" s="51"/>
      <c r="E90" s="52"/>
      <c r="F90" s="18"/>
      <c r="G90" s="18"/>
      <c r="H90" s="51"/>
      <c r="I90" s="52"/>
      <c r="J90" s="18"/>
      <c r="K90" s="18"/>
      <c r="L90" s="51"/>
      <c r="M90" s="52"/>
      <c r="N90" s="18"/>
      <c r="O90" s="18"/>
    </row>
    <row r="91" spans="3:41" x14ac:dyDescent="0.25">
      <c r="D91" s="51"/>
      <c r="E91" s="52"/>
      <c r="F91" s="18"/>
      <c r="G91" s="18"/>
      <c r="H91" s="51"/>
      <c r="I91" s="52"/>
      <c r="J91" s="18"/>
      <c r="K91" s="18"/>
      <c r="L91" s="51"/>
      <c r="M91" s="52"/>
      <c r="N91" s="18"/>
      <c r="O91" s="18"/>
    </row>
    <row r="92" spans="3:41" x14ac:dyDescent="0.25">
      <c r="D92" s="51"/>
      <c r="E92" s="52"/>
      <c r="F92" s="18"/>
      <c r="G92" s="18"/>
      <c r="H92" s="51"/>
      <c r="I92" s="52"/>
      <c r="J92" s="18"/>
      <c r="K92" s="18"/>
      <c r="L92" s="51"/>
      <c r="M92" s="52"/>
      <c r="N92" s="18"/>
      <c r="O92" s="18"/>
    </row>
    <row r="93" spans="3:41" x14ac:dyDescent="0.25">
      <c r="D93" s="51"/>
      <c r="E93" s="52"/>
      <c r="F93" s="18"/>
      <c r="G93" s="18"/>
      <c r="H93" s="51"/>
      <c r="I93" s="52"/>
      <c r="J93" s="18"/>
      <c r="K93" s="18"/>
      <c r="L93" s="51"/>
      <c r="M93" s="52"/>
      <c r="N93" s="18"/>
      <c r="O93" s="18"/>
    </row>
    <row r="94" spans="3:41" x14ac:dyDescent="0.25">
      <c r="D94" s="51"/>
      <c r="E94" s="52"/>
      <c r="F94" s="18"/>
      <c r="G94" s="18"/>
      <c r="H94" s="51"/>
      <c r="I94" s="52"/>
      <c r="J94" s="18"/>
      <c r="K94" s="18"/>
      <c r="L94" s="51"/>
      <c r="M94" s="52"/>
      <c r="N94" s="18"/>
      <c r="O94" s="18"/>
    </row>
    <row r="95" spans="3:41" x14ac:dyDescent="0.25">
      <c r="D95" s="51"/>
      <c r="E95" s="52"/>
      <c r="F95" s="18"/>
      <c r="G95" s="18"/>
      <c r="H95" s="51"/>
      <c r="I95" s="52"/>
      <c r="J95" s="18"/>
      <c r="K95" s="18"/>
      <c r="L95" s="51"/>
      <c r="M95" s="52"/>
      <c r="N95" s="18"/>
      <c r="O95" s="18"/>
    </row>
    <row r="96" spans="3:41" x14ac:dyDescent="0.25">
      <c r="D96" s="51"/>
      <c r="E96" s="52"/>
      <c r="F96" s="18"/>
      <c r="G96" s="18"/>
      <c r="H96" s="51"/>
      <c r="I96" s="52"/>
      <c r="J96" s="18"/>
      <c r="K96" s="18"/>
      <c r="L96" s="51"/>
      <c r="M96" s="52"/>
      <c r="N96" s="18"/>
      <c r="O96" s="18"/>
    </row>
    <row r="97" spans="4:15" x14ac:dyDescent="0.25">
      <c r="D97" s="51"/>
      <c r="E97" s="52"/>
      <c r="F97" s="18"/>
      <c r="G97" s="18"/>
      <c r="H97" s="51"/>
      <c r="I97" s="52"/>
      <c r="J97" s="18"/>
      <c r="K97" s="18"/>
      <c r="L97" s="51"/>
      <c r="M97" s="52"/>
      <c r="N97" s="18"/>
      <c r="O97" s="18"/>
    </row>
    <row r="98" spans="4:15" x14ac:dyDescent="0.25">
      <c r="D98" s="51"/>
      <c r="E98" s="52"/>
      <c r="F98" s="18"/>
      <c r="G98" s="18"/>
      <c r="H98" s="51"/>
      <c r="I98" s="52"/>
      <c r="J98" s="18"/>
      <c r="K98" s="18"/>
      <c r="L98" s="51"/>
      <c r="M98" s="52"/>
      <c r="N98" s="18"/>
      <c r="O98" s="18"/>
    </row>
    <row r="99" spans="4:15" x14ac:dyDescent="0.25">
      <c r="D99" s="51"/>
      <c r="E99" s="52"/>
      <c r="F99" s="18"/>
      <c r="G99" s="18"/>
      <c r="H99" s="51"/>
      <c r="I99" s="52"/>
      <c r="J99" s="18"/>
      <c r="K99" s="18"/>
      <c r="L99" s="51"/>
      <c r="M99" s="52"/>
      <c r="N99" s="18"/>
      <c r="O99" s="18"/>
    </row>
    <row r="100" spans="4:15" x14ac:dyDescent="0.25">
      <c r="D100" s="51"/>
      <c r="E100" s="52"/>
      <c r="F100" s="18"/>
      <c r="G100" s="18"/>
      <c r="H100" s="51"/>
      <c r="I100" s="52"/>
      <c r="J100" s="18"/>
      <c r="K100" s="18"/>
      <c r="L100" s="51"/>
      <c r="M100" s="52"/>
      <c r="N100" s="18"/>
      <c r="O100" s="18"/>
    </row>
    <row r="101" spans="4:15" x14ac:dyDescent="0.25">
      <c r="D101" s="51"/>
      <c r="E101" s="52"/>
      <c r="F101" s="18"/>
      <c r="G101" s="18"/>
      <c r="H101" s="51"/>
      <c r="I101" s="52"/>
      <c r="J101" s="18"/>
      <c r="K101" s="18"/>
      <c r="L101" s="51"/>
      <c r="M101" s="52"/>
      <c r="N101" s="18"/>
      <c r="O101" s="18"/>
    </row>
    <row r="102" spans="4:15" x14ac:dyDescent="0.25">
      <c r="D102" s="51"/>
      <c r="E102" s="52"/>
      <c r="F102" s="18"/>
      <c r="G102" s="18"/>
      <c r="H102" s="51"/>
      <c r="I102" s="52"/>
      <c r="J102" s="18"/>
      <c r="K102" s="18"/>
      <c r="L102" s="51"/>
      <c r="M102" s="52"/>
      <c r="N102" s="18"/>
      <c r="O102" s="18"/>
    </row>
  </sheetData>
  <dataConsolidate/>
  <mergeCells count="2">
    <mergeCell ref="D8:F8"/>
    <mergeCell ref="D9:F9"/>
  </mergeCells>
  <conditionalFormatting sqref="D16:D21">
    <cfRule type="expression" dxfId="259" priority="92" stopIfTrue="1">
      <formula>IF(D16="",TRUE,FALSE)</formula>
    </cfRule>
  </conditionalFormatting>
  <conditionalFormatting sqref="D22:D27">
    <cfRule type="expression" dxfId="258" priority="64" stopIfTrue="1">
      <formula>IF(D22="",TRUE,FALSE)</formula>
    </cfRule>
  </conditionalFormatting>
  <conditionalFormatting sqref="D29:D33">
    <cfRule type="expression" dxfId="257" priority="58" stopIfTrue="1">
      <formula>IF(D29="",TRUE,FALSE)</formula>
    </cfRule>
  </conditionalFormatting>
  <conditionalFormatting sqref="D34:D36">
    <cfRule type="expression" dxfId="256" priority="52" stopIfTrue="1">
      <formula>IF(D34="",TRUE,FALSE)</formula>
    </cfRule>
  </conditionalFormatting>
  <conditionalFormatting sqref="D37:D39">
    <cfRule type="expression" dxfId="255" priority="46" stopIfTrue="1">
      <formula>IF(D37="",TRUE,FALSE)</formula>
    </cfRule>
  </conditionalFormatting>
  <conditionalFormatting sqref="D40:D45">
    <cfRule type="expression" dxfId="254" priority="40" stopIfTrue="1">
      <formula>IF(D40="",TRUE,FALSE)</formula>
    </cfRule>
  </conditionalFormatting>
  <conditionalFormatting sqref="D46:D48">
    <cfRule type="expression" dxfId="253" priority="34" stopIfTrue="1">
      <formula>IF(D46="",TRUE,FALSE)</formula>
    </cfRule>
  </conditionalFormatting>
  <conditionalFormatting sqref="D49:D52">
    <cfRule type="expression" dxfId="252" priority="28" stopIfTrue="1">
      <formula>IF(D49="",TRUE,FALSE)</formula>
    </cfRule>
  </conditionalFormatting>
  <conditionalFormatting sqref="D53:D66">
    <cfRule type="expression" dxfId="251" priority="22" stopIfTrue="1">
      <formula>IF(D53="",TRUE,FALSE)</formula>
    </cfRule>
  </conditionalFormatting>
  <conditionalFormatting sqref="D67:D68">
    <cfRule type="expression" dxfId="250" priority="16" stopIfTrue="1">
      <formula>IF(D67="",TRUE,FALSE)</formula>
    </cfRule>
  </conditionalFormatting>
  <conditionalFormatting sqref="D69">
    <cfRule type="expression" dxfId="249" priority="10" stopIfTrue="1">
      <formula>IF(D69="",TRUE,FALSE)</formula>
    </cfRule>
  </conditionalFormatting>
  <conditionalFormatting sqref="D72:D74">
    <cfRule type="expression" dxfId="248" priority="89" stopIfTrue="1">
      <formula>IF(D72="",TRUE,FALSE)</formula>
    </cfRule>
  </conditionalFormatting>
  <conditionalFormatting sqref="D70:E71 F71:O71">
    <cfRule type="expression" dxfId="247" priority="90" stopIfTrue="1">
      <formula>IF(D70="",TRUE,FALSE)</formula>
    </cfRule>
  </conditionalFormatting>
  <conditionalFormatting sqref="D16:O17">
    <cfRule type="containsText" dxfId="246" priority="91" operator="containsText" text="N/A">
      <formula>NOT(ISERROR(SEARCH("N/A",D16)))</formula>
    </cfRule>
  </conditionalFormatting>
  <conditionalFormatting sqref="D20:O21">
    <cfRule type="containsText" dxfId="245" priority="69" operator="containsText" text="N/A">
      <formula>NOT(ISERROR(SEARCH("N/A",D20)))</formula>
    </cfRule>
  </conditionalFormatting>
  <conditionalFormatting sqref="D25:O26">
    <cfRule type="containsText" dxfId="244" priority="63" operator="containsText" text="N/A">
      <formula>NOT(ISERROR(SEARCH("N/A",D25)))</formula>
    </cfRule>
  </conditionalFormatting>
  <conditionalFormatting sqref="D29:O30">
    <cfRule type="containsText" dxfId="243" priority="57" operator="containsText" text="N/A">
      <formula>NOT(ISERROR(SEARCH("N/A",D29)))</formula>
    </cfRule>
  </conditionalFormatting>
  <conditionalFormatting sqref="D34:O35">
    <cfRule type="containsText" dxfId="242" priority="51" operator="containsText" text="N/A">
      <formula>NOT(ISERROR(SEARCH("N/A",D34)))</formula>
    </cfRule>
  </conditionalFormatting>
  <conditionalFormatting sqref="D37:O37">
    <cfRule type="containsText" dxfId="241" priority="45" operator="containsText" text="N/A">
      <formula>NOT(ISERROR(SEARCH("N/A",D37)))</formula>
    </cfRule>
  </conditionalFormatting>
  <conditionalFormatting sqref="D40:O44">
    <cfRule type="containsText" dxfId="240" priority="39" operator="containsText" text="N/A">
      <formula>NOT(ISERROR(SEARCH("N/A",D40)))</formula>
    </cfRule>
  </conditionalFormatting>
  <conditionalFormatting sqref="D46:O47">
    <cfRule type="containsText" dxfId="239" priority="33" operator="containsText" text="N/A">
      <formula>NOT(ISERROR(SEARCH("N/A",D46)))</formula>
    </cfRule>
  </conditionalFormatting>
  <conditionalFormatting sqref="D49:O49">
    <cfRule type="containsText" dxfId="238" priority="27" operator="containsText" text="N/A">
      <formula>NOT(ISERROR(SEARCH("N/A",D49)))</formula>
    </cfRule>
  </conditionalFormatting>
  <conditionalFormatting sqref="D53:O65">
    <cfRule type="containsText" dxfId="237" priority="21" operator="containsText" text="N/A">
      <formula>NOT(ISERROR(SEARCH("N/A",D53)))</formula>
    </cfRule>
  </conditionalFormatting>
  <conditionalFormatting sqref="D67:O67">
    <cfRule type="containsText" dxfId="236" priority="15" operator="containsText" text="N/A">
      <formula>NOT(ISERROR(SEARCH("N/A",D67)))</formula>
    </cfRule>
  </conditionalFormatting>
  <conditionalFormatting sqref="D69:O69">
    <cfRule type="containsText" dxfId="235" priority="9" operator="containsText" text="N/A">
      <formula>NOT(ISERROR(SEARCH("N/A",D69)))</formula>
    </cfRule>
  </conditionalFormatting>
  <conditionalFormatting sqref="D71:O73">
    <cfRule type="containsText" dxfId="234" priority="88" operator="containsText" text="N/A">
      <formula>NOT(ISERROR(SEARCH("N/A",D71)))</formula>
    </cfRule>
  </conditionalFormatting>
  <conditionalFormatting sqref="E16:E27 E29:E69">
    <cfRule type="expression" dxfId="233" priority="87" stopIfTrue="1">
      <formula>IF(E16="",TRUE,FALSE)</formula>
    </cfRule>
  </conditionalFormatting>
  <conditionalFormatting sqref="E72:E74">
    <cfRule type="expression" dxfId="232" priority="86" stopIfTrue="1">
      <formula>IF(E72="",TRUE,FALSE)</formula>
    </cfRule>
  </conditionalFormatting>
  <conditionalFormatting sqref="F16:O74">
    <cfRule type="expression" dxfId="231" priority="93" stopIfTrue="1">
      <formula>IF(F16="",TRUE,FALSE)</formula>
    </cfRule>
  </conditionalFormatting>
  <conditionalFormatting sqref="Q72:Q74">
    <cfRule type="expression" dxfId="230" priority="81" stopIfTrue="1">
      <formula>IF(Q72="",TRUE,FALSE)</formula>
    </cfRule>
  </conditionalFormatting>
  <conditionalFormatting sqref="Q70:R71 S71:AB71">
    <cfRule type="expression" dxfId="229" priority="82" stopIfTrue="1">
      <formula>IF(Q70="",TRUE,FALSE)</formula>
    </cfRule>
  </conditionalFormatting>
  <conditionalFormatting sqref="Q16:AB17">
    <cfRule type="expression" dxfId="228" priority="84" stopIfTrue="1">
      <formula>IF(Q16="",TRUE,FALSE)</formula>
    </cfRule>
    <cfRule type="containsText" dxfId="227" priority="83" operator="containsText" text="N/A">
      <formula>NOT(ISERROR(SEARCH("N/A",Q16)))</formula>
    </cfRule>
  </conditionalFormatting>
  <conditionalFormatting sqref="Q20:AB21">
    <cfRule type="expression" dxfId="226" priority="68" stopIfTrue="1">
      <formula>IF(Q20="",TRUE,FALSE)</formula>
    </cfRule>
    <cfRule type="containsText" dxfId="225" priority="67" operator="containsText" text="N/A">
      <formula>NOT(ISERROR(SEARCH("N/A",Q20)))</formula>
    </cfRule>
  </conditionalFormatting>
  <conditionalFormatting sqref="Q25:AB26">
    <cfRule type="containsText" dxfId="224" priority="61" operator="containsText" text="N/A">
      <formula>NOT(ISERROR(SEARCH("N/A",Q25)))</formula>
    </cfRule>
    <cfRule type="expression" dxfId="223" priority="62" stopIfTrue="1">
      <formula>IF(Q25="",TRUE,FALSE)</formula>
    </cfRule>
  </conditionalFormatting>
  <conditionalFormatting sqref="Q29:AB30">
    <cfRule type="containsText" dxfId="222" priority="55" operator="containsText" text="N/A">
      <formula>NOT(ISERROR(SEARCH("N/A",Q29)))</formula>
    </cfRule>
    <cfRule type="expression" dxfId="221" priority="56" stopIfTrue="1">
      <formula>IF(Q29="",TRUE,FALSE)</formula>
    </cfRule>
  </conditionalFormatting>
  <conditionalFormatting sqref="Q34:AB35">
    <cfRule type="containsText" dxfId="220" priority="49" operator="containsText" text="N/A">
      <formula>NOT(ISERROR(SEARCH("N/A",Q34)))</formula>
    </cfRule>
    <cfRule type="expression" dxfId="219" priority="50" stopIfTrue="1">
      <formula>IF(Q34="",TRUE,FALSE)</formula>
    </cfRule>
  </conditionalFormatting>
  <conditionalFormatting sqref="Q37:AB37">
    <cfRule type="containsText" dxfId="218" priority="43" operator="containsText" text="N/A">
      <formula>NOT(ISERROR(SEARCH("N/A",Q37)))</formula>
    </cfRule>
    <cfRule type="expression" dxfId="217" priority="44" stopIfTrue="1">
      <formula>IF(Q37="",TRUE,FALSE)</formula>
    </cfRule>
  </conditionalFormatting>
  <conditionalFormatting sqref="Q40:AB44">
    <cfRule type="expression" dxfId="216" priority="38" stopIfTrue="1">
      <formula>IF(Q40="",TRUE,FALSE)</formula>
    </cfRule>
    <cfRule type="containsText" dxfId="215" priority="37" operator="containsText" text="N/A">
      <formula>NOT(ISERROR(SEARCH("N/A",Q40)))</formula>
    </cfRule>
  </conditionalFormatting>
  <conditionalFormatting sqref="Q46:AB47">
    <cfRule type="expression" dxfId="214" priority="32" stopIfTrue="1">
      <formula>IF(Q46="",TRUE,FALSE)</formula>
    </cfRule>
    <cfRule type="containsText" dxfId="213" priority="31" operator="containsText" text="N/A">
      <formula>NOT(ISERROR(SEARCH("N/A",Q46)))</formula>
    </cfRule>
  </conditionalFormatting>
  <conditionalFormatting sqref="Q49:AB49">
    <cfRule type="expression" dxfId="212" priority="26" stopIfTrue="1">
      <formula>IF(Q49="",TRUE,FALSE)</formula>
    </cfRule>
    <cfRule type="containsText" dxfId="211" priority="25" operator="containsText" text="N/A">
      <formula>NOT(ISERROR(SEARCH("N/A",Q49)))</formula>
    </cfRule>
  </conditionalFormatting>
  <conditionalFormatting sqref="Q53:AB65">
    <cfRule type="expression" dxfId="210" priority="20" stopIfTrue="1">
      <formula>IF(Q53="",TRUE,FALSE)</formula>
    </cfRule>
    <cfRule type="containsText" dxfId="209" priority="19" operator="containsText" text="N/A">
      <formula>NOT(ISERROR(SEARCH("N/A",Q53)))</formula>
    </cfRule>
  </conditionalFormatting>
  <conditionalFormatting sqref="Q67:AB67">
    <cfRule type="expression" dxfId="208" priority="14" stopIfTrue="1">
      <formula>IF(Q67="",TRUE,FALSE)</formula>
    </cfRule>
    <cfRule type="containsText" dxfId="207" priority="13" operator="containsText" text="N/A">
      <formula>NOT(ISERROR(SEARCH("N/A",Q67)))</formula>
    </cfRule>
  </conditionalFormatting>
  <conditionalFormatting sqref="Q69:AB69">
    <cfRule type="expression" dxfId="206" priority="8" stopIfTrue="1">
      <formula>IF(Q69="",TRUE,FALSE)</formula>
    </cfRule>
    <cfRule type="containsText" dxfId="205" priority="7" operator="containsText" text="N/A">
      <formula>NOT(ISERROR(SEARCH("N/A",Q69)))</formula>
    </cfRule>
  </conditionalFormatting>
  <conditionalFormatting sqref="Q71:AB73">
    <cfRule type="containsText" dxfId="204" priority="80" operator="containsText" text="N/A">
      <formula>NOT(ISERROR(SEARCH("N/A",Q71)))</formula>
    </cfRule>
  </conditionalFormatting>
  <conditionalFormatting sqref="R72:R74">
    <cfRule type="expression" dxfId="203" priority="78" stopIfTrue="1">
      <formula>IF(R72="",TRUE,FALSE)</formula>
    </cfRule>
  </conditionalFormatting>
  <conditionalFormatting sqref="R16:AB17 Q18:R19 Q22:R24 Q27:R28 Q31:R33 Q36:R36 Q38:R39 Q45:R45 Q48:R48 Q50:R52 Q66:R66 Q68:R68">
    <cfRule type="expression" dxfId="202" priority="79" stopIfTrue="1">
      <formula>IF(Q16="",TRUE,FALSE)</formula>
    </cfRule>
  </conditionalFormatting>
  <conditionalFormatting sqref="R69:AB69">
    <cfRule type="expression" dxfId="201" priority="6" stopIfTrue="1">
      <formula>IF(R69="",TRUE,FALSE)</formula>
    </cfRule>
  </conditionalFormatting>
  <conditionalFormatting sqref="S16:AB74">
    <cfRule type="expression" dxfId="200" priority="85" stopIfTrue="1">
      <formula>IF(S16="",TRUE,FALSE)</formula>
    </cfRule>
  </conditionalFormatting>
  <conditionalFormatting sqref="AD72:AD74">
    <cfRule type="expression" dxfId="199" priority="73" stopIfTrue="1">
      <formula>IF(AD72="",TRUE,FALSE)</formula>
    </cfRule>
  </conditionalFormatting>
  <conditionalFormatting sqref="AD70:AE71 AF71:AO71">
    <cfRule type="expression" dxfId="198" priority="74" stopIfTrue="1">
      <formula>IF(AD70="",TRUE,FALSE)</formula>
    </cfRule>
  </conditionalFormatting>
  <conditionalFormatting sqref="AD16:AO17">
    <cfRule type="containsText" dxfId="197" priority="75" operator="containsText" text="N/A">
      <formula>NOT(ISERROR(SEARCH("N/A",AD16)))</formula>
    </cfRule>
    <cfRule type="expression" dxfId="196" priority="76" stopIfTrue="1">
      <formula>IF(AD16="",TRUE,FALSE)</formula>
    </cfRule>
  </conditionalFormatting>
  <conditionalFormatting sqref="AD20:AO21">
    <cfRule type="containsText" dxfId="195" priority="65" operator="containsText" text="N/A">
      <formula>NOT(ISERROR(SEARCH("N/A",AD20)))</formula>
    </cfRule>
    <cfRule type="expression" dxfId="194" priority="66" stopIfTrue="1">
      <formula>IF(AD20="",TRUE,FALSE)</formula>
    </cfRule>
  </conditionalFormatting>
  <conditionalFormatting sqref="AD25:AO26">
    <cfRule type="expression" dxfId="193" priority="60" stopIfTrue="1">
      <formula>IF(AD25="",TRUE,FALSE)</formula>
    </cfRule>
    <cfRule type="containsText" dxfId="192" priority="59" operator="containsText" text="N/A">
      <formula>NOT(ISERROR(SEARCH("N/A",AD25)))</formula>
    </cfRule>
  </conditionalFormatting>
  <conditionalFormatting sqref="AD29:AO30">
    <cfRule type="containsText" dxfId="191" priority="53" operator="containsText" text="N/A">
      <formula>NOT(ISERROR(SEARCH("N/A",AD29)))</formula>
    </cfRule>
    <cfRule type="expression" dxfId="190" priority="54" stopIfTrue="1">
      <formula>IF(AD29="",TRUE,FALSE)</formula>
    </cfRule>
  </conditionalFormatting>
  <conditionalFormatting sqref="AD34:AO35">
    <cfRule type="expression" dxfId="189" priority="48" stopIfTrue="1">
      <formula>IF(AD34="",TRUE,FALSE)</formula>
    </cfRule>
    <cfRule type="containsText" dxfId="188" priority="47" operator="containsText" text="N/A">
      <formula>NOT(ISERROR(SEARCH("N/A",AD34)))</formula>
    </cfRule>
  </conditionalFormatting>
  <conditionalFormatting sqref="AD37:AO37">
    <cfRule type="expression" dxfId="187" priority="42" stopIfTrue="1">
      <formula>IF(AD37="",TRUE,FALSE)</formula>
    </cfRule>
    <cfRule type="containsText" dxfId="186" priority="41" operator="containsText" text="N/A">
      <formula>NOT(ISERROR(SEARCH("N/A",AD37)))</formula>
    </cfRule>
  </conditionalFormatting>
  <conditionalFormatting sqref="AD40:AO44">
    <cfRule type="expression" dxfId="185" priority="36" stopIfTrue="1">
      <formula>IF(AD40="",TRUE,FALSE)</formula>
    </cfRule>
    <cfRule type="containsText" dxfId="184" priority="35" operator="containsText" text="N/A">
      <formula>NOT(ISERROR(SEARCH("N/A",AD40)))</formula>
    </cfRule>
  </conditionalFormatting>
  <conditionalFormatting sqref="AD46:AO47">
    <cfRule type="expression" dxfId="183" priority="30" stopIfTrue="1">
      <formula>IF(AD46="",TRUE,FALSE)</formula>
    </cfRule>
    <cfRule type="containsText" dxfId="182" priority="29" operator="containsText" text="N/A">
      <formula>NOT(ISERROR(SEARCH("N/A",AD46)))</formula>
    </cfRule>
  </conditionalFormatting>
  <conditionalFormatting sqref="AD49:AO49">
    <cfRule type="containsText" dxfId="181" priority="23" operator="containsText" text="N/A">
      <formula>NOT(ISERROR(SEARCH("N/A",AD49)))</formula>
    </cfRule>
    <cfRule type="expression" dxfId="180" priority="24" stopIfTrue="1">
      <formula>IF(AD49="",TRUE,FALSE)</formula>
    </cfRule>
  </conditionalFormatting>
  <conditionalFormatting sqref="AD53:AO65">
    <cfRule type="containsText" dxfId="179" priority="17" operator="containsText" text="N/A">
      <formula>NOT(ISERROR(SEARCH("N/A",AD53)))</formula>
    </cfRule>
    <cfRule type="expression" dxfId="178" priority="18" stopIfTrue="1">
      <formula>IF(AD53="",TRUE,FALSE)</formula>
    </cfRule>
  </conditionalFormatting>
  <conditionalFormatting sqref="AD67:AO67">
    <cfRule type="containsText" dxfId="177" priority="11" operator="containsText" text="N/A">
      <formula>NOT(ISERROR(SEARCH("N/A",AD67)))</formula>
    </cfRule>
    <cfRule type="expression" dxfId="176" priority="12" stopIfTrue="1">
      <formula>IF(AD67="",TRUE,FALSE)</formula>
    </cfRule>
  </conditionalFormatting>
  <conditionalFormatting sqref="AD69:AO69">
    <cfRule type="expression" dxfId="175" priority="5" stopIfTrue="1">
      <formula>IF(AD69="",TRUE,FALSE)</formula>
    </cfRule>
    <cfRule type="containsText" dxfId="174" priority="4" operator="containsText" text="N/A">
      <formula>NOT(ISERROR(SEARCH("N/A",AD69)))</formula>
    </cfRule>
  </conditionalFormatting>
  <conditionalFormatting sqref="AD71:AO73">
    <cfRule type="containsText" dxfId="173" priority="72" operator="containsText" text="N/A">
      <formula>NOT(ISERROR(SEARCH("N/A",AD71)))</formula>
    </cfRule>
  </conditionalFormatting>
  <conditionalFormatting sqref="AE72:AE74">
    <cfRule type="expression" dxfId="172" priority="70" stopIfTrue="1">
      <formula>IF(AE72="",TRUE,FALSE)</formula>
    </cfRule>
  </conditionalFormatting>
  <conditionalFormatting sqref="AE16:AO17 AD18:AE19 AD22:AE24 AD27:AE28 AD31:AE33 AD36:AE36 AD38:AE39 AD45:AE45 AD48:AE48 AD50:AE52 AD66:AE66 AD68:AE68">
    <cfRule type="expression" dxfId="171" priority="71" stopIfTrue="1">
      <formula>IF(AD16="",TRUE,FALSE)</formula>
    </cfRule>
  </conditionalFormatting>
  <conditionalFormatting sqref="AE69:AO69">
    <cfRule type="expression" dxfId="170" priority="3" stopIfTrue="1">
      <formula>IF(AE69="",TRUE,FALSE)</formula>
    </cfRule>
  </conditionalFormatting>
  <conditionalFormatting sqref="AF16:AO74">
    <cfRule type="expression" dxfId="169" priority="77" stopIfTrue="1">
      <formula>IF(AF16="",TRUE,FALSE)</formula>
    </cfRule>
  </conditionalFormatting>
  <conditionalFormatting sqref="E28">
    <cfRule type="expression" dxfId="1" priority="2" stopIfTrue="1">
      <formula>IF(E28="",TRUE,FALSE)</formula>
    </cfRule>
  </conditionalFormatting>
  <conditionalFormatting sqref="D28">
    <cfRule type="expression" dxfId="0" priority="1" stopIfTrue="1">
      <formula>IF(D28="",TRUE,FALSE)</formula>
    </cfRule>
  </conditionalFormatting>
  <pageMargins left="0.7" right="0.7" top="0.75" bottom="0.75" header="0.3" footer="0.3"/>
  <pageSetup paperSize="9" scale="41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F628-7835-4A2C-9814-0203F995DD2A}">
  <sheetPr>
    <tabColor rgb="FF92D050"/>
    <pageSetUpPr fitToPage="1"/>
  </sheetPr>
  <dimension ref="B1:AO85"/>
  <sheetViews>
    <sheetView showGridLines="0" zoomScaleNormal="100" workbookViewId="0">
      <pane xSplit="3" ySplit="13" topLeftCell="D14" activePane="bottomRight" state="frozen"/>
      <selection activeCell="D32" sqref="D32"/>
      <selection pane="topRight" activeCell="D32" sqref="D32"/>
      <selection pane="bottomLeft" activeCell="D32" sqref="D32"/>
      <selection pane="bottomRight" activeCell="D32" sqref="D32"/>
    </sheetView>
  </sheetViews>
  <sheetFormatPr defaultRowHeight="15" x14ac:dyDescent="0.25"/>
  <cols>
    <col min="1" max="1" width="3.28515625" customWidth="1"/>
    <col min="2" max="2" width="6" style="4" bestFit="1" customWidth="1"/>
    <col min="3" max="3" width="55.5703125" bestFit="1" customWidth="1"/>
    <col min="4" max="4" width="14" style="12" customWidth="1"/>
    <col min="5" max="5" width="14" style="58" customWidth="1"/>
    <col min="6" max="6" width="14" style="15" customWidth="1"/>
    <col min="7" max="7" width="14" style="12" customWidth="1"/>
    <col min="8" max="8" width="14" style="58" customWidth="1"/>
    <col min="9" max="9" width="16.28515625" style="15" customWidth="1"/>
    <col min="10" max="10" width="14" style="12" customWidth="1"/>
    <col min="11" max="11" width="14" style="58" customWidth="1"/>
    <col min="12" max="12" width="14" style="15" customWidth="1"/>
    <col min="13" max="13" width="14" style="12" customWidth="1"/>
    <col min="14" max="14" width="14" style="58" customWidth="1"/>
    <col min="15" max="15" width="14" style="15" customWidth="1"/>
    <col min="16" max="16" width="3.5703125" customWidth="1"/>
    <col min="17" max="28" width="13.85546875" bestFit="1" customWidth="1"/>
    <col min="29" max="29" width="3.5703125" customWidth="1"/>
    <col min="30" max="41" width="13.85546875" bestFit="1" customWidth="1"/>
  </cols>
  <sheetData>
    <row r="1" spans="2:41" ht="24" x14ac:dyDescent="0.4">
      <c r="D1" s="5" t="str">
        <f>IF(SUM(76:76)=0,"","*******Reconciliation Issues*******")</f>
        <v/>
      </c>
    </row>
    <row r="5" spans="2:41" x14ac:dyDescent="0.25">
      <c r="C5" s="9" t="s">
        <v>3</v>
      </c>
    </row>
    <row r="6" spans="2:41" x14ac:dyDescent="0.25">
      <c r="C6" s="9" t="s">
        <v>88</v>
      </c>
    </row>
    <row r="7" spans="2:41" x14ac:dyDescent="0.25">
      <c r="C7" s="9"/>
    </row>
    <row r="8" spans="2:41" x14ac:dyDescent="0.25">
      <c r="C8" s="9" t="s">
        <v>5</v>
      </c>
      <c r="D8" s="132" t="s">
        <v>6</v>
      </c>
      <c r="E8" s="133"/>
      <c r="F8" s="134"/>
      <c r="G8" s="15"/>
      <c r="H8"/>
      <c r="I8"/>
      <c r="J8"/>
      <c r="K8"/>
      <c r="L8"/>
      <c r="M8"/>
      <c r="N8"/>
      <c r="O8"/>
    </row>
    <row r="9" spans="2:41" x14ac:dyDescent="0.25">
      <c r="C9" s="9" t="s">
        <v>7</v>
      </c>
      <c r="D9" s="132" t="s">
        <v>8</v>
      </c>
      <c r="E9" s="133"/>
      <c r="F9" s="134"/>
      <c r="G9" s="15"/>
      <c r="H9"/>
      <c r="I9"/>
      <c r="J9"/>
      <c r="K9"/>
      <c r="L9"/>
      <c r="M9"/>
      <c r="N9"/>
      <c r="O9"/>
    </row>
    <row r="11" spans="2:41" x14ac:dyDescent="0.25">
      <c r="D11" s="135">
        <v>2025</v>
      </c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Q11" s="135">
        <v>2026</v>
      </c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D11" s="135">
        <v>2027</v>
      </c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</row>
    <row r="12" spans="2:41" x14ac:dyDescent="0.25">
      <c r="B12" s="20"/>
      <c r="D12" s="21" t="s">
        <v>9</v>
      </c>
      <c r="E12" s="21" t="s">
        <v>10</v>
      </c>
      <c r="F12" s="21" t="s">
        <v>11</v>
      </c>
      <c r="G12" s="22" t="s">
        <v>12</v>
      </c>
      <c r="H12" s="22" t="s">
        <v>13</v>
      </c>
      <c r="I12" s="22" t="s">
        <v>14</v>
      </c>
      <c r="J12" s="21" t="s">
        <v>15</v>
      </c>
      <c r="K12" s="21" t="s">
        <v>16</v>
      </c>
      <c r="L12" s="21" t="s">
        <v>17</v>
      </c>
      <c r="M12" s="22" t="s">
        <v>18</v>
      </c>
      <c r="N12" s="22" t="s">
        <v>19</v>
      </c>
      <c r="O12" s="22" t="s">
        <v>20</v>
      </c>
      <c r="Q12" s="21" t="s">
        <v>9</v>
      </c>
      <c r="R12" s="21" t="s">
        <v>10</v>
      </c>
      <c r="S12" s="21" t="s">
        <v>11</v>
      </c>
      <c r="T12" s="22" t="s">
        <v>12</v>
      </c>
      <c r="U12" s="22" t="s">
        <v>13</v>
      </c>
      <c r="V12" s="22" t="s">
        <v>14</v>
      </c>
      <c r="W12" s="21" t="s">
        <v>15</v>
      </c>
      <c r="X12" s="21" t="s">
        <v>16</v>
      </c>
      <c r="Y12" s="21" t="s">
        <v>17</v>
      </c>
      <c r="Z12" s="22" t="s">
        <v>18</v>
      </c>
      <c r="AA12" s="22" t="s">
        <v>19</v>
      </c>
      <c r="AB12" s="22" t="s">
        <v>20</v>
      </c>
      <c r="AD12" s="21" t="s">
        <v>9</v>
      </c>
      <c r="AE12" s="21" t="s">
        <v>10</v>
      </c>
      <c r="AF12" s="21" t="s">
        <v>11</v>
      </c>
      <c r="AG12" s="22" t="s">
        <v>12</v>
      </c>
      <c r="AH12" s="22" t="s">
        <v>13</v>
      </c>
      <c r="AI12" s="22" t="s">
        <v>14</v>
      </c>
      <c r="AJ12" s="21" t="s">
        <v>15</v>
      </c>
      <c r="AK12" s="21" t="s">
        <v>16</v>
      </c>
      <c r="AL12" s="21" t="s">
        <v>17</v>
      </c>
      <c r="AM12" s="22" t="s">
        <v>18</v>
      </c>
      <c r="AN12" s="22" t="s">
        <v>19</v>
      </c>
      <c r="AO12" s="22" t="s">
        <v>20</v>
      </c>
    </row>
    <row r="13" spans="2:41" x14ac:dyDescent="0.25">
      <c r="B13" s="20"/>
      <c r="C13" s="23"/>
      <c r="D13" s="24" t="s">
        <v>21</v>
      </c>
      <c r="E13" s="24" t="s">
        <v>21</v>
      </c>
      <c r="F13" s="24" t="s">
        <v>21</v>
      </c>
      <c r="G13" s="24" t="s">
        <v>21</v>
      </c>
      <c r="H13" s="24" t="s">
        <v>21</v>
      </c>
      <c r="I13" s="24" t="s">
        <v>21</v>
      </c>
      <c r="J13" s="24" t="s">
        <v>21</v>
      </c>
      <c r="K13" s="24" t="s">
        <v>21</v>
      </c>
      <c r="L13" s="24" t="s">
        <v>21</v>
      </c>
      <c r="M13" s="24" t="s">
        <v>21</v>
      </c>
      <c r="N13" s="24" t="s">
        <v>21</v>
      </c>
      <c r="O13" s="24" t="s">
        <v>21</v>
      </c>
      <c r="Q13" s="24" t="s">
        <v>21</v>
      </c>
      <c r="R13" s="24" t="s">
        <v>21</v>
      </c>
      <c r="S13" s="24" t="s">
        <v>21</v>
      </c>
      <c r="T13" s="24" t="s">
        <v>21</v>
      </c>
      <c r="U13" s="24" t="s">
        <v>21</v>
      </c>
      <c r="V13" s="24" t="s">
        <v>21</v>
      </c>
      <c r="W13" s="24" t="s">
        <v>21</v>
      </c>
      <c r="X13" s="24" t="s">
        <v>21</v>
      </c>
      <c r="Y13" s="24" t="s">
        <v>21</v>
      </c>
      <c r="Z13" s="24" t="s">
        <v>21</v>
      </c>
      <c r="AA13" s="24" t="s">
        <v>21</v>
      </c>
      <c r="AB13" s="24" t="s">
        <v>21</v>
      </c>
      <c r="AD13" s="24" t="s">
        <v>21</v>
      </c>
      <c r="AE13" s="24" t="s">
        <v>21</v>
      </c>
      <c r="AF13" s="24" t="s">
        <v>21</v>
      </c>
      <c r="AG13" s="24" t="s">
        <v>21</v>
      </c>
      <c r="AH13" s="24" t="s">
        <v>21</v>
      </c>
      <c r="AI13" s="24" t="s">
        <v>21</v>
      </c>
      <c r="AJ13" s="24" t="s">
        <v>21</v>
      </c>
      <c r="AK13" s="24" t="s">
        <v>21</v>
      </c>
      <c r="AL13" s="24" t="s">
        <v>21</v>
      </c>
      <c r="AM13" s="24" t="s">
        <v>21</v>
      </c>
      <c r="AN13" s="24" t="s">
        <v>21</v>
      </c>
      <c r="AO13" s="24" t="s">
        <v>21</v>
      </c>
    </row>
    <row r="14" spans="2:41" x14ac:dyDescent="0.25">
      <c r="B14" s="20"/>
      <c r="C14" s="23" t="s">
        <v>89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</row>
    <row r="15" spans="2:41" x14ac:dyDescent="0.25">
      <c r="B15" s="59"/>
      <c r="C15" s="29" t="s">
        <v>90</v>
      </c>
      <c r="H15" s="12"/>
      <c r="I15" s="12"/>
      <c r="K15" s="12"/>
      <c r="L15" s="12"/>
      <c r="N15" s="12"/>
      <c r="O15" s="12"/>
      <c r="Q15" s="12"/>
      <c r="R15" s="58"/>
      <c r="S15" s="15"/>
      <c r="T15" s="12"/>
      <c r="U15" s="58"/>
      <c r="V15" s="15"/>
      <c r="W15" s="12"/>
      <c r="X15" s="58"/>
      <c r="Y15" s="15"/>
      <c r="Z15" s="12"/>
      <c r="AA15" s="58"/>
      <c r="AB15" s="15"/>
      <c r="AD15" s="12"/>
      <c r="AE15" s="58"/>
      <c r="AF15" s="15"/>
      <c r="AG15" s="12"/>
      <c r="AH15" s="58"/>
      <c r="AI15" s="15"/>
      <c r="AJ15" s="12"/>
      <c r="AK15" s="58"/>
      <c r="AL15" s="15"/>
      <c r="AM15" s="12"/>
      <c r="AN15" s="58"/>
      <c r="AO15" s="15"/>
    </row>
    <row r="16" spans="2:41" x14ac:dyDescent="0.25">
      <c r="B16" s="60">
        <v>1.01</v>
      </c>
      <c r="C16" s="36" t="s">
        <v>91</v>
      </c>
      <c r="D16" s="61">
        <v>0</v>
      </c>
      <c r="E16" s="61">
        <v>0</v>
      </c>
      <c r="F16" s="61">
        <v>0</v>
      </c>
      <c r="G16" s="62">
        <v>0</v>
      </c>
      <c r="H16" s="62">
        <v>0</v>
      </c>
      <c r="I16" s="62">
        <v>0</v>
      </c>
      <c r="J16" s="62">
        <v>0</v>
      </c>
      <c r="K16" s="62">
        <v>0</v>
      </c>
      <c r="L16" s="62">
        <v>0</v>
      </c>
      <c r="M16" s="62">
        <v>0</v>
      </c>
      <c r="N16" s="62">
        <v>0</v>
      </c>
      <c r="O16" s="62">
        <v>0</v>
      </c>
      <c r="P16" s="63"/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>
        <v>0</v>
      </c>
      <c r="W16" s="62">
        <v>0</v>
      </c>
      <c r="X16" s="62">
        <v>0</v>
      </c>
      <c r="Y16" s="62">
        <v>0</v>
      </c>
      <c r="Z16" s="62">
        <v>0</v>
      </c>
      <c r="AA16" s="62">
        <v>0</v>
      </c>
      <c r="AB16" s="62">
        <v>0</v>
      </c>
      <c r="AC16" s="63"/>
      <c r="AD16" s="62">
        <v>0</v>
      </c>
      <c r="AE16" s="62">
        <v>0</v>
      </c>
      <c r="AF16" s="62">
        <v>0</v>
      </c>
      <c r="AG16" s="62">
        <v>0</v>
      </c>
      <c r="AH16" s="62">
        <v>0</v>
      </c>
      <c r="AI16" s="62">
        <v>0</v>
      </c>
      <c r="AJ16" s="62">
        <v>0</v>
      </c>
      <c r="AK16" s="62">
        <v>0</v>
      </c>
      <c r="AL16" s="62">
        <v>0</v>
      </c>
      <c r="AM16" s="62">
        <v>0</v>
      </c>
      <c r="AN16" s="62">
        <v>0</v>
      </c>
      <c r="AO16" s="62">
        <v>0</v>
      </c>
    </row>
    <row r="17" spans="2:41" x14ac:dyDescent="0.25">
      <c r="B17" s="64">
        <v>1.02</v>
      </c>
      <c r="C17" s="36" t="s">
        <v>92</v>
      </c>
      <c r="D17" s="61">
        <v>12594910.450000001</v>
      </c>
      <c r="E17" s="61">
        <v>12708989.870000001</v>
      </c>
      <c r="F17" s="61">
        <v>12859542.34</v>
      </c>
      <c r="G17" s="62">
        <v>12981172.653466666</v>
      </c>
      <c r="H17" s="62">
        <v>12987795.82902311</v>
      </c>
      <c r="I17" s="62">
        <v>12994463.159083264</v>
      </c>
      <c r="J17" s="62">
        <v>13101174.938010486</v>
      </c>
      <c r="K17" s="62">
        <v>13107931.462130556</v>
      </c>
      <c r="L17" s="62">
        <v>13114733.029744759</v>
      </c>
      <c r="M17" s="62">
        <v>13121579.941143058</v>
      </c>
      <c r="N17" s="62">
        <v>13128472.498617345</v>
      </c>
      <c r="O17" s="62">
        <v>11557173.32</v>
      </c>
      <c r="P17" s="63"/>
      <c r="Q17" s="62">
        <v>11559652.082708335</v>
      </c>
      <c r="R17" s="62">
        <v>11561960.50425317</v>
      </c>
      <c r="S17" s="62">
        <v>11457444.092241377</v>
      </c>
      <c r="T17" s="62">
        <v>11483966.369928697</v>
      </c>
      <c r="U17" s="62">
        <v>11486003.480438327</v>
      </c>
      <c r="V17" s="62">
        <v>11381215.022590607</v>
      </c>
      <c r="W17" s="62">
        <v>11382973.848201197</v>
      </c>
      <c r="X17" s="62">
        <v>11384737.437297814</v>
      </c>
      <c r="Y17" s="62">
        <v>11279674.717249922</v>
      </c>
      <c r="Z17" s="62">
        <v>11281158.537866881</v>
      </c>
      <c r="AA17" s="62">
        <v>11282646.377164677</v>
      </c>
      <c r="AB17" s="62">
        <v>11321927.648879513</v>
      </c>
      <c r="AC17" s="63"/>
      <c r="AD17" s="62">
        <v>11323134.224030262</v>
      </c>
      <c r="AE17" s="62">
        <v>11324344.06698871</v>
      </c>
      <c r="AF17" s="62">
        <v>11218726.101073526</v>
      </c>
      <c r="AG17" s="62">
        <v>11244543.027435999</v>
      </c>
      <c r="AH17" s="62">
        <v>11245472.609211953</v>
      </c>
      <c r="AI17" s="62">
        <v>11139573.62307357</v>
      </c>
      <c r="AJ17" s="62">
        <v>11140218.91271271</v>
      </c>
      <c r="AK17" s="62">
        <v>11140865.950011289</v>
      </c>
      <c r="AL17" s="62">
        <v>11034683.654170904</v>
      </c>
      <c r="AM17" s="62">
        <v>11035044.866810933</v>
      </c>
      <c r="AN17" s="62">
        <v>11035407.057735194</v>
      </c>
      <c r="AO17" s="62">
        <v>318839.3400000073</v>
      </c>
    </row>
    <row r="18" spans="2:41" x14ac:dyDescent="0.25">
      <c r="B18" s="64">
        <v>1.03</v>
      </c>
      <c r="C18" s="36" t="s">
        <v>93</v>
      </c>
      <c r="D18" s="61">
        <v>35050635.619999997</v>
      </c>
      <c r="E18" s="61">
        <v>29987020.91</v>
      </c>
      <c r="F18" s="61">
        <v>24089120.419999998</v>
      </c>
      <c r="G18" s="62">
        <v>21032007.456522491</v>
      </c>
      <c r="H18" s="62">
        <v>21693783.569697224</v>
      </c>
      <c r="I18" s="62">
        <v>20464792.08792888</v>
      </c>
      <c r="J18" s="62">
        <v>23296516.710628841</v>
      </c>
      <c r="K18" s="62">
        <v>27082927.682577129</v>
      </c>
      <c r="L18" s="62">
        <v>28432019.158612851</v>
      </c>
      <c r="M18" s="62">
        <v>27069242.530264027</v>
      </c>
      <c r="N18" s="62">
        <v>26013605.501613267</v>
      </c>
      <c r="O18" s="62">
        <v>33821055.145561844</v>
      </c>
      <c r="P18" s="63"/>
      <c r="Q18" s="62">
        <v>32153026.748899259</v>
      </c>
      <c r="R18" s="62">
        <v>32118741.934333049</v>
      </c>
      <c r="S18" s="62">
        <v>33723384.442344263</v>
      </c>
      <c r="T18" s="62">
        <v>32203740.791452158</v>
      </c>
      <c r="U18" s="62">
        <v>31624395.00671865</v>
      </c>
      <c r="V18" s="62">
        <v>33947377.914281562</v>
      </c>
      <c r="W18" s="62">
        <v>34689709.752084941</v>
      </c>
      <c r="X18" s="62">
        <v>36218143.013390675</v>
      </c>
      <c r="Y18" s="62">
        <v>41715515.367182098</v>
      </c>
      <c r="Z18" s="62">
        <v>43578037.558955789</v>
      </c>
      <c r="AA18" s="62">
        <v>40858613.715333186</v>
      </c>
      <c r="AB18" s="62">
        <v>57806646.590695567</v>
      </c>
      <c r="AC18" s="63"/>
      <c r="AD18" s="62">
        <v>58099745.347867362</v>
      </c>
      <c r="AE18" s="62">
        <v>56012146.008134507</v>
      </c>
      <c r="AF18" s="62">
        <v>61727647.910544872</v>
      </c>
      <c r="AG18" s="62">
        <v>64454431.147278711</v>
      </c>
      <c r="AH18" s="62">
        <v>61270505.621071212</v>
      </c>
      <c r="AI18" s="62">
        <v>68419779.811170802</v>
      </c>
      <c r="AJ18" s="62">
        <v>71506956.930812374</v>
      </c>
      <c r="AK18" s="62">
        <v>67761725.580887556</v>
      </c>
      <c r="AL18" s="62">
        <v>75945289.298529118</v>
      </c>
      <c r="AM18" s="62">
        <v>80300294.914948314</v>
      </c>
      <c r="AN18" s="62">
        <v>75352713.751503617</v>
      </c>
      <c r="AO18" s="62">
        <v>103002522.88499664</v>
      </c>
    </row>
    <row r="19" spans="2:41" x14ac:dyDescent="0.25">
      <c r="B19" s="64">
        <v>1.04</v>
      </c>
      <c r="C19" s="36" t="s">
        <v>94</v>
      </c>
      <c r="D19" s="61">
        <v>29566855.589999996</v>
      </c>
      <c r="E19" s="61">
        <v>29305862.849999994</v>
      </c>
      <c r="F19" s="61">
        <v>27990887.849999994</v>
      </c>
      <c r="G19" s="62">
        <v>28118208.455618262</v>
      </c>
      <c r="H19" s="62">
        <v>28244590.009087693</v>
      </c>
      <c r="I19" s="62">
        <v>28073983.452861551</v>
      </c>
      <c r="J19" s="62">
        <v>28117851.682416819</v>
      </c>
      <c r="K19" s="62">
        <v>28244000.384639751</v>
      </c>
      <c r="L19" s="62">
        <v>27983259.401448186</v>
      </c>
      <c r="M19" s="62">
        <v>28022895.685039841</v>
      </c>
      <c r="N19" s="62">
        <v>28145697.262458768</v>
      </c>
      <c r="O19" s="62">
        <v>24429752.715075951</v>
      </c>
      <c r="P19" s="63"/>
      <c r="Q19" s="62">
        <v>24453062.543125398</v>
      </c>
      <c r="R19" s="62">
        <v>24558216.402778026</v>
      </c>
      <c r="S19" s="62">
        <v>24568373.659360908</v>
      </c>
      <c r="T19" s="62">
        <v>24590865.215610556</v>
      </c>
      <c r="U19" s="62">
        <v>24696451.632506702</v>
      </c>
      <c r="V19" s="62">
        <v>24715869.908475999</v>
      </c>
      <c r="W19" s="62">
        <v>24389648.720872596</v>
      </c>
      <c r="X19" s="62">
        <v>24053654.537519444</v>
      </c>
      <c r="Y19" s="62">
        <v>23628781.686260831</v>
      </c>
      <c r="Z19" s="62">
        <v>23271599.464218602</v>
      </c>
      <c r="AA19" s="62">
        <v>22902607.991512433</v>
      </c>
      <c r="AB19" s="62">
        <v>11116576.339630114</v>
      </c>
      <c r="AC19" s="63"/>
      <c r="AD19" s="62">
        <v>11166726.58495711</v>
      </c>
      <c r="AE19" s="62">
        <v>11217002.426326249</v>
      </c>
      <c r="AF19" s="62">
        <v>11202585.684677368</v>
      </c>
      <c r="AG19" s="62">
        <v>11252939.021710532</v>
      </c>
      <c r="AH19" s="62">
        <v>11303419.339949526</v>
      </c>
      <c r="AI19" s="62">
        <v>11295197.425250001</v>
      </c>
      <c r="AJ19" s="62">
        <v>11345774.253395896</v>
      </c>
      <c r="AK19" s="62">
        <v>11396479.515749296</v>
      </c>
      <c r="AL19" s="62">
        <v>11393919.611400913</v>
      </c>
      <c r="AM19" s="62">
        <v>11444739.035659604</v>
      </c>
      <c r="AN19" s="62">
        <v>11495688.411649562</v>
      </c>
      <c r="AO19" s="62">
        <v>1437460.1662047133</v>
      </c>
    </row>
    <row r="20" spans="2:41" x14ac:dyDescent="0.25">
      <c r="B20" s="64">
        <v>1.05</v>
      </c>
      <c r="C20" s="36" t="s">
        <v>95</v>
      </c>
      <c r="D20" s="61">
        <v>0</v>
      </c>
      <c r="E20" s="61">
        <v>0</v>
      </c>
      <c r="F20" s="61">
        <v>0</v>
      </c>
      <c r="G20" s="62">
        <v>0</v>
      </c>
      <c r="H20" s="62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  <c r="N20" s="62">
        <v>0</v>
      </c>
      <c r="O20" s="62">
        <v>0</v>
      </c>
      <c r="P20" s="63"/>
      <c r="Q20" s="62">
        <v>0</v>
      </c>
      <c r="R20" s="62">
        <v>0</v>
      </c>
      <c r="S20" s="62">
        <v>0</v>
      </c>
      <c r="T20" s="62">
        <v>0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3"/>
      <c r="AD20" s="62">
        <v>0</v>
      </c>
      <c r="AE20" s="62">
        <v>0</v>
      </c>
      <c r="AF20" s="62">
        <v>0</v>
      </c>
      <c r="AG20" s="62">
        <v>0</v>
      </c>
      <c r="AH20" s="62">
        <v>0</v>
      </c>
      <c r="AI20" s="62">
        <v>0</v>
      </c>
      <c r="AJ20" s="62">
        <v>0</v>
      </c>
      <c r="AK20" s="62">
        <v>0</v>
      </c>
      <c r="AL20" s="62">
        <v>0</v>
      </c>
      <c r="AM20" s="62">
        <v>0</v>
      </c>
      <c r="AN20" s="62">
        <v>0</v>
      </c>
      <c r="AO20" s="62">
        <v>0</v>
      </c>
    </row>
    <row r="21" spans="2:41" x14ac:dyDescent="0.25">
      <c r="B21" s="64">
        <v>1.06</v>
      </c>
      <c r="C21" s="36" t="s">
        <v>96</v>
      </c>
      <c r="D21" s="65">
        <f>SUM(D16:D20)</f>
        <v>77212401.659999996</v>
      </c>
      <c r="E21" s="65">
        <f>SUM(E16:E20)</f>
        <v>72001873.629999995</v>
      </c>
      <c r="F21" s="65">
        <f>SUM(F16:F20)</f>
        <v>64939550.609999992</v>
      </c>
      <c r="G21" s="66">
        <f>SUM(G16:G20)</f>
        <v>62131388.565607421</v>
      </c>
      <c r="H21" s="66">
        <f>SUM(H16:H20)</f>
        <v>62926169.407808021</v>
      </c>
      <c r="I21" s="66">
        <f t="shared" ref="I21:O21" si="0">SUM(I16:I20)</f>
        <v>61533238.699873701</v>
      </c>
      <c r="J21" s="66">
        <f t="shared" si="0"/>
        <v>64515543.331056148</v>
      </c>
      <c r="K21" s="66">
        <f t="shared" si="0"/>
        <v>68434859.529347435</v>
      </c>
      <c r="L21" s="66">
        <f t="shared" si="0"/>
        <v>69530011.589805797</v>
      </c>
      <c r="M21" s="66">
        <f t="shared" si="0"/>
        <v>68213718.156446934</v>
      </c>
      <c r="N21" s="66">
        <f t="shared" si="0"/>
        <v>67287775.262689382</v>
      </c>
      <c r="O21" s="66">
        <f t="shared" si="0"/>
        <v>69807981.180637792</v>
      </c>
      <c r="P21" s="63"/>
      <c r="Q21" s="65">
        <f>SUM(Q16:Q20)</f>
        <v>68165741.374733001</v>
      </c>
      <c r="R21" s="65">
        <f>SUM(R16:R20)</f>
        <v>68238918.84136425</v>
      </c>
      <c r="S21" s="65">
        <f>SUM(S16:S20)</f>
        <v>69749202.19394654</v>
      </c>
      <c r="T21" s="66">
        <f>SUM(T16:T20)</f>
        <v>68278572.376991421</v>
      </c>
      <c r="U21" s="66">
        <f>SUM(U16:U20)</f>
        <v>67806850.119663686</v>
      </c>
      <c r="V21" s="66">
        <f t="shared" ref="V21:AB21" si="1">SUM(V16:V20)</f>
        <v>70044462.845348164</v>
      </c>
      <c r="W21" s="66">
        <f t="shared" si="1"/>
        <v>70462332.321158737</v>
      </c>
      <c r="X21" s="66">
        <f t="shared" si="1"/>
        <v>71656534.988207936</v>
      </c>
      <c r="Y21" s="66">
        <f t="shared" si="1"/>
        <v>76623971.770692855</v>
      </c>
      <c r="Z21" s="66">
        <f t="shared" si="1"/>
        <v>78130795.561041266</v>
      </c>
      <c r="AA21" s="66">
        <f t="shared" si="1"/>
        <v>75043868.084010303</v>
      </c>
      <c r="AB21" s="66">
        <f t="shared" si="1"/>
        <v>80245150.5792052</v>
      </c>
      <c r="AC21" s="63"/>
      <c r="AD21" s="65">
        <f>SUM(AD16:AD20)</f>
        <v>80589606.156854734</v>
      </c>
      <c r="AE21" s="65">
        <f>SUM(AE16:AE20)</f>
        <v>78553492.501449466</v>
      </c>
      <c r="AF21" s="65">
        <f>SUM(AF16:AF20)</f>
        <v>84148959.696295768</v>
      </c>
      <c r="AG21" s="66">
        <f>SUM(AG16:AG20)</f>
        <v>86951913.196425244</v>
      </c>
      <c r="AH21" s="66">
        <f>SUM(AH16:AH20)</f>
        <v>83819397.570232689</v>
      </c>
      <c r="AI21" s="66">
        <f t="shared" ref="AI21:AO21" si="2">SUM(AI16:AI20)</f>
        <v>90854550.859494358</v>
      </c>
      <c r="AJ21" s="66">
        <f t="shared" si="2"/>
        <v>93992950.096920982</v>
      </c>
      <c r="AK21" s="66">
        <f t="shared" si="2"/>
        <v>90299071.04664813</v>
      </c>
      <c r="AL21" s="66">
        <f t="shared" si="2"/>
        <v>98373892.564100936</v>
      </c>
      <c r="AM21" s="66">
        <f t="shared" si="2"/>
        <v>102780078.81741884</v>
      </c>
      <c r="AN21" s="66">
        <f t="shared" si="2"/>
        <v>97883809.220888376</v>
      </c>
      <c r="AO21" s="66">
        <f t="shared" si="2"/>
        <v>104758822.39120135</v>
      </c>
    </row>
    <row r="22" spans="2:41" x14ac:dyDescent="0.25">
      <c r="B22" s="64">
        <v>1.07</v>
      </c>
      <c r="C22" s="36" t="s">
        <v>97</v>
      </c>
      <c r="D22" s="67">
        <v>0</v>
      </c>
      <c r="E22" s="67">
        <v>0</v>
      </c>
      <c r="F22" s="67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3"/>
      <c r="Q22" s="62">
        <v>0</v>
      </c>
      <c r="R22" s="62">
        <v>0</v>
      </c>
      <c r="S22" s="62">
        <v>0</v>
      </c>
      <c r="T22" s="62">
        <v>0</v>
      </c>
      <c r="U22" s="62">
        <v>0</v>
      </c>
      <c r="V22" s="62">
        <v>0</v>
      </c>
      <c r="W22" s="62">
        <v>0</v>
      </c>
      <c r="X22" s="62">
        <v>0</v>
      </c>
      <c r="Y22" s="62">
        <v>0</v>
      </c>
      <c r="Z22" s="62">
        <v>0</v>
      </c>
      <c r="AA22" s="62">
        <v>0</v>
      </c>
      <c r="AB22" s="62">
        <v>0</v>
      </c>
      <c r="AC22" s="63"/>
      <c r="AD22" s="62">
        <v>0</v>
      </c>
      <c r="AE22" s="62">
        <v>0</v>
      </c>
      <c r="AF22" s="62">
        <v>0</v>
      </c>
      <c r="AG22" s="62">
        <v>0</v>
      </c>
      <c r="AH22" s="62">
        <v>0</v>
      </c>
      <c r="AI22" s="62">
        <v>0</v>
      </c>
      <c r="AJ22" s="62">
        <v>0</v>
      </c>
      <c r="AK22" s="62">
        <v>0</v>
      </c>
      <c r="AL22" s="62">
        <v>0</v>
      </c>
      <c r="AM22" s="62">
        <v>0</v>
      </c>
      <c r="AN22" s="62">
        <v>0</v>
      </c>
      <c r="AO22" s="62">
        <v>0</v>
      </c>
    </row>
    <row r="23" spans="2:41" x14ac:dyDescent="0.25">
      <c r="B23" s="64">
        <v>0</v>
      </c>
      <c r="C23" s="29" t="s">
        <v>98</v>
      </c>
      <c r="D23" s="69"/>
      <c r="E23" s="69"/>
      <c r="F23" s="69"/>
      <c r="G23" s="70"/>
      <c r="H23" s="70"/>
      <c r="I23" s="70"/>
      <c r="J23" s="70"/>
      <c r="K23" s="70"/>
      <c r="L23" s="70"/>
      <c r="M23" s="70"/>
      <c r="N23" s="70"/>
      <c r="O23" s="70"/>
      <c r="P23" s="63"/>
      <c r="Q23" s="69"/>
      <c r="R23" s="69"/>
      <c r="S23" s="69"/>
      <c r="T23" s="70"/>
      <c r="U23" s="70"/>
      <c r="V23" s="70"/>
      <c r="W23" s="70"/>
      <c r="X23" s="70"/>
      <c r="Y23" s="70"/>
      <c r="Z23" s="70"/>
      <c r="AA23" s="70"/>
      <c r="AB23" s="70"/>
      <c r="AC23" s="63"/>
      <c r="AD23" s="69"/>
      <c r="AE23" s="69"/>
      <c r="AF23" s="69"/>
      <c r="AG23" s="70"/>
      <c r="AH23" s="70"/>
      <c r="AI23" s="70"/>
      <c r="AJ23" s="70"/>
      <c r="AK23" s="70"/>
      <c r="AL23" s="70"/>
      <c r="AM23" s="70"/>
      <c r="AN23" s="70"/>
      <c r="AO23" s="70"/>
    </row>
    <row r="24" spans="2:41" x14ac:dyDescent="0.25">
      <c r="B24" s="64">
        <v>2.0099999999999998</v>
      </c>
      <c r="C24" s="36" t="s">
        <v>99</v>
      </c>
      <c r="D24" s="61">
        <v>30056697.740000002</v>
      </c>
      <c r="E24" s="61">
        <v>28912679.850000001</v>
      </c>
      <c r="F24" s="61">
        <v>28426605.850000001</v>
      </c>
      <c r="G24" s="62">
        <v>27787958.949425247</v>
      </c>
      <c r="H24" s="62">
        <v>27513541.710587338</v>
      </c>
      <c r="I24" s="62">
        <v>27351921.0116827</v>
      </c>
      <c r="J24" s="62">
        <v>27431425.711244352</v>
      </c>
      <c r="K24" s="62">
        <v>27606301.160694681</v>
      </c>
      <c r="L24" s="62">
        <v>27726708.781415891</v>
      </c>
      <c r="M24" s="62">
        <v>27758786.240180179</v>
      </c>
      <c r="N24" s="62">
        <v>27953769.41004495</v>
      </c>
      <c r="O24" s="62">
        <v>27933624.128686108</v>
      </c>
      <c r="P24" s="63"/>
      <c r="Q24" s="62">
        <v>28633625.496813092</v>
      </c>
      <c r="R24" s="62">
        <v>29324466.927832164</v>
      </c>
      <c r="S24" s="62">
        <v>30483043.747264553</v>
      </c>
      <c r="T24" s="62">
        <v>31645664.829147138</v>
      </c>
      <c r="U24" s="62">
        <v>32775974.108152255</v>
      </c>
      <c r="V24" s="62">
        <v>34276056.429475464</v>
      </c>
      <c r="W24" s="62">
        <v>35881294.403119676</v>
      </c>
      <c r="X24" s="62">
        <v>37409786.337531984</v>
      </c>
      <c r="Y24" s="62">
        <v>38907628.800355263</v>
      </c>
      <c r="Z24" s="62">
        <v>40151959.947871089</v>
      </c>
      <c r="AA24" s="62">
        <v>41297321.333548278</v>
      </c>
      <c r="AB24" s="62">
        <v>41764991.12752232</v>
      </c>
      <c r="AC24" s="63"/>
      <c r="AD24" s="62">
        <v>43391051.087384574</v>
      </c>
      <c r="AE24" s="62">
        <v>44864474.534726687</v>
      </c>
      <c r="AF24" s="62">
        <v>47022995.781406626</v>
      </c>
      <c r="AG24" s="62">
        <v>48990063.973643765</v>
      </c>
      <c r="AH24" s="62">
        <v>50996329.291366614</v>
      </c>
      <c r="AI24" s="62">
        <v>53385662.306893349</v>
      </c>
      <c r="AJ24" s="62">
        <v>55687816.410095103</v>
      </c>
      <c r="AK24" s="62">
        <v>57805813.003512204</v>
      </c>
      <c r="AL24" s="62">
        <v>59886910.590451665</v>
      </c>
      <c r="AM24" s="62">
        <v>61548039.236687936</v>
      </c>
      <c r="AN24" s="62">
        <v>61983743.492000438</v>
      </c>
      <c r="AO24" s="62">
        <v>61145112.97467272</v>
      </c>
    </row>
    <row r="25" spans="2:41" x14ac:dyDescent="0.25">
      <c r="B25" s="64">
        <v>2.02</v>
      </c>
      <c r="C25" s="36" t="s">
        <v>100</v>
      </c>
      <c r="D25" s="61">
        <v>167814236.21000001</v>
      </c>
      <c r="E25" s="61">
        <v>165972636.87</v>
      </c>
      <c r="F25" s="61">
        <v>163810202.94000003</v>
      </c>
      <c r="G25" s="62">
        <v>161676118.95314252</v>
      </c>
      <c r="H25" s="62">
        <v>159295879.55175817</v>
      </c>
      <c r="I25" s="62">
        <v>156695375.43041167</v>
      </c>
      <c r="J25" s="62">
        <v>156023176.93455589</v>
      </c>
      <c r="K25" s="62">
        <v>155287696.21435234</v>
      </c>
      <c r="L25" s="62">
        <v>154507689.48050588</v>
      </c>
      <c r="M25" s="62">
        <v>153692313.70671663</v>
      </c>
      <c r="N25" s="62">
        <v>152844661.44966802</v>
      </c>
      <c r="O25" s="62">
        <v>151962441.18658167</v>
      </c>
      <c r="P25" s="63"/>
      <c r="Q25" s="62">
        <v>151045096.13476968</v>
      </c>
      <c r="R25" s="62">
        <v>150113164.81664342</v>
      </c>
      <c r="S25" s="62">
        <v>149172293.9858498</v>
      </c>
      <c r="T25" s="62">
        <v>148217819.08981097</v>
      </c>
      <c r="U25" s="62">
        <v>147262781.33565474</v>
      </c>
      <c r="V25" s="62">
        <v>146310393.59792969</v>
      </c>
      <c r="W25" s="62">
        <v>146779604.58773756</v>
      </c>
      <c r="X25" s="62">
        <v>147307207.60989276</v>
      </c>
      <c r="Y25" s="62">
        <v>147896515.84550956</v>
      </c>
      <c r="Z25" s="62">
        <v>148547670.72599456</v>
      </c>
      <c r="AA25" s="62">
        <v>149261503.99713165</v>
      </c>
      <c r="AB25" s="62">
        <v>150036179.88711256</v>
      </c>
      <c r="AC25" s="63"/>
      <c r="AD25" s="62">
        <v>150803900.92357764</v>
      </c>
      <c r="AE25" s="62">
        <v>151634244.23647809</v>
      </c>
      <c r="AF25" s="62">
        <v>152531049.81690714</v>
      </c>
      <c r="AG25" s="62">
        <v>153499150.30623755</v>
      </c>
      <c r="AH25" s="62">
        <v>154539676.63332528</v>
      </c>
      <c r="AI25" s="62">
        <v>155653371.25691143</v>
      </c>
      <c r="AJ25" s="62">
        <v>156913440.94793558</v>
      </c>
      <c r="AK25" s="62">
        <v>158246398.51092508</v>
      </c>
      <c r="AL25" s="62">
        <v>159650151.07603583</v>
      </c>
      <c r="AM25" s="62">
        <v>161126033.99711704</v>
      </c>
      <c r="AN25" s="62">
        <v>162669102.91800919</v>
      </c>
      <c r="AO25" s="62">
        <v>164248433.30772254</v>
      </c>
    </row>
    <row r="26" spans="2:41" x14ac:dyDescent="0.25">
      <c r="B26" s="64">
        <v>2.0299999999999998</v>
      </c>
      <c r="C26" s="36" t="s">
        <v>101</v>
      </c>
      <c r="D26" s="61">
        <v>0</v>
      </c>
      <c r="E26" s="61">
        <v>0</v>
      </c>
      <c r="F26" s="61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3"/>
      <c r="Q26" s="62">
        <v>0</v>
      </c>
      <c r="R26" s="62">
        <v>0</v>
      </c>
      <c r="S26" s="62">
        <v>0</v>
      </c>
      <c r="T26" s="62">
        <v>0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3"/>
      <c r="AD26" s="62">
        <v>0</v>
      </c>
      <c r="AE26" s="62">
        <v>0</v>
      </c>
      <c r="AF26" s="62">
        <v>0</v>
      </c>
      <c r="AG26" s="62">
        <v>0</v>
      </c>
      <c r="AH26" s="62">
        <v>0</v>
      </c>
      <c r="AI26" s="62">
        <v>0</v>
      </c>
      <c r="AJ26" s="62">
        <v>0</v>
      </c>
      <c r="AK26" s="62">
        <v>0</v>
      </c>
      <c r="AL26" s="62">
        <v>0</v>
      </c>
      <c r="AM26" s="62">
        <v>0</v>
      </c>
      <c r="AN26" s="62">
        <v>0</v>
      </c>
      <c r="AO26" s="62">
        <v>0</v>
      </c>
    </row>
    <row r="27" spans="2:41" x14ac:dyDescent="0.25">
      <c r="B27" s="64">
        <v>2.04</v>
      </c>
      <c r="C27" s="36" t="s">
        <v>102</v>
      </c>
      <c r="D27" s="61">
        <v>0</v>
      </c>
      <c r="E27" s="61">
        <v>0</v>
      </c>
      <c r="F27" s="61">
        <v>0</v>
      </c>
      <c r="G27" s="62">
        <v>0</v>
      </c>
      <c r="H27" s="62">
        <v>0</v>
      </c>
      <c r="I27" s="62">
        <v>0</v>
      </c>
      <c r="J27" s="62">
        <v>0</v>
      </c>
      <c r="K27" s="62">
        <v>0</v>
      </c>
      <c r="L27" s="62">
        <v>0</v>
      </c>
      <c r="M27" s="62">
        <v>0</v>
      </c>
      <c r="N27" s="62">
        <v>0</v>
      </c>
      <c r="O27" s="62">
        <v>0</v>
      </c>
      <c r="P27" s="63"/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62">
        <v>0</v>
      </c>
      <c r="AB27" s="62">
        <v>0</v>
      </c>
      <c r="AC27" s="63"/>
      <c r="AD27" s="62">
        <v>0</v>
      </c>
      <c r="AE27" s="62">
        <v>0</v>
      </c>
      <c r="AF27" s="62">
        <v>0</v>
      </c>
      <c r="AG27" s="62">
        <v>0</v>
      </c>
      <c r="AH27" s="62">
        <v>0</v>
      </c>
      <c r="AI27" s="62">
        <v>0</v>
      </c>
      <c r="AJ27" s="62">
        <v>0</v>
      </c>
      <c r="AK27" s="62">
        <v>0</v>
      </c>
      <c r="AL27" s="62">
        <v>0</v>
      </c>
      <c r="AM27" s="62">
        <v>0</v>
      </c>
      <c r="AN27" s="62">
        <v>0</v>
      </c>
      <c r="AO27" s="62">
        <v>0</v>
      </c>
    </row>
    <row r="28" spans="2:41" x14ac:dyDescent="0.25">
      <c r="B28" s="64">
        <v>2.0499999999999998</v>
      </c>
      <c r="C28" s="36" t="s">
        <v>103</v>
      </c>
      <c r="D28" s="65">
        <f>SUM(D24:D27)</f>
        <v>197870933.95000002</v>
      </c>
      <c r="E28" s="65">
        <f>SUM(E24:E27)</f>
        <v>194885316.72</v>
      </c>
      <c r="F28" s="65">
        <f>SUM(F24:F27)</f>
        <v>192236808.79000002</v>
      </c>
      <c r="G28" s="66">
        <f>SUM(G24:G27)</f>
        <v>189464077.90256777</v>
      </c>
      <c r="H28" s="66">
        <f>SUM(H24:H27)</f>
        <v>186809421.26234549</v>
      </c>
      <c r="I28" s="66">
        <f t="shared" ref="I28:O28" si="3">SUM(I24:I27)</f>
        <v>184047296.44209436</v>
      </c>
      <c r="J28" s="66">
        <f t="shared" si="3"/>
        <v>183454602.64580023</v>
      </c>
      <c r="K28" s="66">
        <f t="shared" si="3"/>
        <v>182893997.37504703</v>
      </c>
      <c r="L28" s="66">
        <f t="shared" si="3"/>
        <v>182234398.26192176</v>
      </c>
      <c r="M28" s="66">
        <f t="shared" si="3"/>
        <v>181451099.94689679</v>
      </c>
      <c r="N28" s="66">
        <f t="shared" si="3"/>
        <v>180798430.85971296</v>
      </c>
      <c r="O28" s="66">
        <f t="shared" si="3"/>
        <v>179896065.31526777</v>
      </c>
      <c r="P28" s="63"/>
      <c r="Q28" s="65">
        <f>SUM(Q24:Q27)</f>
        <v>179678721.63158277</v>
      </c>
      <c r="R28" s="65">
        <f>SUM(R24:R27)</f>
        <v>179437631.74447557</v>
      </c>
      <c r="S28" s="65">
        <f>SUM(S24:S27)</f>
        <v>179655337.73311436</v>
      </c>
      <c r="T28" s="66">
        <f>SUM(T24:T27)</f>
        <v>179863483.9189581</v>
      </c>
      <c r="U28" s="66">
        <f>SUM(U24:U27)</f>
        <v>180038755.44380701</v>
      </c>
      <c r="V28" s="66">
        <f t="shared" ref="V28:AB28" si="4">SUM(V24:V27)</f>
        <v>180586450.02740514</v>
      </c>
      <c r="W28" s="66">
        <f t="shared" si="4"/>
        <v>182660898.99085724</v>
      </c>
      <c r="X28" s="66">
        <f t="shared" si="4"/>
        <v>184716993.94742474</v>
      </c>
      <c r="Y28" s="66">
        <f t="shared" si="4"/>
        <v>186804144.64586481</v>
      </c>
      <c r="Z28" s="66">
        <f t="shared" si="4"/>
        <v>188699630.67386565</v>
      </c>
      <c r="AA28" s="66">
        <f t="shared" si="4"/>
        <v>190558825.33067992</v>
      </c>
      <c r="AB28" s="66">
        <f t="shared" si="4"/>
        <v>191801171.01463488</v>
      </c>
      <c r="AC28" s="63"/>
      <c r="AD28" s="65">
        <f>SUM(AD24:AD27)</f>
        <v>194194952.01096222</v>
      </c>
      <c r="AE28" s="65">
        <f>SUM(AE24:AE27)</f>
        <v>196498718.77120477</v>
      </c>
      <c r="AF28" s="65">
        <f>SUM(AF24:AF27)</f>
        <v>199554045.59831375</v>
      </c>
      <c r="AG28" s="66">
        <f>SUM(AG24:AG27)</f>
        <v>202489214.2798813</v>
      </c>
      <c r="AH28" s="66">
        <f>SUM(AH24:AH27)</f>
        <v>205536005.92469189</v>
      </c>
      <c r="AI28" s="66">
        <f t="shared" ref="AI28:AO28" si="5">SUM(AI24:AI27)</f>
        <v>209039033.56380478</v>
      </c>
      <c r="AJ28" s="66">
        <f t="shared" si="5"/>
        <v>212601257.35803068</v>
      </c>
      <c r="AK28" s="66">
        <f t="shared" si="5"/>
        <v>216052211.51443729</v>
      </c>
      <c r="AL28" s="66">
        <f t="shared" si="5"/>
        <v>219537061.66648749</v>
      </c>
      <c r="AM28" s="66">
        <f t="shared" si="5"/>
        <v>222674073.23380497</v>
      </c>
      <c r="AN28" s="66">
        <f t="shared" si="5"/>
        <v>224652846.41000962</v>
      </c>
      <c r="AO28" s="66">
        <f t="shared" si="5"/>
        <v>225393546.28239524</v>
      </c>
    </row>
    <row r="29" spans="2:41" x14ac:dyDescent="0.25">
      <c r="B29" s="64">
        <v>0</v>
      </c>
      <c r="C29" s="29" t="s">
        <v>104</v>
      </c>
      <c r="D29" s="69"/>
      <c r="E29" s="69"/>
      <c r="F29" s="69"/>
      <c r="G29" s="70"/>
      <c r="H29" s="70"/>
      <c r="I29" s="70"/>
      <c r="J29" s="70"/>
      <c r="K29" s="70"/>
      <c r="L29" s="70"/>
      <c r="M29" s="70"/>
      <c r="N29" s="70"/>
      <c r="O29" s="70"/>
      <c r="P29" s="63"/>
      <c r="Q29" s="69"/>
      <c r="R29" s="69"/>
      <c r="S29" s="69"/>
      <c r="T29" s="70"/>
      <c r="U29" s="70"/>
      <c r="V29" s="70"/>
      <c r="W29" s="70"/>
      <c r="X29" s="70"/>
      <c r="Y29" s="70"/>
      <c r="Z29" s="70"/>
      <c r="AA29" s="70"/>
      <c r="AB29" s="70"/>
      <c r="AC29" s="63"/>
      <c r="AD29" s="69"/>
      <c r="AE29" s="69"/>
      <c r="AF29" s="69"/>
      <c r="AG29" s="70"/>
      <c r="AH29" s="70"/>
      <c r="AI29" s="70"/>
      <c r="AJ29" s="70"/>
      <c r="AK29" s="70"/>
      <c r="AL29" s="70"/>
      <c r="AM29" s="70"/>
      <c r="AN29" s="70"/>
      <c r="AO29" s="70"/>
    </row>
    <row r="30" spans="2:41" x14ac:dyDescent="0.25">
      <c r="B30" s="64">
        <v>3.01</v>
      </c>
      <c r="C30" s="36" t="s">
        <v>105</v>
      </c>
      <c r="D30" s="61">
        <v>1672734.0099999998</v>
      </c>
      <c r="E30" s="61">
        <v>1480301.0199999996</v>
      </c>
      <c r="F30" s="61">
        <v>2512303.6899999995</v>
      </c>
      <c r="G30" s="62">
        <v>2031947.9910310395</v>
      </c>
      <c r="H30" s="62">
        <v>2179593.535201909</v>
      </c>
      <c r="I30" s="62">
        <v>2066745.8898587311</v>
      </c>
      <c r="J30" s="62">
        <v>2211985.714073821</v>
      </c>
      <c r="K30" s="62">
        <v>2258353.7275407603</v>
      </c>
      <c r="L30" s="62">
        <v>2186549.514753704</v>
      </c>
      <c r="M30" s="62">
        <v>2120218.8335765516</v>
      </c>
      <c r="N30" s="62">
        <v>2363469.3989456296</v>
      </c>
      <c r="O30" s="62">
        <v>2117567.2503550416</v>
      </c>
      <c r="P30" s="63"/>
      <c r="Q30" s="62">
        <v>3070238.2015454965</v>
      </c>
      <c r="R30" s="62">
        <v>3167208.1931976182</v>
      </c>
      <c r="S30" s="62">
        <v>3870606.5098505169</v>
      </c>
      <c r="T30" s="62">
        <v>4075501.6239398438</v>
      </c>
      <c r="U30" s="62">
        <v>4201323.0895895278</v>
      </c>
      <c r="V30" s="62">
        <v>4866424.7215069598</v>
      </c>
      <c r="W30" s="62">
        <v>5238446.512892792</v>
      </c>
      <c r="X30" s="62">
        <v>5394699.3297111029</v>
      </c>
      <c r="Y30" s="62">
        <v>5626448.6695917984</v>
      </c>
      <c r="Z30" s="62">
        <v>5590799.1010571057</v>
      </c>
      <c r="AA30" s="62">
        <v>5743179.0525910398</v>
      </c>
      <c r="AB30" s="62">
        <v>5146726.9878241494</v>
      </c>
      <c r="AC30" s="63"/>
      <c r="AD30" s="62">
        <v>6894515.9808639223</v>
      </c>
      <c r="AE30" s="62">
        <v>7018010.328458556</v>
      </c>
      <c r="AF30" s="62">
        <v>8218473.1228419719</v>
      </c>
      <c r="AG30" s="62">
        <v>8439232.0008240715</v>
      </c>
      <c r="AH30" s="62">
        <v>8859506.3129787184</v>
      </c>
      <c r="AI30" s="62">
        <v>9738561.0717516411</v>
      </c>
      <c r="AJ30" s="62">
        <v>10021143.046399444</v>
      </c>
      <c r="AK30" s="62">
        <v>10176727.566094181</v>
      </c>
      <c r="AL30" s="62">
        <v>10524869.586244868</v>
      </c>
      <c r="AM30" s="62">
        <v>10386259.208460188</v>
      </c>
      <c r="AN30" s="62">
        <v>9155395.3445894979</v>
      </c>
      <c r="AO30" s="62">
        <v>7773625.3698783442</v>
      </c>
    </row>
    <row r="31" spans="2:41" x14ac:dyDescent="0.25">
      <c r="B31" s="64">
        <v>3.02</v>
      </c>
      <c r="C31" s="36" t="s">
        <v>106</v>
      </c>
      <c r="D31" s="61">
        <v>0</v>
      </c>
      <c r="E31" s="61">
        <v>0</v>
      </c>
      <c r="F31" s="61">
        <v>0</v>
      </c>
      <c r="G31" s="62">
        <v>0</v>
      </c>
      <c r="H31" s="62">
        <v>0</v>
      </c>
      <c r="I31" s="62">
        <v>0</v>
      </c>
      <c r="J31" s="62">
        <v>0</v>
      </c>
      <c r="K31" s="62">
        <v>0</v>
      </c>
      <c r="L31" s="62">
        <v>0</v>
      </c>
      <c r="M31" s="62">
        <v>0</v>
      </c>
      <c r="N31" s="62">
        <v>0</v>
      </c>
      <c r="O31" s="62">
        <v>0</v>
      </c>
      <c r="P31" s="63"/>
      <c r="Q31" s="62">
        <v>0</v>
      </c>
      <c r="R31" s="62">
        <v>0</v>
      </c>
      <c r="S31" s="62">
        <v>0</v>
      </c>
      <c r="T31" s="62">
        <v>0</v>
      </c>
      <c r="U31" s="62">
        <v>0</v>
      </c>
      <c r="V31" s="62">
        <v>0</v>
      </c>
      <c r="W31" s="62">
        <v>0</v>
      </c>
      <c r="X31" s="62">
        <v>0</v>
      </c>
      <c r="Y31" s="62">
        <v>0</v>
      </c>
      <c r="Z31" s="62">
        <v>0</v>
      </c>
      <c r="AA31" s="62">
        <v>0</v>
      </c>
      <c r="AB31" s="62">
        <v>0</v>
      </c>
      <c r="AC31" s="63"/>
      <c r="AD31" s="62">
        <v>0</v>
      </c>
      <c r="AE31" s="62">
        <v>0</v>
      </c>
      <c r="AF31" s="62">
        <v>0</v>
      </c>
      <c r="AG31" s="62">
        <v>0</v>
      </c>
      <c r="AH31" s="62">
        <v>0</v>
      </c>
      <c r="AI31" s="62">
        <v>0</v>
      </c>
      <c r="AJ31" s="62">
        <v>0</v>
      </c>
      <c r="AK31" s="62">
        <v>0</v>
      </c>
      <c r="AL31" s="62">
        <v>0</v>
      </c>
      <c r="AM31" s="62">
        <v>0</v>
      </c>
      <c r="AN31" s="62">
        <v>0</v>
      </c>
      <c r="AO31" s="62">
        <v>0</v>
      </c>
    </row>
    <row r="32" spans="2:41" x14ac:dyDescent="0.25">
      <c r="B32" s="64">
        <v>3.03</v>
      </c>
      <c r="C32" s="36" t="s">
        <v>107</v>
      </c>
      <c r="D32" s="61">
        <v>0</v>
      </c>
      <c r="E32" s="61">
        <v>0</v>
      </c>
      <c r="F32" s="61">
        <v>0</v>
      </c>
      <c r="G32" s="62">
        <v>0</v>
      </c>
      <c r="H32" s="62">
        <v>0</v>
      </c>
      <c r="I32" s="62">
        <v>0</v>
      </c>
      <c r="J32" s="62">
        <v>0</v>
      </c>
      <c r="K32" s="62">
        <v>0</v>
      </c>
      <c r="L32" s="62">
        <v>0</v>
      </c>
      <c r="M32" s="62">
        <v>0</v>
      </c>
      <c r="N32" s="62">
        <v>0</v>
      </c>
      <c r="O32" s="62">
        <v>0</v>
      </c>
      <c r="P32" s="63"/>
      <c r="Q32" s="62">
        <v>0</v>
      </c>
      <c r="R32" s="62">
        <v>0</v>
      </c>
      <c r="S32" s="62">
        <v>0</v>
      </c>
      <c r="T32" s="62">
        <v>0</v>
      </c>
      <c r="U32" s="62">
        <v>0</v>
      </c>
      <c r="V32" s="62">
        <v>0</v>
      </c>
      <c r="W32" s="62">
        <v>0</v>
      </c>
      <c r="X32" s="62">
        <v>0</v>
      </c>
      <c r="Y32" s="62">
        <v>0</v>
      </c>
      <c r="Z32" s="62">
        <v>0</v>
      </c>
      <c r="AA32" s="62">
        <v>0</v>
      </c>
      <c r="AB32" s="62">
        <v>0</v>
      </c>
      <c r="AC32" s="63"/>
      <c r="AD32" s="62">
        <v>0</v>
      </c>
      <c r="AE32" s="62">
        <v>0</v>
      </c>
      <c r="AF32" s="62">
        <v>0</v>
      </c>
      <c r="AG32" s="62">
        <v>0</v>
      </c>
      <c r="AH32" s="62">
        <v>0</v>
      </c>
      <c r="AI32" s="62">
        <v>0</v>
      </c>
      <c r="AJ32" s="62">
        <v>0</v>
      </c>
      <c r="AK32" s="62">
        <v>0</v>
      </c>
      <c r="AL32" s="62">
        <v>0</v>
      </c>
      <c r="AM32" s="62">
        <v>0</v>
      </c>
      <c r="AN32" s="62">
        <v>0</v>
      </c>
      <c r="AO32" s="62">
        <v>0</v>
      </c>
    </row>
    <row r="33" spans="2:41" x14ac:dyDescent="0.25">
      <c r="B33" s="64">
        <v>3.05</v>
      </c>
      <c r="C33" s="36" t="s">
        <v>108</v>
      </c>
      <c r="D33" s="61">
        <v>0</v>
      </c>
      <c r="E33" s="61">
        <v>0</v>
      </c>
      <c r="F33" s="61">
        <v>0</v>
      </c>
      <c r="G33" s="62">
        <v>0</v>
      </c>
      <c r="H33" s="62">
        <v>0</v>
      </c>
      <c r="I33" s="62">
        <v>0</v>
      </c>
      <c r="J33" s="62">
        <v>0</v>
      </c>
      <c r="K33" s="62">
        <v>0</v>
      </c>
      <c r="L33" s="62">
        <v>0</v>
      </c>
      <c r="M33" s="62">
        <v>0</v>
      </c>
      <c r="N33" s="62">
        <v>0</v>
      </c>
      <c r="O33" s="62">
        <v>0</v>
      </c>
      <c r="P33" s="63"/>
      <c r="Q33" s="62">
        <v>0</v>
      </c>
      <c r="R33" s="62">
        <v>0</v>
      </c>
      <c r="S33" s="62">
        <v>0</v>
      </c>
      <c r="T33" s="62">
        <v>0</v>
      </c>
      <c r="U33" s="62">
        <v>0</v>
      </c>
      <c r="V33" s="62">
        <v>0</v>
      </c>
      <c r="W33" s="62">
        <v>0</v>
      </c>
      <c r="X33" s="62">
        <v>0</v>
      </c>
      <c r="Y33" s="62">
        <v>0</v>
      </c>
      <c r="Z33" s="62">
        <v>0</v>
      </c>
      <c r="AA33" s="62">
        <v>0</v>
      </c>
      <c r="AB33" s="62">
        <v>0</v>
      </c>
      <c r="AC33" s="63"/>
      <c r="AD33" s="62">
        <v>0</v>
      </c>
      <c r="AE33" s="62">
        <v>0</v>
      </c>
      <c r="AF33" s="62">
        <v>0</v>
      </c>
      <c r="AG33" s="62">
        <v>0</v>
      </c>
      <c r="AH33" s="62">
        <v>0</v>
      </c>
      <c r="AI33" s="62">
        <v>0</v>
      </c>
      <c r="AJ33" s="62">
        <v>0</v>
      </c>
      <c r="AK33" s="62">
        <v>0</v>
      </c>
      <c r="AL33" s="62">
        <v>0</v>
      </c>
      <c r="AM33" s="62">
        <v>0</v>
      </c>
      <c r="AN33" s="62">
        <v>0</v>
      </c>
      <c r="AO33" s="62">
        <v>0</v>
      </c>
    </row>
    <row r="34" spans="2:41" x14ac:dyDescent="0.25">
      <c r="B34" s="64">
        <v>3.04</v>
      </c>
      <c r="C34" s="36" t="s">
        <v>109</v>
      </c>
      <c r="D34" s="61">
        <v>0</v>
      </c>
      <c r="E34" s="61">
        <v>0</v>
      </c>
      <c r="F34" s="61">
        <v>0</v>
      </c>
      <c r="G34" s="62">
        <v>0</v>
      </c>
      <c r="H34" s="62">
        <v>0</v>
      </c>
      <c r="I34" s="62">
        <v>0</v>
      </c>
      <c r="J34" s="62">
        <v>0</v>
      </c>
      <c r="K34" s="62">
        <v>0</v>
      </c>
      <c r="L34" s="62">
        <v>0</v>
      </c>
      <c r="M34" s="62">
        <v>0</v>
      </c>
      <c r="N34" s="62">
        <v>0</v>
      </c>
      <c r="O34" s="62">
        <v>0</v>
      </c>
      <c r="P34" s="63"/>
      <c r="Q34" s="62">
        <v>0</v>
      </c>
      <c r="R34" s="62">
        <v>0</v>
      </c>
      <c r="S34" s="62">
        <v>0</v>
      </c>
      <c r="T34" s="62">
        <v>0</v>
      </c>
      <c r="U34" s="62">
        <v>0</v>
      </c>
      <c r="V34" s="62">
        <v>0</v>
      </c>
      <c r="W34" s="62">
        <v>0</v>
      </c>
      <c r="X34" s="62">
        <v>0</v>
      </c>
      <c r="Y34" s="62">
        <v>0</v>
      </c>
      <c r="Z34" s="62">
        <v>0</v>
      </c>
      <c r="AA34" s="62">
        <v>0</v>
      </c>
      <c r="AB34" s="62">
        <v>0</v>
      </c>
      <c r="AC34" s="63"/>
      <c r="AD34" s="62">
        <v>0</v>
      </c>
      <c r="AE34" s="62">
        <v>0</v>
      </c>
      <c r="AF34" s="62">
        <v>0</v>
      </c>
      <c r="AG34" s="62">
        <v>0</v>
      </c>
      <c r="AH34" s="62">
        <v>0</v>
      </c>
      <c r="AI34" s="62">
        <v>0</v>
      </c>
      <c r="AJ34" s="62">
        <v>0</v>
      </c>
      <c r="AK34" s="62">
        <v>0</v>
      </c>
      <c r="AL34" s="62">
        <v>0</v>
      </c>
      <c r="AM34" s="62">
        <v>0</v>
      </c>
      <c r="AN34" s="62">
        <v>0</v>
      </c>
      <c r="AO34" s="62">
        <v>0</v>
      </c>
    </row>
    <row r="35" spans="2:41" x14ac:dyDescent="0.25">
      <c r="B35" s="64">
        <v>3.06</v>
      </c>
      <c r="C35" s="36" t="s">
        <v>110</v>
      </c>
      <c r="D35" s="61">
        <v>0</v>
      </c>
      <c r="E35" s="61">
        <v>0</v>
      </c>
      <c r="F35" s="61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3"/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0</v>
      </c>
      <c r="AB35" s="62">
        <v>0</v>
      </c>
      <c r="AC35" s="63"/>
      <c r="AD35" s="62">
        <v>0</v>
      </c>
      <c r="AE35" s="62">
        <v>0</v>
      </c>
      <c r="AF35" s="62">
        <v>0</v>
      </c>
      <c r="AG35" s="62">
        <v>0</v>
      </c>
      <c r="AH35" s="62">
        <v>0</v>
      </c>
      <c r="AI35" s="62">
        <v>0</v>
      </c>
      <c r="AJ35" s="62">
        <v>0</v>
      </c>
      <c r="AK35" s="62">
        <v>0</v>
      </c>
      <c r="AL35" s="62">
        <v>0</v>
      </c>
      <c r="AM35" s="62">
        <v>0</v>
      </c>
      <c r="AN35" s="62">
        <v>0</v>
      </c>
      <c r="AO35" s="62">
        <v>0</v>
      </c>
    </row>
    <row r="36" spans="2:41" x14ac:dyDescent="0.25">
      <c r="B36" s="64">
        <v>3.07</v>
      </c>
      <c r="C36" s="71" t="s">
        <v>111</v>
      </c>
      <c r="D36" s="61">
        <v>9163231.25</v>
      </c>
      <c r="E36" s="61">
        <v>9163195.1099999994</v>
      </c>
      <c r="F36" s="61">
        <v>9198814.1400000006</v>
      </c>
      <c r="G36" s="62">
        <v>9201585.3715152517</v>
      </c>
      <c r="H36" s="62">
        <v>9196042.9084847495</v>
      </c>
      <c r="I36" s="62">
        <v>9198814.1400000006</v>
      </c>
      <c r="J36" s="62">
        <v>9201585.3715152517</v>
      </c>
      <c r="K36" s="62">
        <v>9196042.9084847495</v>
      </c>
      <c r="L36" s="62">
        <v>9198814.1400000006</v>
      </c>
      <c r="M36" s="62">
        <v>9201585.3715152517</v>
      </c>
      <c r="N36" s="62">
        <v>9196042.9084847495</v>
      </c>
      <c r="O36" s="62">
        <v>7698814.1400000006</v>
      </c>
      <c r="P36" s="63"/>
      <c r="Q36" s="62">
        <v>7701585.3715152517</v>
      </c>
      <c r="R36" s="62">
        <v>7696042.9084847486</v>
      </c>
      <c r="S36" s="62">
        <v>7698814.1399999997</v>
      </c>
      <c r="T36" s="62">
        <v>7701585.3715152508</v>
      </c>
      <c r="U36" s="62">
        <v>7696042.9084847476</v>
      </c>
      <c r="V36" s="62">
        <v>7698814.1399999987</v>
      </c>
      <c r="W36" s="62">
        <v>7701585.3715152498</v>
      </c>
      <c r="X36" s="62">
        <v>7696042.9084847467</v>
      </c>
      <c r="Y36" s="62">
        <v>7698814.1399999978</v>
      </c>
      <c r="Z36" s="62">
        <v>7701585.3715152489</v>
      </c>
      <c r="AA36" s="62">
        <v>7696042.9084847458</v>
      </c>
      <c r="AB36" s="62">
        <v>7698814.1399999969</v>
      </c>
      <c r="AC36" s="63"/>
      <c r="AD36" s="62">
        <v>7706022.2202911768</v>
      </c>
      <c r="AE36" s="62">
        <v>7704916.6060366025</v>
      </c>
      <c r="AF36" s="62">
        <v>7712124.6863277825</v>
      </c>
      <c r="AG36" s="62">
        <v>7719332.7666189624</v>
      </c>
      <c r="AH36" s="62">
        <v>7704916.6060366025</v>
      </c>
      <c r="AI36" s="62">
        <v>7712124.6863277825</v>
      </c>
      <c r="AJ36" s="62">
        <v>7719332.7666189624</v>
      </c>
      <c r="AK36" s="62">
        <v>7704916.6060366025</v>
      </c>
      <c r="AL36" s="62">
        <v>7712124.6863277825</v>
      </c>
      <c r="AM36" s="62">
        <v>7719332.7666189624</v>
      </c>
      <c r="AN36" s="62">
        <v>7704916.6060366025</v>
      </c>
      <c r="AO36" s="62">
        <v>7712124.6863277825</v>
      </c>
    </row>
    <row r="37" spans="2:41" x14ac:dyDescent="0.25">
      <c r="B37" s="64">
        <v>3.08</v>
      </c>
      <c r="C37" s="36" t="s">
        <v>112</v>
      </c>
      <c r="D37" s="65">
        <f>SUM(D30:D36)</f>
        <v>10835965.26</v>
      </c>
      <c r="E37" s="65">
        <f>SUM(E30:E36)</f>
        <v>10643496.129999999</v>
      </c>
      <c r="F37" s="65">
        <f>SUM(F30:F36)</f>
        <v>11711117.83</v>
      </c>
      <c r="G37" s="66">
        <f>SUM(G30:G36)</f>
        <v>11233533.362546291</v>
      </c>
      <c r="H37" s="66">
        <f>SUM(H30:H36)</f>
        <v>11375636.443686659</v>
      </c>
      <c r="I37" s="66">
        <f t="shared" ref="I37:O37" si="6">SUM(I30:I36)</f>
        <v>11265560.029858731</v>
      </c>
      <c r="J37" s="66">
        <f t="shared" si="6"/>
        <v>11413571.085589074</v>
      </c>
      <c r="K37" s="66">
        <f t="shared" si="6"/>
        <v>11454396.636025511</v>
      </c>
      <c r="L37" s="66">
        <f t="shared" si="6"/>
        <v>11385363.654753704</v>
      </c>
      <c r="M37" s="66">
        <f t="shared" si="6"/>
        <v>11321804.205091804</v>
      </c>
      <c r="N37" s="66">
        <f t="shared" si="6"/>
        <v>11559512.307430379</v>
      </c>
      <c r="O37" s="66">
        <f t="shared" si="6"/>
        <v>9816381.3903550431</v>
      </c>
      <c r="P37" s="63"/>
      <c r="Q37" s="65">
        <f>SUM(Q30:Q36)</f>
        <v>10771823.573060747</v>
      </c>
      <c r="R37" s="65">
        <f>SUM(R30:R36)</f>
        <v>10863251.101682367</v>
      </c>
      <c r="S37" s="65">
        <f>SUM(S30:S36)</f>
        <v>11569420.649850518</v>
      </c>
      <c r="T37" s="66">
        <f>SUM(T30:T36)</f>
        <v>11777086.995455094</v>
      </c>
      <c r="U37" s="66">
        <f>SUM(U30:U36)</f>
        <v>11897365.998074275</v>
      </c>
      <c r="V37" s="66">
        <f t="shared" ref="V37:AB37" si="7">SUM(V30:V36)</f>
        <v>12565238.861506958</v>
      </c>
      <c r="W37" s="66">
        <f t="shared" si="7"/>
        <v>12940031.884408042</v>
      </c>
      <c r="X37" s="66">
        <f t="shared" si="7"/>
        <v>13090742.23819585</v>
      </c>
      <c r="Y37" s="66">
        <f t="shared" si="7"/>
        <v>13325262.809591796</v>
      </c>
      <c r="Z37" s="66">
        <f t="shared" si="7"/>
        <v>13292384.472572355</v>
      </c>
      <c r="AA37" s="66">
        <f t="shared" si="7"/>
        <v>13439221.961075787</v>
      </c>
      <c r="AB37" s="66">
        <f t="shared" si="7"/>
        <v>12845541.127824146</v>
      </c>
      <c r="AC37" s="63"/>
      <c r="AD37" s="65">
        <f>SUM(AD30:AD36)</f>
        <v>14600538.2011551</v>
      </c>
      <c r="AE37" s="65">
        <f>SUM(AE30:AE36)</f>
        <v>14722926.934495158</v>
      </c>
      <c r="AF37" s="65">
        <f>SUM(AF30:AF36)</f>
        <v>15930597.809169754</v>
      </c>
      <c r="AG37" s="66">
        <f>SUM(AG30:AG36)</f>
        <v>16158564.767443035</v>
      </c>
      <c r="AH37" s="66">
        <f>SUM(AH30:AH36)</f>
        <v>16564422.919015322</v>
      </c>
      <c r="AI37" s="66">
        <f t="shared" ref="AI37:AO37" si="8">SUM(AI30:AI36)</f>
        <v>17450685.758079425</v>
      </c>
      <c r="AJ37" s="66">
        <f t="shared" si="8"/>
        <v>17740475.813018408</v>
      </c>
      <c r="AK37" s="66">
        <f t="shared" si="8"/>
        <v>17881644.172130782</v>
      </c>
      <c r="AL37" s="66">
        <f t="shared" si="8"/>
        <v>18236994.272572652</v>
      </c>
      <c r="AM37" s="66">
        <f t="shared" si="8"/>
        <v>18105591.975079149</v>
      </c>
      <c r="AN37" s="66">
        <f t="shared" si="8"/>
        <v>16860311.950626101</v>
      </c>
      <c r="AO37" s="66">
        <f t="shared" si="8"/>
        <v>15485750.056206126</v>
      </c>
    </row>
    <row r="38" spans="2:41" x14ac:dyDescent="0.25">
      <c r="B38" s="64">
        <v>0</v>
      </c>
      <c r="C38" s="26" t="s">
        <v>113</v>
      </c>
      <c r="D38" s="69"/>
      <c r="E38" s="69"/>
      <c r="F38" s="69"/>
      <c r="G38" s="72"/>
      <c r="H38" s="72"/>
      <c r="I38" s="72"/>
      <c r="J38" s="72"/>
      <c r="K38" s="72"/>
      <c r="L38" s="72"/>
      <c r="M38" s="72"/>
      <c r="N38" s="72"/>
      <c r="O38" s="72"/>
      <c r="P38" s="63"/>
      <c r="Q38" s="69"/>
      <c r="R38" s="69"/>
      <c r="S38" s="69"/>
      <c r="T38" s="72"/>
      <c r="U38" s="72"/>
      <c r="V38" s="72"/>
      <c r="W38" s="72"/>
      <c r="X38" s="72"/>
      <c r="Y38" s="72"/>
      <c r="Z38" s="72"/>
      <c r="AA38" s="72"/>
      <c r="AB38" s="72"/>
      <c r="AC38" s="63"/>
      <c r="AD38" s="69"/>
      <c r="AE38" s="69"/>
      <c r="AF38" s="69"/>
      <c r="AG38" s="72"/>
      <c r="AH38" s="72"/>
      <c r="AI38" s="72"/>
      <c r="AJ38" s="72"/>
      <c r="AK38" s="72"/>
      <c r="AL38" s="72"/>
      <c r="AM38" s="72"/>
      <c r="AN38" s="72"/>
      <c r="AO38" s="72"/>
    </row>
    <row r="39" spans="2:41" x14ac:dyDescent="0.25">
      <c r="B39" s="64">
        <v>4.01</v>
      </c>
      <c r="C39" s="36" t="s">
        <v>114</v>
      </c>
      <c r="D39" s="61">
        <v>0</v>
      </c>
      <c r="E39" s="61">
        <v>0</v>
      </c>
      <c r="F39" s="61">
        <v>0</v>
      </c>
      <c r="G39" s="62">
        <v>0</v>
      </c>
      <c r="H39" s="62">
        <v>0</v>
      </c>
      <c r="I39" s="62">
        <v>0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</v>
      </c>
      <c r="P39" s="63"/>
      <c r="Q39" s="62">
        <v>0</v>
      </c>
      <c r="R39" s="62">
        <v>0</v>
      </c>
      <c r="S39" s="62">
        <v>0</v>
      </c>
      <c r="T39" s="62">
        <v>0</v>
      </c>
      <c r="U39" s="62">
        <v>0</v>
      </c>
      <c r="V39" s="62">
        <v>0</v>
      </c>
      <c r="W39" s="62">
        <v>0</v>
      </c>
      <c r="X39" s="62">
        <v>0</v>
      </c>
      <c r="Y39" s="62">
        <v>0</v>
      </c>
      <c r="Z39" s="62">
        <v>0</v>
      </c>
      <c r="AA39" s="62">
        <v>0</v>
      </c>
      <c r="AB39" s="62">
        <v>0</v>
      </c>
      <c r="AC39" s="63"/>
      <c r="AD39" s="62">
        <v>0</v>
      </c>
      <c r="AE39" s="62">
        <v>0</v>
      </c>
      <c r="AF39" s="62">
        <v>0</v>
      </c>
      <c r="AG39" s="62">
        <v>0</v>
      </c>
      <c r="AH39" s="62">
        <v>0</v>
      </c>
      <c r="AI39" s="62">
        <v>0</v>
      </c>
      <c r="AJ39" s="62">
        <v>0</v>
      </c>
      <c r="AK39" s="62">
        <v>0</v>
      </c>
      <c r="AL39" s="62">
        <v>0</v>
      </c>
      <c r="AM39" s="62">
        <v>0</v>
      </c>
      <c r="AN39" s="62">
        <v>0</v>
      </c>
      <c r="AO39" s="62">
        <v>0</v>
      </c>
    </row>
    <row r="40" spans="2:41" x14ac:dyDescent="0.25">
      <c r="B40" s="64">
        <v>4.0199999999999996</v>
      </c>
      <c r="C40" s="36" t="s">
        <v>115</v>
      </c>
      <c r="D40" s="61">
        <v>0</v>
      </c>
      <c r="E40" s="61">
        <v>0</v>
      </c>
      <c r="F40" s="61">
        <v>0</v>
      </c>
      <c r="G40" s="62">
        <v>0</v>
      </c>
      <c r="H40" s="62">
        <v>0</v>
      </c>
      <c r="I40" s="62">
        <v>0</v>
      </c>
      <c r="J40" s="62">
        <v>0</v>
      </c>
      <c r="K40" s="62">
        <v>0</v>
      </c>
      <c r="L40" s="62">
        <v>0</v>
      </c>
      <c r="M40" s="62">
        <v>0</v>
      </c>
      <c r="N40" s="62">
        <v>0</v>
      </c>
      <c r="O40" s="62">
        <v>0</v>
      </c>
      <c r="P40" s="63"/>
      <c r="Q40" s="62">
        <v>0</v>
      </c>
      <c r="R40" s="62">
        <v>0</v>
      </c>
      <c r="S40" s="62">
        <v>0</v>
      </c>
      <c r="T40" s="62">
        <v>0</v>
      </c>
      <c r="U40" s="62">
        <v>0</v>
      </c>
      <c r="V40" s="62">
        <v>0</v>
      </c>
      <c r="W40" s="62">
        <v>0</v>
      </c>
      <c r="X40" s="62">
        <v>0</v>
      </c>
      <c r="Y40" s="62">
        <v>0</v>
      </c>
      <c r="Z40" s="62">
        <v>0</v>
      </c>
      <c r="AA40" s="62">
        <v>0</v>
      </c>
      <c r="AB40" s="62">
        <v>0</v>
      </c>
      <c r="AC40" s="63"/>
      <c r="AD40" s="62">
        <v>0</v>
      </c>
      <c r="AE40" s="62">
        <v>0</v>
      </c>
      <c r="AF40" s="62">
        <v>0</v>
      </c>
      <c r="AG40" s="62">
        <v>0</v>
      </c>
      <c r="AH40" s="62">
        <v>0</v>
      </c>
      <c r="AI40" s="62">
        <v>0</v>
      </c>
      <c r="AJ40" s="62">
        <v>0</v>
      </c>
      <c r="AK40" s="62">
        <v>0</v>
      </c>
      <c r="AL40" s="62">
        <v>0</v>
      </c>
      <c r="AM40" s="62">
        <v>0</v>
      </c>
      <c r="AN40" s="62">
        <v>0</v>
      </c>
      <c r="AO40" s="62">
        <v>0</v>
      </c>
    </row>
    <row r="41" spans="2:41" x14ac:dyDescent="0.25">
      <c r="B41" s="64">
        <v>4.03</v>
      </c>
      <c r="C41" s="36" t="s">
        <v>116</v>
      </c>
      <c r="D41" s="61">
        <v>1079354.83</v>
      </c>
      <c r="E41" s="61">
        <v>3728608.9100000006</v>
      </c>
      <c r="F41" s="61">
        <v>1702706.8200000005</v>
      </c>
      <c r="G41" s="62">
        <v>1702706.8200000005</v>
      </c>
      <c r="H41" s="62">
        <v>1702706.8200000005</v>
      </c>
      <c r="I41" s="62">
        <v>1702706.8200000005</v>
      </c>
      <c r="J41" s="62">
        <v>1702706.8200000005</v>
      </c>
      <c r="K41" s="62">
        <v>1702706.8200000005</v>
      </c>
      <c r="L41" s="62">
        <v>1702706.8200000005</v>
      </c>
      <c r="M41" s="62">
        <v>1702706.8200000005</v>
      </c>
      <c r="N41" s="62">
        <v>1702706.8200000005</v>
      </c>
      <c r="O41" s="62">
        <v>1702706.8200000005</v>
      </c>
      <c r="P41" s="63"/>
      <c r="Q41" s="62">
        <v>1702706.8200000005</v>
      </c>
      <c r="R41" s="62">
        <v>1702706.8200000005</v>
      </c>
      <c r="S41" s="62">
        <v>1702706.8200000005</v>
      </c>
      <c r="T41" s="62">
        <v>1702706.8200000005</v>
      </c>
      <c r="U41" s="62">
        <v>1702706.8200000005</v>
      </c>
      <c r="V41" s="62">
        <v>1702706.8200000005</v>
      </c>
      <c r="W41" s="62">
        <v>1702706.8200000005</v>
      </c>
      <c r="X41" s="62">
        <v>1702706.8200000005</v>
      </c>
      <c r="Y41" s="62">
        <v>1702706.8200000005</v>
      </c>
      <c r="Z41" s="62">
        <v>1702706.8200000005</v>
      </c>
      <c r="AA41" s="62">
        <v>1702706.8200000005</v>
      </c>
      <c r="AB41" s="62">
        <v>1702706.8200000005</v>
      </c>
      <c r="AC41" s="63"/>
      <c r="AD41" s="62">
        <v>1702706.8200000005</v>
      </c>
      <c r="AE41" s="62">
        <v>1702706.8200000005</v>
      </c>
      <c r="AF41" s="62">
        <v>1702706.8200000005</v>
      </c>
      <c r="AG41" s="62">
        <v>1702706.8200000005</v>
      </c>
      <c r="AH41" s="62">
        <v>1702706.8200000005</v>
      </c>
      <c r="AI41" s="62">
        <v>1702706.8200000005</v>
      </c>
      <c r="AJ41" s="62">
        <v>1702706.8200000005</v>
      </c>
      <c r="AK41" s="62">
        <v>1702706.8200000005</v>
      </c>
      <c r="AL41" s="62">
        <v>1702706.8200000005</v>
      </c>
      <c r="AM41" s="62">
        <v>1702706.8200000005</v>
      </c>
      <c r="AN41" s="62">
        <v>1702706.8200000005</v>
      </c>
      <c r="AO41" s="62">
        <v>1702706.8200000005</v>
      </c>
    </row>
    <row r="42" spans="2:41" x14ac:dyDescent="0.25">
      <c r="B42" s="64">
        <v>4.04</v>
      </c>
      <c r="C42" s="36" t="s">
        <v>117</v>
      </c>
      <c r="D42" s="65">
        <f>SUM(D39:D41)</f>
        <v>1079354.83</v>
      </c>
      <c r="E42" s="65">
        <f>SUM(E39:E41)</f>
        <v>3728608.9100000006</v>
      </c>
      <c r="F42" s="65">
        <f>SUM(F39:F41)</f>
        <v>1702706.8200000005</v>
      </c>
      <c r="G42" s="66">
        <f>SUM(G39:G41)</f>
        <v>1702706.8200000005</v>
      </c>
      <c r="H42" s="66">
        <f>SUM(H39:H41)</f>
        <v>1702706.8200000005</v>
      </c>
      <c r="I42" s="66">
        <f t="shared" ref="I42:O42" si="9">SUM(I39:I41)</f>
        <v>1702706.8200000005</v>
      </c>
      <c r="J42" s="66">
        <f t="shared" si="9"/>
        <v>1702706.8200000005</v>
      </c>
      <c r="K42" s="66">
        <f t="shared" si="9"/>
        <v>1702706.8200000005</v>
      </c>
      <c r="L42" s="66">
        <f t="shared" si="9"/>
        <v>1702706.8200000005</v>
      </c>
      <c r="M42" s="66">
        <f t="shared" si="9"/>
        <v>1702706.8200000005</v>
      </c>
      <c r="N42" s="66">
        <f t="shared" si="9"/>
        <v>1702706.8200000005</v>
      </c>
      <c r="O42" s="66">
        <f t="shared" si="9"/>
        <v>1702706.8200000005</v>
      </c>
      <c r="P42" s="63"/>
      <c r="Q42" s="65">
        <f>SUM(Q39:Q41)</f>
        <v>1702706.8200000005</v>
      </c>
      <c r="R42" s="65">
        <f>SUM(R39:R41)</f>
        <v>1702706.8200000005</v>
      </c>
      <c r="S42" s="65">
        <f>SUM(S39:S41)</f>
        <v>1702706.8200000005</v>
      </c>
      <c r="T42" s="66">
        <f>SUM(T39:T41)</f>
        <v>1702706.8200000005</v>
      </c>
      <c r="U42" s="66">
        <f>SUM(U39:U41)</f>
        <v>1702706.8200000005</v>
      </c>
      <c r="V42" s="66">
        <f t="shared" ref="V42:AB42" si="10">SUM(V39:V41)</f>
        <v>1702706.8200000005</v>
      </c>
      <c r="W42" s="66">
        <f t="shared" si="10"/>
        <v>1702706.8200000005</v>
      </c>
      <c r="X42" s="66">
        <f t="shared" si="10"/>
        <v>1702706.8200000005</v>
      </c>
      <c r="Y42" s="66">
        <f t="shared" si="10"/>
        <v>1702706.8200000005</v>
      </c>
      <c r="Z42" s="66">
        <f t="shared" si="10"/>
        <v>1702706.8200000005</v>
      </c>
      <c r="AA42" s="66">
        <f t="shared" si="10"/>
        <v>1702706.8200000005</v>
      </c>
      <c r="AB42" s="66">
        <f t="shared" si="10"/>
        <v>1702706.8200000005</v>
      </c>
      <c r="AC42" s="63"/>
      <c r="AD42" s="65">
        <f>SUM(AD39:AD41)</f>
        <v>1702706.8200000005</v>
      </c>
      <c r="AE42" s="65">
        <f>SUM(AE39:AE41)</f>
        <v>1702706.8200000005</v>
      </c>
      <c r="AF42" s="65">
        <f>SUM(AF39:AF41)</f>
        <v>1702706.8200000005</v>
      </c>
      <c r="AG42" s="66">
        <f>SUM(AG39:AG41)</f>
        <v>1702706.8200000005</v>
      </c>
      <c r="AH42" s="66">
        <f>SUM(AH39:AH41)</f>
        <v>1702706.8200000005</v>
      </c>
      <c r="AI42" s="66">
        <f t="shared" ref="AI42:AO42" si="11">SUM(AI39:AI41)</f>
        <v>1702706.8200000005</v>
      </c>
      <c r="AJ42" s="66">
        <f t="shared" si="11"/>
        <v>1702706.8200000005</v>
      </c>
      <c r="AK42" s="66">
        <f t="shared" si="11"/>
        <v>1702706.8200000005</v>
      </c>
      <c r="AL42" s="66">
        <f t="shared" si="11"/>
        <v>1702706.8200000005</v>
      </c>
      <c r="AM42" s="66">
        <f t="shared" si="11"/>
        <v>1702706.8200000005</v>
      </c>
      <c r="AN42" s="66">
        <f t="shared" si="11"/>
        <v>1702706.8200000005</v>
      </c>
      <c r="AO42" s="66">
        <f t="shared" si="11"/>
        <v>1702706.8200000005</v>
      </c>
    </row>
    <row r="43" spans="2:41" x14ac:dyDescent="0.25">
      <c r="B43" s="64">
        <v>0</v>
      </c>
      <c r="C43" s="26" t="s">
        <v>118</v>
      </c>
      <c r="D43" s="69"/>
      <c r="E43" s="69"/>
      <c r="F43" s="69"/>
      <c r="G43" s="72"/>
      <c r="H43" s="72"/>
      <c r="I43" s="72"/>
      <c r="J43" s="72"/>
      <c r="K43" s="72"/>
      <c r="L43" s="72"/>
      <c r="M43" s="72"/>
      <c r="N43" s="72"/>
      <c r="O43" s="72"/>
      <c r="P43" s="63"/>
      <c r="Q43" s="69"/>
      <c r="R43" s="69"/>
      <c r="S43" s="69"/>
      <c r="T43" s="72"/>
      <c r="U43" s="72"/>
      <c r="V43" s="72"/>
      <c r="W43" s="72"/>
      <c r="X43" s="72"/>
      <c r="Y43" s="72"/>
      <c r="Z43" s="72"/>
      <c r="AA43" s="72"/>
      <c r="AB43" s="72"/>
      <c r="AC43" s="63"/>
      <c r="AD43" s="69"/>
      <c r="AE43" s="69"/>
      <c r="AF43" s="69"/>
      <c r="AG43" s="72"/>
      <c r="AH43" s="72"/>
      <c r="AI43" s="72"/>
      <c r="AJ43" s="72"/>
      <c r="AK43" s="72"/>
      <c r="AL43" s="72"/>
      <c r="AM43" s="72"/>
      <c r="AN43" s="72"/>
      <c r="AO43" s="72"/>
    </row>
    <row r="44" spans="2:41" x14ac:dyDescent="0.25">
      <c r="B44" s="64">
        <v>5.01</v>
      </c>
      <c r="C44" s="36" t="s">
        <v>119</v>
      </c>
      <c r="D44" s="61">
        <v>0</v>
      </c>
      <c r="E44" s="61">
        <v>0</v>
      </c>
      <c r="F44" s="61">
        <v>0</v>
      </c>
      <c r="G44" s="62">
        <v>0</v>
      </c>
      <c r="H44" s="62">
        <v>0</v>
      </c>
      <c r="I44" s="62">
        <v>0</v>
      </c>
      <c r="J44" s="62">
        <v>0</v>
      </c>
      <c r="K44" s="62">
        <v>0</v>
      </c>
      <c r="L44" s="62">
        <v>0</v>
      </c>
      <c r="M44" s="62">
        <v>0</v>
      </c>
      <c r="N44" s="62">
        <v>0</v>
      </c>
      <c r="O44" s="62">
        <v>0</v>
      </c>
      <c r="P44" s="63"/>
      <c r="Q44" s="62">
        <v>0</v>
      </c>
      <c r="R44" s="62">
        <v>0</v>
      </c>
      <c r="S44" s="62">
        <v>0</v>
      </c>
      <c r="T44" s="62">
        <v>0</v>
      </c>
      <c r="U44" s="62">
        <v>0</v>
      </c>
      <c r="V44" s="62">
        <v>0</v>
      </c>
      <c r="W44" s="62">
        <v>0</v>
      </c>
      <c r="X44" s="62">
        <v>0</v>
      </c>
      <c r="Y44" s="62">
        <v>0</v>
      </c>
      <c r="Z44" s="62">
        <v>0</v>
      </c>
      <c r="AA44" s="62">
        <v>0</v>
      </c>
      <c r="AB44" s="62">
        <v>0</v>
      </c>
      <c r="AC44" s="63"/>
      <c r="AD44" s="62">
        <v>0</v>
      </c>
      <c r="AE44" s="62">
        <v>0</v>
      </c>
      <c r="AF44" s="62">
        <v>0</v>
      </c>
      <c r="AG44" s="62">
        <v>0</v>
      </c>
      <c r="AH44" s="62">
        <v>0</v>
      </c>
      <c r="AI44" s="62">
        <v>0</v>
      </c>
      <c r="AJ44" s="62">
        <v>0</v>
      </c>
      <c r="AK44" s="62">
        <v>0</v>
      </c>
      <c r="AL44" s="62">
        <v>0</v>
      </c>
      <c r="AM44" s="62">
        <v>0</v>
      </c>
      <c r="AN44" s="62">
        <v>0</v>
      </c>
      <c r="AO44" s="62">
        <v>0</v>
      </c>
    </row>
    <row r="45" spans="2:41" x14ac:dyDescent="0.25">
      <c r="B45" s="64">
        <v>5.0199999999999996</v>
      </c>
      <c r="C45" s="36" t="s">
        <v>120</v>
      </c>
      <c r="D45" s="61">
        <v>1935475.53</v>
      </c>
      <c r="E45" s="61">
        <v>1840786.8900000001</v>
      </c>
      <c r="F45" s="61">
        <v>1674012.4500000002</v>
      </c>
      <c r="G45" s="62">
        <v>1565368.8255057097</v>
      </c>
      <c r="H45" s="62">
        <v>1482980.7632745041</v>
      </c>
      <c r="I45" s="62">
        <v>1410559.5826461101</v>
      </c>
      <c r="J45" s="62">
        <v>1351493.8428154537</v>
      </c>
      <c r="K45" s="62">
        <v>1301327.0439576425</v>
      </c>
      <c r="L45" s="62">
        <v>1255340.5941987</v>
      </c>
      <c r="M45" s="62">
        <v>1212947.8592093401</v>
      </c>
      <c r="N45" s="62">
        <v>1190833.293058543</v>
      </c>
      <c r="O45" s="62">
        <v>1175220.9669874201</v>
      </c>
      <c r="P45" s="63"/>
      <c r="Q45" s="62">
        <v>1187178.3834146673</v>
      </c>
      <c r="R45" s="62">
        <v>1202142.2781236803</v>
      </c>
      <c r="S45" s="62">
        <v>1238170.5072270588</v>
      </c>
      <c r="T45" s="62">
        <v>1280460.3199776018</v>
      </c>
      <c r="U45" s="62">
        <v>1319351.736720463</v>
      </c>
      <c r="V45" s="62">
        <v>1369150.4739147068</v>
      </c>
      <c r="W45" s="62">
        <v>1421615.9758979452</v>
      </c>
      <c r="X45" s="62">
        <v>1470419.7896573415</v>
      </c>
      <c r="Y45" s="62">
        <v>1517107.2457081191</v>
      </c>
      <c r="Z45" s="62">
        <v>1553850.0002907072</v>
      </c>
      <c r="AA45" s="62">
        <v>1591837.3418648504</v>
      </c>
      <c r="AB45" s="62">
        <v>1610422.809239015</v>
      </c>
      <c r="AC45" s="63"/>
      <c r="AD45" s="62">
        <v>1664150.3768110946</v>
      </c>
      <c r="AE45" s="62">
        <v>1710533.0718000922</v>
      </c>
      <c r="AF45" s="62">
        <v>1781840.5110965548</v>
      </c>
      <c r="AG45" s="62">
        <v>1850503.0736009246</v>
      </c>
      <c r="AH45" s="62">
        <v>1920042.5156646408</v>
      </c>
      <c r="AI45" s="62">
        <v>2003464.524094223</v>
      </c>
      <c r="AJ45" s="62">
        <v>2086426.2607222279</v>
      </c>
      <c r="AK45" s="62">
        <v>2164751.4100750652</v>
      </c>
      <c r="AL45" s="62">
        <v>2243418.6380646364</v>
      </c>
      <c r="AM45" s="62">
        <v>2307528.4600273855</v>
      </c>
      <c r="AN45" s="62">
        <v>2333090.0061271521</v>
      </c>
      <c r="AO45" s="62">
        <v>2316332.3241375904</v>
      </c>
    </row>
    <row r="46" spans="2:41" x14ac:dyDescent="0.25">
      <c r="B46" s="64">
        <v>5.03</v>
      </c>
      <c r="C46" s="36" t="s">
        <v>121</v>
      </c>
      <c r="D46" s="61">
        <v>2343505.06</v>
      </c>
      <c r="E46" s="61">
        <v>2314170.71</v>
      </c>
      <c r="F46" s="61">
        <v>2327492.69</v>
      </c>
      <c r="G46" s="62">
        <v>2238892.8747339766</v>
      </c>
      <c r="H46" s="62">
        <v>2162255.4937629164</v>
      </c>
      <c r="I46" s="62">
        <v>2139965.2464438379</v>
      </c>
      <c r="J46" s="62">
        <v>2157847.2148633772</v>
      </c>
      <c r="K46" s="62">
        <v>2214094.0202845386</v>
      </c>
      <c r="L46" s="62">
        <v>2290895.8153088707</v>
      </c>
      <c r="M46" s="62">
        <v>2375991.9642567122</v>
      </c>
      <c r="N46" s="62">
        <v>2444188.9828949529</v>
      </c>
      <c r="O46" s="62">
        <v>2508144.2193762166</v>
      </c>
      <c r="P46" s="63"/>
      <c r="Q46" s="62">
        <v>2527930.5073158885</v>
      </c>
      <c r="R46" s="62">
        <v>2547308.4794117515</v>
      </c>
      <c r="S46" s="62">
        <v>2579488.7323887944</v>
      </c>
      <c r="T46" s="62">
        <v>2613175.1714723636</v>
      </c>
      <c r="U46" s="62">
        <v>2645848.9551315019</v>
      </c>
      <c r="V46" s="62">
        <v>2688767.4477292635</v>
      </c>
      <c r="W46" s="62">
        <v>2734530.739995297</v>
      </c>
      <c r="X46" s="62">
        <v>2778047.3820957602</v>
      </c>
      <c r="Y46" s="62">
        <v>2820607.1404754338</v>
      </c>
      <c r="Z46" s="62">
        <v>2855975.138552181</v>
      </c>
      <c r="AA46" s="62">
        <v>2888501.1083898721</v>
      </c>
      <c r="AB46" s="62">
        <v>2901989.7590750111</v>
      </c>
      <c r="AC46" s="63"/>
      <c r="AD46" s="62">
        <v>2947765.4761890988</v>
      </c>
      <c r="AE46" s="62">
        <v>2989150.0867473683</v>
      </c>
      <c r="AF46" s="62">
        <v>3049591.1246551517</v>
      </c>
      <c r="AG46" s="62">
        <v>3106908.4202930033</v>
      </c>
      <c r="AH46" s="62">
        <v>3165201.1630019424</v>
      </c>
      <c r="AI46" s="62">
        <v>3234185.4702922497</v>
      </c>
      <c r="AJ46" s="62">
        <v>3300578.7628811835</v>
      </c>
      <c r="AK46" s="62">
        <v>3361633.5628524665</v>
      </c>
      <c r="AL46" s="62">
        <v>3421505.2726679221</v>
      </c>
      <c r="AM46" s="62">
        <v>3469364.9559123917</v>
      </c>
      <c r="AN46" s="62">
        <v>3482478.8556287666</v>
      </c>
      <c r="AO46" s="62">
        <v>3459460.0648197872</v>
      </c>
    </row>
    <row r="47" spans="2:41" x14ac:dyDescent="0.25">
      <c r="B47" s="64">
        <v>5.04</v>
      </c>
      <c r="C47" s="36" t="s">
        <v>122</v>
      </c>
      <c r="D47" s="65">
        <f>SUM(D44:D46)</f>
        <v>4278980.59</v>
      </c>
      <c r="E47" s="65">
        <f>SUM(E44:E46)</f>
        <v>4154957.6</v>
      </c>
      <c r="F47" s="65">
        <f>SUM(F44:F46)</f>
        <v>4001505.14</v>
      </c>
      <c r="G47" s="66">
        <f>SUM(G44:G46)</f>
        <v>3804261.7002396863</v>
      </c>
      <c r="H47" s="66">
        <f>SUM(H44:H46)</f>
        <v>3645236.2570374208</v>
      </c>
      <c r="I47" s="66">
        <f t="shared" ref="I47:O47" si="12">SUM(I44:I46)</f>
        <v>3550524.829089948</v>
      </c>
      <c r="J47" s="66">
        <f t="shared" si="12"/>
        <v>3509341.0576788308</v>
      </c>
      <c r="K47" s="66">
        <f t="shared" si="12"/>
        <v>3515421.0642421814</v>
      </c>
      <c r="L47" s="66">
        <f t="shared" si="12"/>
        <v>3546236.4095075708</v>
      </c>
      <c r="M47" s="66">
        <f t="shared" si="12"/>
        <v>3588939.8234660523</v>
      </c>
      <c r="N47" s="66">
        <f t="shared" si="12"/>
        <v>3635022.2759534959</v>
      </c>
      <c r="O47" s="66">
        <f t="shared" si="12"/>
        <v>3683365.1863636365</v>
      </c>
      <c r="P47" s="63"/>
      <c r="Q47" s="65">
        <f>SUM(Q44:Q46)</f>
        <v>3715108.8907305561</v>
      </c>
      <c r="R47" s="65">
        <f>SUM(R44:R46)</f>
        <v>3749450.7575354315</v>
      </c>
      <c r="S47" s="65">
        <f>SUM(S44:S46)</f>
        <v>3817659.2396158529</v>
      </c>
      <c r="T47" s="66">
        <f>SUM(T44:T46)</f>
        <v>3893635.4914499652</v>
      </c>
      <c r="U47" s="66">
        <f>SUM(U44:U46)</f>
        <v>3965200.6918519652</v>
      </c>
      <c r="V47" s="66">
        <f t="shared" ref="V47:AB47" si="13">SUM(V44:V46)</f>
        <v>4057917.9216439705</v>
      </c>
      <c r="W47" s="66">
        <f t="shared" si="13"/>
        <v>4156146.7158932425</v>
      </c>
      <c r="X47" s="66">
        <f t="shared" si="13"/>
        <v>4248467.171753102</v>
      </c>
      <c r="Y47" s="66">
        <f t="shared" si="13"/>
        <v>4337714.3861835524</v>
      </c>
      <c r="Z47" s="66">
        <f t="shared" si="13"/>
        <v>4409825.1388428882</v>
      </c>
      <c r="AA47" s="66">
        <f t="shared" si="13"/>
        <v>4480338.4502547225</v>
      </c>
      <c r="AB47" s="66">
        <f t="shared" si="13"/>
        <v>4512412.5683140261</v>
      </c>
      <c r="AC47" s="63"/>
      <c r="AD47" s="65">
        <f>SUM(AD44:AD46)</f>
        <v>4611915.8530001938</v>
      </c>
      <c r="AE47" s="65">
        <f>SUM(AE44:AE46)</f>
        <v>4699683.158547461</v>
      </c>
      <c r="AF47" s="65">
        <f>SUM(AF44:AF46)</f>
        <v>4831431.6357517065</v>
      </c>
      <c r="AG47" s="66">
        <f>SUM(AG44:AG46)</f>
        <v>4957411.4938939279</v>
      </c>
      <c r="AH47" s="66">
        <f>SUM(AH44:AH46)</f>
        <v>5085243.6786665833</v>
      </c>
      <c r="AI47" s="66">
        <f t="shared" ref="AI47:AO47" si="14">SUM(AI44:AI46)</f>
        <v>5237649.9943864727</v>
      </c>
      <c r="AJ47" s="66">
        <f t="shared" si="14"/>
        <v>5387005.0236034114</v>
      </c>
      <c r="AK47" s="66">
        <f t="shared" si="14"/>
        <v>5526384.9729275312</v>
      </c>
      <c r="AL47" s="66">
        <f t="shared" si="14"/>
        <v>5664923.910732558</v>
      </c>
      <c r="AM47" s="66">
        <f t="shared" si="14"/>
        <v>5776893.4159397772</v>
      </c>
      <c r="AN47" s="66">
        <f t="shared" si="14"/>
        <v>5815568.8617559187</v>
      </c>
      <c r="AO47" s="66">
        <f t="shared" si="14"/>
        <v>5775792.3889573775</v>
      </c>
    </row>
    <row r="48" spans="2:41" x14ac:dyDescent="0.25">
      <c r="B48" s="64">
        <v>5.05</v>
      </c>
      <c r="C48" s="36" t="s">
        <v>123</v>
      </c>
      <c r="D48" s="65">
        <f>D21+D28+D37+D42+D47</f>
        <v>291277636.28999996</v>
      </c>
      <c r="E48" s="65">
        <f>E21+E28+E37+E42+E47</f>
        <v>285414252.99000007</v>
      </c>
      <c r="F48" s="65">
        <f>F21+F28+F37+F42+F47</f>
        <v>274591689.19</v>
      </c>
      <c r="G48" s="66">
        <f>G21+G28+G37+G42+G47</f>
        <v>268335968.35096118</v>
      </c>
      <c r="H48" s="66">
        <f>H21+H28+H37+H42+H47</f>
        <v>266459170.19087759</v>
      </c>
      <c r="I48" s="66">
        <f t="shared" ref="I48:O48" si="15">I21+I28+I37+I42+I47</f>
        <v>262099326.82091674</v>
      </c>
      <c r="J48" s="66">
        <f t="shared" si="15"/>
        <v>264595764.94012427</v>
      </c>
      <c r="K48" s="66">
        <f t="shared" si="15"/>
        <v>268001381.42466214</v>
      </c>
      <c r="L48" s="66">
        <f t="shared" si="15"/>
        <v>268398716.73598883</v>
      </c>
      <c r="M48" s="66">
        <f t="shared" si="15"/>
        <v>266278268.95190158</v>
      </c>
      <c r="N48" s="66">
        <f t="shared" si="15"/>
        <v>264983447.52578622</v>
      </c>
      <c r="O48" s="66">
        <f t="shared" si="15"/>
        <v>264906499.89262426</v>
      </c>
      <c r="P48" s="63"/>
      <c r="Q48" s="65">
        <f>Q21+Q28+Q37+Q42+Q47</f>
        <v>264034102.29010707</v>
      </c>
      <c r="R48" s="65">
        <f>R21+R28+R37+R42+R47</f>
        <v>263991959.26505759</v>
      </c>
      <c r="S48" s="65">
        <f>S21+S28+S37+S42+S47</f>
        <v>266494326.63652727</v>
      </c>
      <c r="T48" s="66">
        <f>T21+T28+T37+T42+T47</f>
        <v>265515485.60285455</v>
      </c>
      <c r="U48" s="66">
        <f>U21+U28+U37+U42+U47</f>
        <v>265410879.07339692</v>
      </c>
      <c r="V48" s="66">
        <f t="shared" ref="V48:AB48" si="16">V21+V28+V37+V42+V47</f>
        <v>268956776.47590423</v>
      </c>
      <c r="W48" s="66">
        <f t="shared" si="16"/>
        <v>271922116.73231727</v>
      </c>
      <c r="X48" s="66">
        <f t="shared" si="16"/>
        <v>275415445.16558164</v>
      </c>
      <c r="Y48" s="66">
        <f t="shared" si="16"/>
        <v>282793800.43233299</v>
      </c>
      <c r="Z48" s="66">
        <f t="shared" si="16"/>
        <v>286235342.66632211</v>
      </c>
      <c r="AA48" s="66">
        <f t="shared" si="16"/>
        <v>285224960.64602077</v>
      </c>
      <c r="AB48" s="66">
        <f t="shared" si="16"/>
        <v>291106982.1099782</v>
      </c>
      <c r="AC48" s="63"/>
      <c r="AD48" s="65">
        <f>AD21+AD28+AD37+AD42+AD47</f>
        <v>295699719.04197228</v>
      </c>
      <c r="AE48" s="65">
        <f>AE21+AE28+AE37+AE42+AE47</f>
        <v>296177528.18569684</v>
      </c>
      <c r="AF48" s="65">
        <f>AF21+AF28+AF37+AF42+AF47</f>
        <v>306167741.55953103</v>
      </c>
      <c r="AG48" s="66">
        <f>AG21+AG28+AG37+AG42+AG47</f>
        <v>312259810.55764353</v>
      </c>
      <c r="AH48" s="66">
        <f>AH21+AH28+AH37+AH42+AH47</f>
        <v>312707776.91260648</v>
      </c>
      <c r="AI48" s="66">
        <f t="shared" ref="AI48:AO48" si="17">AI21+AI28+AI37+AI42+AI47</f>
        <v>324284626.99576503</v>
      </c>
      <c r="AJ48" s="66">
        <f t="shared" si="17"/>
        <v>331424395.11157346</v>
      </c>
      <c r="AK48" s="66">
        <f t="shared" si="17"/>
        <v>331462018.52614367</v>
      </c>
      <c r="AL48" s="66">
        <f t="shared" si="17"/>
        <v>343515579.23389363</v>
      </c>
      <c r="AM48" s="66">
        <f t="shared" si="17"/>
        <v>351039344.26224267</v>
      </c>
      <c r="AN48" s="66">
        <f t="shared" si="17"/>
        <v>346915243.26327997</v>
      </c>
      <c r="AO48" s="66">
        <f t="shared" si="17"/>
        <v>353116617.9387601</v>
      </c>
    </row>
    <row r="49" spans="2:41" x14ac:dyDescent="0.25">
      <c r="B49" s="64">
        <v>0</v>
      </c>
      <c r="C49" s="36"/>
      <c r="D49" s="69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63"/>
      <c r="Q49" s="69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63"/>
      <c r="AD49" s="69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</row>
    <row r="50" spans="2:41" x14ac:dyDescent="0.25">
      <c r="B50" s="64">
        <v>0</v>
      </c>
      <c r="C50" s="26" t="s">
        <v>124</v>
      </c>
      <c r="D50" s="7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63"/>
      <c r="Q50" s="73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63"/>
      <c r="AD50" s="73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</row>
    <row r="51" spans="2:41" x14ac:dyDescent="0.25">
      <c r="B51" s="64">
        <v>0</v>
      </c>
      <c r="C51" s="29" t="s">
        <v>125</v>
      </c>
      <c r="D51" s="69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63"/>
      <c r="Q51" s="69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63"/>
      <c r="AD51" s="69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</row>
    <row r="52" spans="2:41" x14ac:dyDescent="0.25">
      <c r="B52" s="64">
        <v>6.01</v>
      </c>
      <c r="C52" s="36" t="s">
        <v>126</v>
      </c>
      <c r="D52" s="61">
        <v>173014</v>
      </c>
      <c r="E52" s="61">
        <v>173014</v>
      </c>
      <c r="F52" s="61">
        <v>173014</v>
      </c>
      <c r="G52" s="62">
        <v>173014</v>
      </c>
      <c r="H52" s="62">
        <v>173014</v>
      </c>
      <c r="I52" s="62">
        <v>173014</v>
      </c>
      <c r="J52" s="62">
        <v>173014</v>
      </c>
      <c r="K52" s="62">
        <v>173014</v>
      </c>
      <c r="L52" s="62">
        <v>173014</v>
      </c>
      <c r="M52" s="62">
        <v>173014</v>
      </c>
      <c r="N52" s="62">
        <v>173014</v>
      </c>
      <c r="O52" s="62">
        <v>173014</v>
      </c>
      <c r="P52" s="63"/>
      <c r="Q52" s="62">
        <v>173014</v>
      </c>
      <c r="R52" s="62">
        <v>173014</v>
      </c>
      <c r="S52" s="62">
        <v>173014</v>
      </c>
      <c r="T52" s="62">
        <v>173014</v>
      </c>
      <c r="U52" s="62">
        <v>173014</v>
      </c>
      <c r="V52" s="62">
        <v>173014</v>
      </c>
      <c r="W52" s="62">
        <v>173014</v>
      </c>
      <c r="X52" s="62">
        <v>173014</v>
      </c>
      <c r="Y52" s="62">
        <v>173014</v>
      </c>
      <c r="Z52" s="62">
        <v>173014</v>
      </c>
      <c r="AA52" s="62">
        <v>173014</v>
      </c>
      <c r="AB52" s="62">
        <v>173014</v>
      </c>
      <c r="AC52" s="63"/>
      <c r="AD52" s="62">
        <v>173014</v>
      </c>
      <c r="AE52" s="62">
        <v>173014</v>
      </c>
      <c r="AF52" s="62">
        <v>173014</v>
      </c>
      <c r="AG52" s="62">
        <v>173014</v>
      </c>
      <c r="AH52" s="62">
        <v>173014</v>
      </c>
      <c r="AI52" s="62">
        <v>173014</v>
      </c>
      <c r="AJ52" s="62">
        <v>173014</v>
      </c>
      <c r="AK52" s="62">
        <v>173014</v>
      </c>
      <c r="AL52" s="62">
        <v>173014</v>
      </c>
      <c r="AM52" s="62">
        <v>173014</v>
      </c>
      <c r="AN52" s="62">
        <v>173014</v>
      </c>
      <c r="AO52" s="62">
        <v>173014</v>
      </c>
    </row>
    <row r="53" spans="2:41" x14ac:dyDescent="0.25">
      <c r="B53" s="64">
        <v>6.02</v>
      </c>
      <c r="C53" s="36" t="s">
        <v>127</v>
      </c>
      <c r="D53" s="61">
        <v>0</v>
      </c>
      <c r="E53" s="61">
        <v>0</v>
      </c>
      <c r="F53" s="61">
        <v>0</v>
      </c>
      <c r="G53" s="62">
        <v>0</v>
      </c>
      <c r="H53" s="62">
        <v>0</v>
      </c>
      <c r="I53" s="62">
        <v>0</v>
      </c>
      <c r="J53" s="62">
        <v>0</v>
      </c>
      <c r="K53" s="62">
        <v>0</v>
      </c>
      <c r="L53" s="62">
        <v>0</v>
      </c>
      <c r="M53" s="62">
        <v>0</v>
      </c>
      <c r="N53" s="62">
        <v>0</v>
      </c>
      <c r="O53" s="62">
        <v>0</v>
      </c>
      <c r="P53" s="63"/>
      <c r="Q53" s="62">
        <v>0</v>
      </c>
      <c r="R53" s="62">
        <v>0</v>
      </c>
      <c r="S53" s="62">
        <v>0</v>
      </c>
      <c r="T53" s="62">
        <v>0</v>
      </c>
      <c r="U53" s="62">
        <v>0</v>
      </c>
      <c r="V53" s="62">
        <v>0</v>
      </c>
      <c r="W53" s="62">
        <v>0</v>
      </c>
      <c r="X53" s="62">
        <v>0</v>
      </c>
      <c r="Y53" s="62">
        <v>0</v>
      </c>
      <c r="Z53" s="62">
        <v>0</v>
      </c>
      <c r="AA53" s="62">
        <v>0</v>
      </c>
      <c r="AB53" s="62">
        <v>0</v>
      </c>
      <c r="AC53" s="63"/>
      <c r="AD53" s="62">
        <v>0</v>
      </c>
      <c r="AE53" s="62">
        <v>0</v>
      </c>
      <c r="AF53" s="62">
        <v>0</v>
      </c>
      <c r="AG53" s="62">
        <v>0</v>
      </c>
      <c r="AH53" s="62">
        <v>0</v>
      </c>
      <c r="AI53" s="62">
        <v>0</v>
      </c>
      <c r="AJ53" s="62">
        <v>0</v>
      </c>
      <c r="AK53" s="62">
        <v>0</v>
      </c>
      <c r="AL53" s="62">
        <v>0</v>
      </c>
      <c r="AM53" s="62">
        <v>0</v>
      </c>
      <c r="AN53" s="62">
        <v>0</v>
      </c>
      <c r="AO53" s="62">
        <v>0</v>
      </c>
    </row>
    <row r="54" spans="2:41" x14ac:dyDescent="0.25">
      <c r="B54" s="75">
        <v>6.03</v>
      </c>
      <c r="C54" s="36" t="s">
        <v>128</v>
      </c>
      <c r="D54" s="61">
        <v>82931332</v>
      </c>
      <c r="E54" s="61">
        <v>82931332</v>
      </c>
      <c r="F54" s="61">
        <v>82931332</v>
      </c>
      <c r="G54" s="62">
        <v>82931332</v>
      </c>
      <c r="H54" s="62">
        <v>82931332</v>
      </c>
      <c r="I54" s="62">
        <v>82931332</v>
      </c>
      <c r="J54" s="62">
        <v>87931332</v>
      </c>
      <c r="K54" s="62">
        <v>87931332</v>
      </c>
      <c r="L54" s="62">
        <v>87931332</v>
      </c>
      <c r="M54" s="62">
        <v>87931332</v>
      </c>
      <c r="N54" s="62">
        <v>87931332</v>
      </c>
      <c r="O54" s="62">
        <v>87931332</v>
      </c>
      <c r="P54" s="63"/>
      <c r="Q54" s="62">
        <v>87931332</v>
      </c>
      <c r="R54" s="62">
        <v>87931332</v>
      </c>
      <c r="S54" s="62">
        <v>87931332</v>
      </c>
      <c r="T54" s="62">
        <v>87931332</v>
      </c>
      <c r="U54" s="62">
        <v>87931332</v>
      </c>
      <c r="V54" s="62">
        <v>87931332</v>
      </c>
      <c r="W54" s="62">
        <v>87931332</v>
      </c>
      <c r="X54" s="62">
        <v>87931332</v>
      </c>
      <c r="Y54" s="62">
        <v>87931332</v>
      </c>
      <c r="Z54" s="62">
        <v>87931332</v>
      </c>
      <c r="AA54" s="62">
        <v>87931332</v>
      </c>
      <c r="AB54" s="62">
        <v>87931332</v>
      </c>
      <c r="AC54" s="63"/>
      <c r="AD54" s="62">
        <v>87931332</v>
      </c>
      <c r="AE54" s="62">
        <v>87931332</v>
      </c>
      <c r="AF54" s="62">
        <v>87931332</v>
      </c>
      <c r="AG54" s="62">
        <v>87931332</v>
      </c>
      <c r="AH54" s="62">
        <v>87931332</v>
      </c>
      <c r="AI54" s="62">
        <v>87931332</v>
      </c>
      <c r="AJ54" s="62">
        <v>87931332</v>
      </c>
      <c r="AK54" s="62">
        <v>87931332</v>
      </c>
      <c r="AL54" s="62">
        <v>87931332</v>
      </c>
      <c r="AM54" s="62">
        <v>87931332</v>
      </c>
      <c r="AN54" s="62">
        <v>87931332</v>
      </c>
      <c r="AO54" s="62">
        <v>87931332</v>
      </c>
    </row>
    <row r="55" spans="2:41" x14ac:dyDescent="0.25">
      <c r="B55" s="64">
        <v>6.04</v>
      </c>
      <c r="C55" s="36" t="s">
        <v>129</v>
      </c>
      <c r="D55" s="61">
        <v>-57025625.009999998</v>
      </c>
      <c r="E55" s="61">
        <v>-57292933.649999999</v>
      </c>
      <c r="F55" s="61">
        <v>-58152575.089999996</v>
      </c>
      <c r="G55" s="62">
        <f>F55+'GFSC PL Template'!G70-'GFSC PL Template'!F70</f>
        <v>-58333488.115554065</v>
      </c>
      <c r="H55" s="62">
        <f>G55+'GFSC PL Template'!H70-'GFSC PL Template'!G70</f>
        <v>-58549746.737138301</v>
      </c>
      <c r="I55" s="62">
        <f>H55+'GFSC PL Template'!I70-'GFSC PL Template'!H70</f>
        <v>-58716902.430491425</v>
      </c>
      <c r="J55" s="62">
        <f>I55+'GFSC PL Template'!J70-'GFSC PL Template'!I70</f>
        <v>-58890344.877789468</v>
      </c>
      <c r="K55" s="62">
        <f>J55+'GFSC PL Template'!K70-'GFSC PL Template'!J70</f>
        <v>-59020270.463153109</v>
      </c>
      <c r="L55" s="62">
        <f>K55+'GFSC PL Template'!L70-'GFSC PL Template'!K70</f>
        <v>-59102606.909542814</v>
      </c>
      <c r="M55" s="62">
        <f>L55+'GFSC PL Template'!M70-'GFSC PL Template'!L70</f>
        <v>-59138763.763374805</v>
      </c>
      <c r="N55" s="62">
        <f>M55+'GFSC PL Template'!N70-'GFSC PL Template'!M70</f>
        <v>-59201359.108845472</v>
      </c>
      <c r="O55" s="62">
        <f>N55+'GFSC PL Template'!O70-'GFSC PL Template'!N70</f>
        <v>-59233360.312651351</v>
      </c>
      <c r="P55" s="63"/>
      <c r="Q55" s="62">
        <f>O55+'GFSC PL Template'!Q70-'GFSC PL Template'!P70</f>
        <v>-59367937.273273528</v>
      </c>
      <c r="R55" s="62">
        <f>Q55+'GFSC PL Template'!R70-'GFSC PL Template'!Q70</f>
        <v>-59482250.355424769</v>
      </c>
      <c r="S55" s="62">
        <f>R55+'GFSC PL Template'!S70-'GFSC PL Template'!R70</f>
        <v>-59602036.779723115</v>
      </c>
      <c r="T55" s="62">
        <f>S55+'GFSC PL Template'!T70-'GFSC PL Template'!S70</f>
        <v>-59655121.775872529</v>
      </c>
      <c r="U55" s="62">
        <f>T55+'GFSC PL Template'!U70-'GFSC PL Template'!T70</f>
        <v>-59702827.011556067</v>
      </c>
      <c r="V55" s="62">
        <f>U55+'GFSC PL Template'!V70-'GFSC PL Template'!U70</f>
        <v>-59747266.640470482</v>
      </c>
      <c r="W55" s="62">
        <f>V55+'GFSC PL Template'!W70-'GFSC PL Template'!V70</f>
        <v>-59754510.572342396</v>
      </c>
      <c r="X55" s="62">
        <f>W55+'GFSC PL Template'!X70-'GFSC PL Template'!W70</f>
        <v>-59718753.431464612</v>
      </c>
      <c r="Y55" s="62">
        <f>X55+'GFSC PL Template'!Y70-'GFSC PL Template'!X70</f>
        <v>-59640713.106806584</v>
      </c>
      <c r="Z55" s="62">
        <f>Y55+'GFSC PL Template'!Z70-'GFSC PL Template'!Y70</f>
        <v>-59491610.671832457</v>
      </c>
      <c r="AA55" s="62">
        <f>Z55+'GFSC PL Template'!AA70-'GFSC PL Template'!Z70</f>
        <v>-59312727.153414235</v>
      </c>
      <c r="AB55" s="62">
        <f>AA55+'GFSC PL Template'!AB70-'GFSC PL Template'!AA70</f>
        <v>-58928261.406242944</v>
      </c>
      <c r="AC55" s="63"/>
      <c r="AD55" s="62">
        <f>AB55+'GFSC PL Template'!AD70-'GFSC PL Template'!AC70</f>
        <v>-58721000.721470185</v>
      </c>
      <c r="AE55" s="62">
        <f>AD55+'GFSC PL Template'!AE70-'GFSC PL Template'!AD70</f>
        <v>-58457867.651850671</v>
      </c>
      <c r="AF55" s="62">
        <f>AE55+'GFSC PL Template'!AF70-'GFSC PL Template'!AE70</f>
        <v>-58209163.692746721</v>
      </c>
      <c r="AG55" s="62">
        <f>AF55+'GFSC PL Template'!AG70-'GFSC PL Template'!AF70</f>
        <v>-57859739.479754582</v>
      </c>
      <c r="AH55" s="62">
        <f>AG55+'GFSC PL Template'!AH70-'GFSC PL Template'!AG70</f>
        <v>-57478581.467204578</v>
      </c>
      <c r="AI55" s="62">
        <f>AH55+'GFSC PL Template'!AI70-'GFSC PL Template'!AH70</f>
        <v>-57080793.647437699</v>
      </c>
      <c r="AJ55" s="62">
        <f>AI55+'GFSC PL Template'!AJ70-'GFSC PL Template'!AI70</f>
        <v>-56617673.765643276</v>
      </c>
      <c r="AK55" s="62">
        <f>AJ55+'GFSC PL Template'!AK70-'GFSC PL Template'!AJ70</f>
        <v>-56090395.274558775</v>
      </c>
      <c r="AL55" s="62">
        <f>AK55+'GFSC PL Template'!AL70-'GFSC PL Template'!AK70</f>
        <v>-55526030.49973575</v>
      </c>
      <c r="AM55" s="62">
        <f>AL55+'GFSC PL Template'!AM70-'GFSC PL Template'!AL70</f>
        <v>-54860999.621568538</v>
      </c>
      <c r="AN55" s="62">
        <f>AM55+'GFSC PL Template'!AN70-'GFSC PL Template'!AM70</f>
        <v>-54063396.839080043</v>
      </c>
      <c r="AO55" s="62">
        <f>AN55+'GFSC PL Template'!AO70-'GFSC PL Template'!AN70</f>
        <v>-53014150.833646052</v>
      </c>
    </row>
    <row r="56" spans="2:41" x14ac:dyDescent="0.25">
      <c r="B56" s="64">
        <v>6.05</v>
      </c>
      <c r="C56" s="36" t="s">
        <v>130</v>
      </c>
      <c r="D56" s="61">
        <v>0</v>
      </c>
      <c r="E56" s="61">
        <v>0</v>
      </c>
      <c r="F56" s="61">
        <v>0</v>
      </c>
      <c r="G56" s="62">
        <v>0</v>
      </c>
      <c r="H56" s="62">
        <v>0</v>
      </c>
      <c r="I56" s="62">
        <v>0</v>
      </c>
      <c r="J56" s="62">
        <v>0</v>
      </c>
      <c r="K56" s="62">
        <v>0</v>
      </c>
      <c r="L56" s="62">
        <v>0</v>
      </c>
      <c r="M56" s="62">
        <v>0</v>
      </c>
      <c r="N56" s="62">
        <v>0</v>
      </c>
      <c r="O56" s="62">
        <v>0</v>
      </c>
      <c r="P56" s="63"/>
      <c r="Q56" s="62">
        <v>0</v>
      </c>
      <c r="R56" s="62">
        <v>0</v>
      </c>
      <c r="S56" s="62">
        <v>0</v>
      </c>
      <c r="T56" s="62">
        <v>0</v>
      </c>
      <c r="U56" s="62">
        <v>0</v>
      </c>
      <c r="V56" s="62">
        <v>0</v>
      </c>
      <c r="W56" s="62">
        <v>0</v>
      </c>
      <c r="X56" s="62">
        <v>0</v>
      </c>
      <c r="Y56" s="62">
        <v>0</v>
      </c>
      <c r="Z56" s="62">
        <v>0</v>
      </c>
      <c r="AA56" s="62">
        <v>0</v>
      </c>
      <c r="AB56" s="62">
        <v>0</v>
      </c>
      <c r="AC56" s="63"/>
      <c r="AD56" s="62">
        <v>0</v>
      </c>
      <c r="AE56" s="62">
        <v>0</v>
      </c>
      <c r="AF56" s="62">
        <v>0</v>
      </c>
      <c r="AG56" s="62">
        <v>0</v>
      </c>
      <c r="AH56" s="62">
        <v>0</v>
      </c>
      <c r="AI56" s="62">
        <v>0</v>
      </c>
      <c r="AJ56" s="62">
        <v>0</v>
      </c>
      <c r="AK56" s="62">
        <v>0</v>
      </c>
      <c r="AL56" s="62">
        <v>0</v>
      </c>
      <c r="AM56" s="62">
        <v>0</v>
      </c>
      <c r="AN56" s="62">
        <v>0</v>
      </c>
      <c r="AO56" s="62">
        <v>0</v>
      </c>
    </row>
    <row r="57" spans="2:41" x14ac:dyDescent="0.25">
      <c r="B57" s="64">
        <v>6.06</v>
      </c>
      <c r="C57" s="36" t="s">
        <v>131</v>
      </c>
      <c r="D57" s="65">
        <f t="shared" ref="D57:E57" si="18">SUM(D52:D56)</f>
        <v>26078720.990000002</v>
      </c>
      <c r="E57" s="66">
        <f t="shared" si="18"/>
        <v>25811412.350000001</v>
      </c>
      <c r="F57" s="66">
        <f t="shared" ref="F57" si="19">SUM(F52:F56)</f>
        <v>24951770.910000004</v>
      </c>
      <c r="G57" s="66">
        <f>SUM(G52:G56)</f>
        <v>24770857.884445935</v>
      </c>
      <c r="H57" s="66">
        <f>SUM(H52:H56)</f>
        <v>24554599.262861699</v>
      </c>
      <c r="I57" s="66">
        <f t="shared" ref="I57:O57" si="20">SUM(I52:I56)</f>
        <v>24387443.569508575</v>
      </c>
      <c r="J57" s="66">
        <f t="shared" si="20"/>
        <v>29214001.122210532</v>
      </c>
      <c r="K57" s="66">
        <f t="shared" si="20"/>
        <v>29084075.536846891</v>
      </c>
      <c r="L57" s="66">
        <f t="shared" si="20"/>
        <v>29001739.090457186</v>
      </c>
      <c r="M57" s="66">
        <f t="shared" si="20"/>
        <v>28965582.236625195</v>
      </c>
      <c r="N57" s="66">
        <f t="shared" si="20"/>
        <v>28902986.891154528</v>
      </c>
      <c r="O57" s="66">
        <f t="shared" si="20"/>
        <v>28870985.687348649</v>
      </c>
      <c r="P57" s="63"/>
      <c r="Q57" s="65">
        <f t="shared" ref="Q57:S57" si="21">SUM(Q52:Q56)</f>
        <v>28736408.726726472</v>
      </c>
      <c r="R57" s="66">
        <f t="shared" si="21"/>
        <v>28622095.644575231</v>
      </c>
      <c r="S57" s="66">
        <f t="shared" si="21"/>
        <v>28502309.220276885</v>
      </c>
      <c r="T57" s="66">
        <f>SUM(T52:T56)</f>
        <v>28449224.224127471</v>
      </c>
      <c r="U57" s="66">
        <f>SUM(U52:U56)</f>
        <v>28401518.988443933</v>
      </c>
      <c r="V57" s="66">
        <f t="shared" ref="V57:AB57" si="22">SUM(V52:V56)</f>
        <v>28357079.359529518</v>
      </c>
      <c r="W57" s="66">
        <f t="shared" si="22"/>
        <v>28349835.427657604</v>
      </c>
      <c r="X57" s="66">
        <f t="shared" si="22"/>
        <v>28385592.568535388</v>
      </c>
      <c r="Y57" s="66">
        <f t="shared" si="22"/>
        <v>28463632.893193416</v>
      </c>
      <c r="Z57" s="66">
        <f t="shared" si="22"/>
        <v>28612735.328167543</v>
      </c>
      <c r="AA57" s="66">
        <f t="shared" si="22"/>
        <v>28791618.846585765</v>
      </c>
      <c r="AB57" s="66">
        <f t="shared" si="22"/>
        <v>29176084.593757056</v>
      </c>
      <c r="AC57" s="63"/>
      <c r="AD57" s="65">
        <f t="shared" ref="AD57:AF57" si="23">SUM(AD52:AD56)</f>
        <v>29383345.278529815</v>
      </c>
      <c r="AE57" s="66">
        <f t="shared" si="23"/>
        <v>29646478.348149329</v>
      </c>
      <c r="AF57" s="66">
        <f t="shared" si="23"/>
        <v>29895182.307253279</v>
      </c>
      <c r="AG57" s="66">
        <f>SUM(AG52:AG56)</f>
        <v>30244606.520245418</v>
      </c>
      <c r="AH57" s="66">
        <f>SUM(AH52:AH56)</f>
        <v>30625764.532795422</v>
      </c>
      <c r="AI57" s="66">
        <f t="shared" ref="AI57:AO57" si="24">SUM(AI52:AI56)</f>
        <v>31023552.352562301</v>
      </c>
      <c r="AJ57" s="66">
        <f t="shared" si="24"/>
        <v>31486672.234356724</v>
      </c>
      <c r="AK57" s="66">
        <f t="shared" si="24"/>
        <v>32013950.725441225</v>
      </c>
      <c r="AL57" s="66">
        <f t="shared" si="24"/>
        <v>32578315.50026425</v>
      </c>
      <c r="AM57" s="66">
        <f t="shared" si="24"/>
        <v>33243346.378431462</v>
      </c>
      <c r="AN57" s="66">
        <f t="shared" si="24"/>
        <v>34040949.160919957</v>
      </c>
      <c r="AO57" s="66">
        <f t="shared" si="24"/>
        <v>35090195.166353948</v>
      </c>
    </row>
    <row r="58" spans="2:41" x14ac:dyDescent="0.25">
      <c r="B58" s="64">
        <v>0</v>
      </c>
      <c r="C58" s="29" t="s">
        <v>132</v>
      </c>
      <c r="D58" s="69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63"/>
      <c r="Q58" s="69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63"/>
      <c r="AD58" s="69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</row>
    <row r="59" spans="2:41" x14ac:dyDescent="0.25">
      <c r="B59" s="64">
        <v>7.01</v>
      </c>
      <c r="C59" s="36" t="s">
        <v>133</v>
      </c>
      <c r="D59" s="61">
        <v>33774418.009999998</v>
      </c>
      <c r="E59" s="61">
        <v>32446004.619999997</v>
      </c>
      <c r="F59" s="61">
        <v>31874979.189999998</v>
      </c>
      <c r="G59" s="62">
        <v>31223993.985149484</v>
      </c>
      <c r="H59" s="62">
        <v>30980280.849931259</v>
      </c>
      <c r="I59" s="62">
        <v>30855141.169716101</v>
      </c>
      <c r="J59" s="62">
        <v>30997297.394840676</v>
      </c>
      <c r="K59" s="62">
        <v>31241014.353317328</v>
      </c>
      <c r="L59" s="62">
        <v>31415756.615868334</v>
      </c>
      <c r="M59" s="62">
        <v>31483768.708177693</v>
      </c>
      <c r="N59" s="62">
        <v>31734790.293389779</v>
      </c>
      <c r="O59" s="62">
        <v>31734685.620345637</v>
      </c>
      <c r="P59" s="63"/>
      <c r="Q59" s="62">
        <v>32553993.609566011</v>
      </c>
      <c r="R59" s="62">
        <v>33356394.110429909</v>
      </c>
      <c r="S59" s="62">
        <v>34688909.761653215</v>
      </c>
      <c r="T59" s="62">
        <v>36083793.367598116</v>
      </c>
      <c r="U59" s="62">
        <v>37436745.071910262</v>
      </c>
      <c r="V59" s="62">
        <v>39213908.32647597</v>
      </c>
      <c r="W59" s="62">
        <v>41108868.668754794</v>
      </c>
      <c r="X59" s="62">
        <v>42910800.018670447</v>
      </c>
      <c r="Y59" s="62">
        <v>44673108.854267702</v>
      </c>
      <c r="Z59" s="62">
        <v>46137622.232186839</v>
      </c>
      <c r="AA59" s="62">
        <v>47484453.281366609</v>
      </c>
      <c r="AB59" s="62">
        <v>48042989.541620806</v>
      </c>
      <c r="AC59" s="63"/>
      <c r="AD59" s="62">
        <v>49938464.370361499</v>
      </c>
      <c r="AE59" s="62">
        <v>51652112.840683214</v>
      </c>
      <c r="AF59" s="62">
        <v>54154847.32961835</v>
      </c>
      <c r="AG59" s="62">
        <v>56528234.312552162</v>
      </c>
      <c r="AH59" s="62">
        <v>58942012.478553772</v>
      </c>
      <c r="AI59" s="62">
        <v>61798505.534053043</v>
      </c>
      <c r="AJ59" s="62">
        <v>64547710.196120694</v>
      </c>
      <c r="AK59" s="62">
        <v>67075859.263254561</v>
      </c>
      <c r="AL59" s="62">
        <v>69555019.089981511</v>
      </c>
      <c r="AM59" s="62">
        <v>71536786.512112767</v>
      </c>
      <c r="AN59" s="62">
        <v>72079805.133908838</v>
      </c>
      <c r="AO59" s="62">
        <v>71126646.094199553</v>
      </c>
    </row>
    <row r="60" spans="2:41" x14ac:dyDescent="0.25">
      <c r="B60" s="64">
        <v>7.02</v>
      </c>
      <c r="C60" s="36" t="s">
        <v>134</v>
      </c>
      <c r="D60" s="61">
        <v>211151547.18000001</v>
      </c>
      <c r="E60" s="61">
        <v>209882412.00000003</v>
      </c>
      <c r="F60" s="61">
        <v>207732580.87</v>
      </c>
      <c r="G60" s="62">
        <v>205047773.11184743</v>
      </c>
      <c r="H60" s="62">
        <v>202026753.0801948</v>
      </c>
      <c r="I60" s="62">
        <v>198704883.67493531</v>
      </c>
      <c r="J60" s="62">
        <v>197962966.79960987</v>
      </c>
      <c r="K60" s="62">
        <v>197134615.66663867</v>
      </c>
      <c r="L60" s="62">
        <v>196245448.5150333</v>
      </c>
      <c r="M60" s="62">
        <v>195307972.43082309</v>
      </c>
      <c r="N60" s="62">
        <v>194326411.39386842</v>
      </c>
      <c r="O60" s="62">
        <v>193297635.51939878</v>
      </c>
      <c r="P60" s="63"/>
      <c r="Q60" s="62">
        <v>192220884.3237429</v>
      </c>
      <c r="R60" s="62">
        <v>191124210.42287731</v>
      </c>
      <c r="S60" s="62">
        <v>190015326.45592946</v>
      </c>
      <c r="T60" s="62">
        <v>188887861.32669547</v>
      </c>
      <c r="U60" s="62">
        <v>187759627.41564256</v>
      </c>
      <c r="V60" s="62">
        <v>186635013.03922737</v>
      </c>
      <c r="W60" s="62">
        <v>187396195.93681219</v>
      </c>
      <c r="X60" s="62">
        <v>188237133.805408</v>
      </c>
      <c r="Y60" s="62">
        <v>189162351.96556112</v>
      </c>
      <c r="Z60" s="62">
        <v>190172043.59187567</v>
      </c>
      <c r="AA60" s="62">
        <v>191267344.72737357</v>
      </c>
      <c r="AB60" s="62">
        <v>192445747.97641426</v>
      </c>
      <c r="AC60" s="63"/>
      <c r="AD60" s="62">
        <v>193586593.44318384</v>
      </c>
      <c r="AE60" s="62">
        <v>194812971.77532858</v>
      </c>
      <c r="AF60" s="62">
        <v>196130127.83873186</v>
      </c>
      <c r="AG60" s="62">
        <v>197544662.31429312</v>
      </c>
      <c r="AH60" s="62">
        <v>199058119.88532779</v>
      </c>
      <c r="AI60" s="62">
        <v>200671514.64182374</v>
      </c>
      <c r="AJ60" s="62">
        <v>202459004.94363746</v>
      </c>
      <c r="AK60" s="62">
        <v>204346049.41203803</v>
      </c>
      <c r="AL60" s="62">
        <v>206329789.49309197</v>
      </c>
      <c r="AM60" s="62">
        <v>208412049.08473974</v>
      </c>
      <c r="AN60" s="62">
        <v>210586074.9200317</v>
      </c>
      <c r="AO60" s="62">
        <v>212809628.61517701</v>
      </c>
    </row>
    <row r="61" spans="2:41" x14ac:dyDescent="0.25">
      <c r="B61" s="64">
        <v>7.03</v>
      </c>
      <c r="C61" s="36" t="s">
        <v>135</v>
      </c>
      <c r="D61" s="61">
        <v>0</v>
      </c>
      <c r="E61" s="61">
        <v>0</v>
      </c>
      <c r="F61" s="61">
        <v>0</v>
      </c>
      <c r="G61" s="62">
        <v>0</v>
      </c>
      <c r="H61" s="62">
        <v>0</v>
      </c>
      <c r="I61" s="62">
        <v>0</v>
      </c>
      <c r="J61" s="62">
        <v>0</v>
      </c>
      <c r="K61" s="62">
        <v>0</v>
      </c>
      <c r="L61" s="62">
        <v>0</v>
      </c>
      <c r="M61" s="62">
        <v>0</v>
      </c>
      <c r="N61" s="62">
        <v>0</v>
      </c>
      <c r="O61" s="62">
        <v>0</v>
      </c>
      <c r="P61" s="63"/>
      <c r="Q61" s="62">
        <v>0</v>
      </c>
      <c r="R61" s="62">
        <v>0</v>
      </c>
      <c r="S61" s="62">
        <v>0</v>
      </c>
      <c r="T61" s="62">
        <v>0</v>
      </c>
      <c r="U61" s="62">
        <v>0</v>
      </c>
      <c r="V61" s="62">
        <v>0</v>
      </c>
      <c r="W61" s="62">
        <v>0</v>
      </c>
      <c r="X61" s="62">
        <v>0</v>
      </c>
      <c r="Y61" s="62">
        <v>0</v>
      </c>
      <c r="Z61" s="62">
        <v>0</v>
      </c>
      <c r="AA61" s="62">
        <v>0</v>
      </c>
      <c r="AB61" s="62">
        <v>0</v>
      </c>
      <c r="AC61" s="63"/>
      <c r="AD61" s="62">
        <v>0</v>
      </c>
      <c r="AE61" s="62">
        <v>0</v>
      </c>
      <c r="AF61" s="62">
        <v>0</v>
      </c>
      <c r="AG61" s="62">
        <v>0</v>
      </c>
      <c r="AH61" s="62">
        <v>0</v>
      </c>
      <c r="AI61" s="62">
        <v>0</v>
      </c>
      <c r="AJ61" s="62">
        <v>0</v>
      </c>
      <c r="AK61" s="62">
        <v>0</v>
      </c>
      <c r="AL61" s="62">
        <v>0</v>
      </c>
      <c r="AM61" s="62">
        <v>0</v>
      </c>
      <c r="AN61" s="62">
        <v>0</v>
      </c>
      <c r="AO61" s="62">
        <v>0</v>
      </c>
    </row>
    <row r="62" spans="2:41" x14ac:dyDescent="0.25">
      <c r="B62" s="64">
        <v>7.04</v>
      </c>
      <c r="C62" s="36" t="s">
        <v>45</v>
      </c>
      <c r="D62" s="61">
        <v>0</v>
      </c>
      <c r="E62" s="61">
        <v>0</v>
      </c>
      <c r="F62" s="61">
        <v>0</v>
      </c>
      <c r="G62" s="62">
        <v>0</v>
      </c>
      <c r="H62" s="62">
        <v>0</v>
      </c>
      <c r="I62" s="62">
        <v>0</v>
      </c>
      <c r="J62" s="62">
        <v>0</v>
      </c>
      <c r="K62" s="62">
        <v>0</v>
      </c>
      <c r="L62" s="62">
        <v>0</v>
      </c>
      <c r="M62" s="62">
        <v>0</v>
      </c>
      <c r="N62" s="62">
        <v>0</v>
      </c>
      <c r="O62" s="62">
        <v>0</v>
      </c>
      <c r="P62" s="63"/>
      <c r="Q62" s="62">
        <v>0</v>
      </c>
      <c r="R62" s="62">
        <v>0</v>
      </c>
      <c r="S62" s="62">
        <v>0</v>
      </c>
      <c r="T62" s="62">
        <v>0</v>
      </c>
      <c r="U62" s="62">
        <v>0</v>
      </c>
      <c r="V62" s="62">
        <v>0</v>
      </c>
      <c r="W62" s="62">
        <v>0</v>
      </c>
      <c r="X62" s="62">
        <v>0</v>
      </c>
      <c r="Y62" s="62">
        <v>0</v>
      </c>
      <c r="Z62" s="62">
        <v>0</v>
      </c>
      <c r="AA62" s="62">
        <v>0</v>
      </c>
      <c r="AB62" s="62">
        <v>0</v>
      </c>
      <c r="AC62" s="63"/>
      <c r="AD62" s="62">
        <v>0</v>
      </c>
      <c r="AE62" s="62">
        <v>0</v>
      </c>
      <c r="AF62" s="62">
        <v>0</v>
      </c>
      <c r="AG62" s="62">
        <v>0</v>
      </c>
      <c r="AH62" s="62">
        <v>0</v>
      </c>
      <c r="AI62" s="62">
        <v>0</v>
      </c>
      <c r="AJ62" s="62">
        <v>0</v>
      </c>
      <c r="AK62" s="62">
        <v>0</v>
      </c>
      <c r="AL62" s="62">
        <v>0</v>
      </c>
      <c r="AM62" s="62">
        <v>0</v>
      </c>
      <c r="AN62" s="62">
        <v>0</v>
      </c>
      <c r="AO62" s="62">
        <v>0</v>
      </c>
    </row>
    <row r="63" spans="2:41" x14ac:dyDescent="0.25">
      <c r="B63" s="64">
        <v>7.05</v>
      </c>
      <c r="C63" s="36" t="s">
        <v>136</v>
      </c>
      <c r="D63" s="61">
        <v>36749.26</v>
      </c>
      <c r="E63" s="61">
        <v>36749.26</v>
      </c>
      <c r="F63" s="61">
        <v>36749.26</v>
      </c>
      <c r="G63" s="62">
        <v>36749.26</v>
      </c>
      <c r="H63" s="62">
        <v>36749.26</v>
      </c>
      <c r="I63" s="62">
        <v>36749.26</v>
      </c>
      <c r="J63" s="62">
        <v>36749.26</v>
      </c>
      <c r="K63" s="62">
        <v>36749.26</v>
      </c>
      <c r="L63" s="62">
        <v>36749.26</v>
      </c>
      <c r="M63" s="62">
        <v>36749.26</v>
      </c>
      <c r="N63" s="62">
        <v>36749.26</v>
      </c>
      <c r="O63" s="62">
        <v>36749.26</v>
      </c>
      <c r="P63" s="63"/>
      <c r="Q63" s="62">
        <v>36749.26</v>
      </c>
      <c r="R63" s="62">
        <v>36749.26</v>
      </c>
      <c r="S63" s="62">
        <v>36749.26</v>
      </c>
      <c r="T63" s="62">
        <v>36749.26</v>
      </c>
      <c r="U63" s="62">
        <v>36749.26</v>
      </c>
      <c r="V63" s="62">
        <v>36749.26</v>
      </c>
      <c r="W63" s="62">
        <v>36749.26</v>
      </c>
      <c r="X63" s="62">
        <v>36749.26</v>
      </c>
      <c r="Y63" s="62">
        <v>36749.26</v>
      </c>
      <c r="Z63" s="62">
        <v>36749.26</v>
      </c>
      <c r="AA63" s="62">
        <v>36749.26</v>
      </c>
      <c r="AB63" s="62">
        <v>36749.26</v>
      </c>
      <c r="AC63" s="63"/>
      <c r="AD63" s="62">
        <v>36749.26</v>
      </c>
      <c r="AE63" s="62">
        <v>36749.26</v>
      </c>
      <c r="AF63" s="62">
        <v>36749.26</v>
      </c>
      <c r="AG63" s="62">
        <v>36749.26</v>
      </c>
      <c r="AH63" s="62">
        <v>36749.26</v>
      </c>
      <c r="AI63" s="62">
        <v>36749.26</v>
      </c>
      <c r="AJ63" s="62">
        <v>36749.26</v>
      </c>
      <c r="AK63" s="62">
        <v>36749.26</v>
      </c>
      <c r="AL63" s="62">
        <v>36749.26</v>
      </c>
      <c r="AM63" s="62">
        <v>36749.26</v>
      </c>
      <c r="AN63" s="62">
        <v>36749.26</v>
      </c>
      <c r="AO63" s="62">
        <v>36749.26</v>
      </c>
    </row>
    <row r="64" spans="2:41" x14ac:dyDescent="0.25">
      <c r="B64" s="64">
        <v>7.06</v>
      </c>
      <c r="C64" s="36" t="s">
        <v>137</v>
      </c>
      <c r="D64" s="65">
        <f>SUM(D59:D63)</f>
        <v>244962714.44999999</v>
      </c>
      <c r="E64" s="65">
        <f>SUM(E59:E63)</f>
        <v>242365165.88000003</v>
      </c>
      <c r="F64" s="65">
        <f>SUM(F59:F63)</f>
        <v>239644309.31999999</v>
      </c>
      <c r="G64" s="66">
        <f>SUM(G59:G63)</f>
        <v>236308516.35699689</v>
      </c>
      <c r="H64" s="66">
        <f>SUM(H59:H63)</f>
        <v>233043783.19012606</v>
      </c>
      <c r="I64" s="66">
        <f t="shared" ref="I64:O64" si="25">SUM(I59:I63)</f>
        <v>229596774.10465139</v>
      </c>
      <c r="J64" s="66">
        <f t="shared" si="25"/>
        <v>228997013.45445055</v>
      </c>
      <c r="K64" s="66">
        <f t="shared" si="25"/>
        <v>228412379.27995598</v>
      </c>
      <c r="L64" s="66">
        <f t="shared" si="25"/>
        <v>227697954.39090163</v>
      </c>
      <c r="M64" s="66">
        <f t="shared" si="25"/>
        <v>226828490.39900076</v>
      </c>
      <c r="N64" s="66">
        <f t="shared" si="25"/>
        <v>226097950.94725817</v>
      </c>
      <c r="O64" s="66">
        <f t="shared" si="25"/>
        <v>225069070.39974439</v>
      </c>
      <c r="P64" s="63"/>
      <c r="Q64" s="65">
        <f>SUM(Q59:Q63)</f>
        <v>224811627.19330889</v>
      </c>
      <c r="R64" s="65">
        <f>SUM(R59:R63)</f>
        <v>224517353.79330721</v>
      </c>
      <c r="S64" s="65">
        <f>SUM(S59:S63)</f>
        <v>224740985.47758266</v>
      </c>
      <c r="T64" s="66">
        <f>SUM(T59:T63)</f>
        <v>225008403.95429358</v>
      </c>
      <c r="U64" s="66">
        <f>SUM(U59:U63)</f>
        <v>225233121.74755281</v>
      </c>
      <c r="V64" s="66">
        <f t="shared" ref="V64:AB64" si="26">SUM(V59:V63)</f>
        <v>225885670.62570333</v>
      </c>
      <c r="W64" s="66">
        <f t="shared" si="26"/>
        <v>228541813.86556697</v>
      </c>
      <c r="X64" s="66">
        <f t="shared" si="26"/>
        <v>231184683.08407843</v>
      </c>
      <c r="Y64" s="66">
        <f t="shared" si="26"/>
        <v>233872210.0798288</v>
      </c>
      <c r="Z64" s="66">
        <f t="shared" si="26"/>
        <v>236346415.08406252</v>
      </c>
      <c r="AA64" s="66">
        <f t="shared" si="26"/>
        <v>238788547.26874018</v>
      </c>
      <c r="AB64" s="66">
        <f t="shared" si="26"/>
        <v>240525486.77803504</v>
      </c>
      <c r="AC64" s="63"/>
      <c r="AD64" s="65">
        <f>SUM(AD59:AD63)</f>
        <v>243561807.07354534</v>
      </c>
      <c r="AE64" s="65">
        <f>SUM(AE59:AE63)</f>
        <v>246501833.87601179</v>
      </c>
      <c r="AF64" s="65">
        <f>SUM(AF59:AF63)</f>
        <v>250321724.42835021</v>
      </c>
      <c r="AG64" s="66">
        <f>SUM(AG59:AG63)</f>
        <v>254109645.88684526</v>
      </c>
      <c r="AH64" s="66">
        <f>SUM(AH59:AH63)</f>
        <v>258036881.62388155</v>
      </c>
      <c r="AI64" s="66">
        <f t="shared" ref="AI64:AO64" si="27">SUM(AI59:AI63)</f>
        <v>262506769.43587679</v>
      </c>
      <c r="AJ64" s="66">
        <f t="shared" si="27"/>
        <v>267043464.39975816</v>
      </c>
      <c r="AK64" s="66">
        <f t="shared" si="27"/>
        <v>271458657.9352926</v>
      </c>
      <c r="AL64" s="66">
        <f t="shared" si="27"/>
        <v>275921557.84307349</v>
      </c>
      <c r="AM64" s="66">
        <f t="shared" si="27"/>
        <v>279985584.85685253</v>
      </c>
      <c r="AN64" s="66">
        <f t="shared" si="27"/>
        <v>282702629.31394053</v>
      </c>
      <c r="AO64" s="66">
        <f t="shared" si="27"/>
        <v>283973023.96937656</v>
      </c>
    </row>
    <row r="65" spans="2:41" x14ac:dyDescent="0.25">
      <c r="B65" s="64">
        <v>0</v>
      </c>
      <c r="C65" s="29" t="s">
        <v>138</v>
      </c>
      <c r="D65" s="69"/>
      <c r="E65" s="69"/>
      <c r="F65" s="69"/>
      <c r="G65" s="72"/>
      <c r="H65" s="72"/>
      <c r="I65" s="72"/>
      <c r="J65" s="72"/>
      <c r="K65" s="72"/>
      <c r="L65" s="72"/>
      <c r="M65" s="72"/>
      <c r="N65" s="72"/>
      <c r="O65" s="72"/>
      <c r="P65" s="63"/>
      <c r="Q65" s="69"/>
      <c r="R65" s="69"/>
      <c r="S65" s="69"/>
      <c r="T65" s="72"/>
      <c r="U65" s="72"/>
      <c r="V65" s="72"/>
      <c r="W65" s="72"/>
      <c r="X65" s="72"/>
      <c r="Y65" s="72"/>
      <c r="Z65" s="72"/>
      <c r="AA65" s="72"/>
      <c r="AB65" s="72"/>
      <c r="AC65" s="63"/>
      <c r="AD65" s="69"/>
      <c r="AE65" s="69"/>
      <c r="AF65" s="69"/>
      <c r="AG65" s="72"/>
      <c r="AH65" s="72"/>
      <c r="AI65" s="72"/>
      <c r="AJ65" s="72"/>
      <c r="AK65" s="72"/>
      <c r="AL65" s="72"/>
      <c r="AM65" s="72"/>
      <c r="AN65" s="72"/>
      <c r="AO65" s="72"/>
    </row>
    <row r="66" spans="2:41" x14ac:dyDescent="0.25">
      <c r="B66" s="64">
        <v>8.01</v>
      </c>
      <c r="C66" s="36" t="s">
        <v>139</v>
      </c>
      <c r="D66" s="61">
        <v>2215090.2800000003</v>
      </c>
      <c r="E66" s="61">
        <v>923860.20000000019</v>
      </c>
      <c r="F66" s="61">
        <v>1639200.2000000002</v>
      </c>
      <c r="G66" s="62">
        <v>2191582.6039700601</v>
      </c>
      <c r="H66" s="62">
        <v>1091013.9309278561</v>
      </c>
      <c r="I66" s="62">
        <v>1647106.3339245901</v>
      </c>
      <c r="J66" s="62">
        <v>2219166.9449738264</v>
      </c>
      <c r="K66" s="62">
        <v>1119356.5865616444</v>
      </c>
      <c r="L66" s="62">
        <v>1688812.0371074206</v>
      </c>
      <c r="M66" s="62">
        <v>2250915.5604544608</v>
      </c>
      <c r="N66" s="62">
        <v>1121691.0161713073</v>
      </c>
      <c r="O66" s="62">
        <v>1684736.1853381107</v>
      </c>
      <c r="P66" s="63"/>
      <c r="Q66" s="62">
        <v>2351962.8061379865</v>
      </c>
      <c r="R66" s="62">
        <v>1314578.5143307503</v>
      </c>
      <c r="S66" s="62">
        <v>2069311.5656304974</v>
      </c>
      <c r="T66" s="62">
        <v>2846908.5054098386</v>
      </c>
      <c r="U66" s="62">
        <v>1538831.7535852655</v>
      </c>
      <c r="V66" s="62">
        <v>2403076.1296392186</v>
      </c>
      <c r="W66" s="62">
        <v>3308172.3035486378</v>
      </c>
      <c r="X66" s="62">
        <v>1797286.5779898893</v>
      </c>
      <c r="Y66" s="62">
        <v>2744836.1781652658</v>
      </c>
      <c r="Z66" s="62">
        <v>3688294.0091382493</v>
      </c>
      <c r="AA66" s="62">
        <v>1874157.1649758886</v>
      </c>
      <c r="AB66" s="62">
        <v>2769561.8025973225</v>
      </c>
      <c r="AC66" s="63"/>
      <c r="AD66" s="62">
        <v>3856745.5951108132</v>
      </c>
      <c r="AE66" s="62">
        <v>2157688.6367283938</v>
      </c>
      <c r="AF66" s="62">
        <v>3390421.1960095111</v>
      </c>
      <c r="AG66" s="62">
        <v>4647528.2905166866</v>
      </c>
      <c r="AH66" s="62">
        <v>2530386.5400294494</v>
      </c>
      <c r="AI66" s="62">
        <v>3930441.7921715057</v>
      </c>
      <c r="AJ66" s="62">
        <v>5361878.7565412875</v>
      </c>
      <c r="AK66" s="62">
        <v>2850230.5490884027</v>
      </c>
      <c r="AL66" s="62">
        <v>4337567.7478125244</v>
      </c>
      <c r="AM66" s="62">
        <v>5809738.7222350948</v>
      </c>
      <c r="AN66" s="62">
        <v>2779422.0910010897</v>
      </c>
      <c r="AO66" s="62">
        <v>3964897.188697624</v>
      </c>
    </row>
    <row r="67" spans="2:41" x14ac:dyDescent="0.25">
      <c r="B67" s="64">
        <v>8.02</v>
      </c>
      <c r="C67" s="36" t="s">
        <v>140</v>
      </c>
      <c r="D67" s="61">
        <v>7216365.2699999977</v>
      </c>
      <c r="E67" s="61">
        <v>5839210.8800000008</v>
      </c>
      <c r="F67" s="61">
        <v>-1404279.1299999983</v>
      </c>
      <c r="G67" s="62">
        <v>-4464948.3637873791</v>
      </c>
      <c r="H67" s="62">
        <v>-1647666.507632805</v>
      </c>
      <c r="I67" s="62">
        <v>-2567537.6947965198</v>
      </c>
      <c r="J67" s="62">
        <v>-4833967.6410166901</v>
      </c>
      <c r="K67" s="62">
        <v>392854.6653570747</v>
      </c>
      <c r="L67" s="62">
        <v>1047931.7342418389</v>
      </c>
      <c r="M67" s="62">
        <v>-654155.92383491213</v>
      </c>
      <c r="N67" s="62">
        <v>-27547.142425495549</v>
      </c>
      <c r="O67" s="62">
        <v>469372.8465458767</v>
      </c>
      <c r="P67" s="63"/>
      <c r="Q67" s="62">
        <v>-814378.52883332805</v>
      </c>
      <c r="R67" s="62">
        <v>465984.08998082741</v>
      </c>
      <c r="S67" s="62">
        <v>1810603.1436991866</v>
      </c>
      <c r="T67" s="62">
        <v>-491294.6029591898</v>
      </c>
      <c r="U67" s="62">
        <v>222344.87318657059</v>
      </c>
      <c r="V67" s="62">
        <v>1839430.1912821301</v>
      </c>
      <c r="W67" s="62">
        <v>474220.13587226835</v>
      </c>
      <c r="X67" s="62">
        <v>2055176.6907453372</v>
      </c>
      <c r="Y67" s="62">
        <v>4987559.7576848408</v>
      </c>
      <c r="Z67" s="62">
        <v>4229142.3139947504</v>
      </c>
      <c r="AA67" s="62">
        <v>1794446.3892244482</v>
      </c>
      <c r="AB67" s="62">
        <v>4288682.9641668368</v>
      </c>
      <c r="AC67" s="63"/>
      <c r="AD67" s="62">
        <v>4038698.7017392498</v>
      </c>
      <c r="AE67" s="62">
        <v>2557717.0118947676</v>
      </c>
      <c r="AF67" s="62">
        <v>6513376.0907593798</v>
      </c>
      <c r="AG67" s="62">
        <v>6516105.3923157416</v>
      </c>
      <c r="AH67" s="62">
        <v>4055561.9043571763</v>
      </c>
      <c r="AI67" s="62">
        <v>8486290.8137791846</v>
      </c>
      <c r="AJ67" s="62">
        <v>8184324.3557539806</v>
      </c>
      <c r="AK67" s="62">
        <v>4832590.3350159973</v>
      </c>
      <c r="AL67" s="62">
        <v>9407947.6704593897</v>
      </c>
      <c r="AM67" s="62">
        <v>9918036.3189477455</v>
      </c>
      <c r="AN67" s="62">
        <v>4955224.3562545655</v>
      </c>
      <c r="AO67" s="62">
        <v>7780988.1612597303</v>
      </c>
    </row>
    <row r="68" spans="2:41" x14ac:dyDescent="0.25">
      <c r="B68" s="64">
        <v>8.0299999999999994</v>
      </c>
      <c r="C68" s="36" t="s">
        <v>141</v>
      </c>
      <c r="D68" s="61">
        <v>0</v>
      </c>
      <c r="E68" s="61">
        <v>0</v>
      </c>
      <c r="F68" s="61">
        <v>0</v>
      </c>
      <c r="G68" s="62">
        <v>0</v>
      </c>
      <c r="H68" s="62">
        <v>0</v>
      </c>
      <c r="I68" s="62">
        <v>0</v>
      </c>
      <c r="J68" s="62">
        <v>0</v>
      </c>
      <c r="K68" s="62">
        <v>0</v>
      </c>
      <c r="L68" s="62">
        <v>0</v>
      </c>
      <c r="M68" s="62">
        <v>0</v>
      </c>
      <c r="N68" s="62">
        <v>0</v>
      </c>
      <c r="O68" s="62">
        <v>0</v>
      </c>
      <c r="P68" s="63"/>
      <c r="Q68" s="62">
        <v>0</v>
      </c>
      <c r="R68" s="62">
        <v>0</v>
      </c>
      <c r="S68" s="62">
        <v>0</v>
      </c>
      <c r="T68" s="62">
        <v>0</v>
      </c>
      <c r="U68" s="62">
        <v>0</v>
      </c>
      <c r="V68" s="62">
        <v>0</v>
      </c>
      <c r="W68" s="62">
        <v>0</v>
      </c>
      <c r="X68" s="62">
        <v>0</v>
      </c>
      <c r="Y68" s="62">
        <v>0</v>
      </c>
      <c r="Z68" s="62">
        <v>0</v>
      </c>
      <c r="AA68" s="62">
        <v>0</v>
      </c>
      <c r="AB68" s="62">
        <v>0</v>
      </c>
      <c r="AC68" s="63"/>
      <c r="AD68" s="62">
        <v>0</v>
      </c>
      <c r="AE68" s="62">
        <v>0</v>
      </c>
      <c r="AF68" s="62">
        <v>0</v>
      </c>
      <c r="AG68" s="62">
        <v>0</v>
      </c>
      <c r="AH68" s="62">
        <v>0</v>
      </c>
      <c r="AI68" s="62">
        <v>0</v>
      </c>
      <c r="AJ68" s="62">
        <v>0</v>
      </c>
      <c r="AK68" s="62">
        <v>0</v>
      </c>
      <c r="AL68" s="62">
        <v>0</v>
      </c>
      <c r="AM68" s="62">
        <v>0</v>
      </c>
      <c r="AN68" s="62">
        <v>0</v>
      </c>
      <c r="AO68" s="62">
        <v>0</v>
      </c>
    </row>
    <row r="69" spans="2:41" x14ac:dyDescent="0.25">
      <c r="B69" s="64">
        <v>8.0399999999999991</v>
      </c>
      <c r="C69" s="36" t="s">
        <v>142</v>
      </c>
      <c r="D69" s="61">
        <v>0</v>
      </c>
      <c r="E69" s="61">
        <v>0</v>
      </c>
      <c r="F69" s="61">
        <v>0</v>
      </c>
      <c r="G69" s="62">
        <v>0</v>
      </c>
      <c r="H69" s="62">
        <v>0</v>
      </c>
      <c r="I69" s="62">
        <v>0</v>
      </c>
      <c r="J69" s="62">
        <v>0</v>
      </c>
      <c r="K69" s="62">
        <v>0</v>
      </c>
      <c r="L69" s="62">
        <v>0</v>
      </c>
      <c r="M69" s="62">
        <v>0</v>
      </c>
      <c r="N69" s="62">
        <v>0</v>
      </c>
      <c r="O69" s="62">
        <v>0</v>
      </c>
      <c r="P69" s="63"/>
      <c r="Q69" s="62">
        <v>0</v>
      </c>
      <c r="R69" s="62">
        <v>0</v>
      </c>
      <c r="S69" s="62">
        <v>0</v>
      </c>
      <c r="T69" s="62">
        <v>0</v>
      </c>
      <c r="U69" s="62">
        <v>0</v>
      </c>
      <c r="V69" s="62">
        <v>0</v>
      </c>
      <c r="W69" s="62">
        <v>0</v>
      </c>
      <c r="X69" s="62">
        <v>0</v>
      </c>
      <c r="Y69" s="62">
        <v>0</v>
      </c>
      <c r="Z69" s="62">
        <v>0</v>
      </c>
      <c r="AA69" s="62">
        <v>0</v>
      </c>
      <c r="AB69" s="62">
        <v>0</v>
      </c>
      <c r="AC69" s="63"/>
      <c r="AD69" s="62">
        <v>0</v>
      </c>
      <c r="AE69" s="62">
        <v>0</v>
      </c>
      <c r="AF69" s="62">
        <v>0</v>
      </c>
      <c r="AG69" s="62">
        <v>0</v>
      </c>
      <c r="AH69" s="62">
        <v>0</v>
      </c>
      <c r="AI69" s="62">
        <v>0</v>
      </c>
      <c r="AJ69" s="62">
        <v>0</v>
      </c>
      <c r="AK69" s="62">
        <v>0</v>
      </c>
      <c r="AL69" s="62">
        <v>0</v>
      </c>
      <c r="AM69" s="62">
        <v>0</v>
      </c>
      <c r="AN69" s="62">
        <v>0</v>
      </c>
      <c r="AO69" s="62">
        <v>0</v>
      </c>
    </row>
    <row r="70" spans="2:41" x14ac:dyDescent="0.25">
      <c r="B70" s="64">
        <v>8.0500000000000007</v>
      </c>
      <c r="C70" s="36" t="s">
        <v>143</v>
      </c>
      <c r="D70" s="61">
        <v>2066438.0899999999</v>
      </c>
      <c r="E70" s="61">
        <v>1915491.2099999997</v>
      </c>
      <c r="F70" s="61">
        <v>1732652.6399999997</v>
      </c>
      <c r="G70" s="62">
        <v>1624150.2987989741</v>
      </c>
      <c r="H70" s="62">
        <v>1518915.9550606916</v>
      </c>
      <c r="I70" s="62">
        <v>1411160.2511637844</v>
      </c>
      <c r="J70" s="62">
        <v>1275010.0478298117</v>
      </c>
      <c r="K70" s="62">
        <v>1139911.3230555134</v>
      </c>
      <c r="L70" s="62">
        <v>1003236.8311702195</v>
      </c>
      <c r="M70" s="62">
        <v>865082.76393617981</v>
      </c>
      <c r="N70" s="62">
        <v>732457.70702089323</v>
      </c>
      <c r="O70" s="62">
        <v>594493.14600808092</v>
      </c>
      <c r="P70" s="63"/>
      <c r="Q70" s="62">
        <v>446931.22503306193</v>
      </c>
      <c r="R70" s="62">
        <v>301404.8766566175</v>
      </c>
      <c r="S70" s="62">
        <v>171453.62481969767</v>
      </c>
      <c r="T70" s="62">
        <v>46103.730539296143</v>
      </c>
      <c r="U70" s="62">
        <v>-76503.680131794536</v>
      </c>
      <c r="V70" s="62">
        <v>-184415.77786193046</v>
      </c>
      <c r="W70" s="62">
        <v>-2916.0715873451845</v>
      </c>
      <c r="X70" s="62">
        <v>182021.70997062512</v>
      </c>
      <c r="Y70" s="62">
        <v>372065.16828123434</v>
      </c>
      <c r="Z70" s="62">
        <v>561285.15803986194</v>
      </c>
      <c r="AA70" s="62">
        <v>753972.86174472212</v>
      </c>
      <c r="AB70" s="62">
        <v>933522.1463413504</v>
      </c>
      <c r="AC70" s="63"/>
      <c r="AD70" s="62">
        <v>870476.60617369646</v>
      </c>
      <c r="AE70" s="62">
        <v>810109.78912241268</v>
      </c>
      <c r="AF70" s="62">
        <v>776355.93826674344</v>
      </c>
      <c r="AG70" s="62">
        <v>747507.46262531856</v>
      </c>
      <c r="AH70" s="62">
        <v>727949.03408714314</v>
      </c>
      <c r="AI70" s="62">
        <v>727868.87516973796</v>
      </c>
      <c r="AJ70" s="62">
        <v>876672.54387188028</v>
      </c>
      <c r="AK70" s="62">
        <v>1028967.0938806874</v>
      </c>
      <c r="AL70" s="62">
        <v>1189020.6847466407</v>
      </c>
      <c r="AM70" s="62">
        <v>1346022.0729719067</v>
      </c>
      <c r="AN70" s="62">
        <v>1475868.7012675186</v>
      </c>
      <c r="AO70" s="62">
        <v>1575172.5443016698</v>
      </c>
    </row>
    <row r="71" spans="2:41" x14ac:dyDescent="0.25">
      <c r="B71" s="64">
        <v>8.06</v>
      </c>
      <c r="C71" s="36" t="s">
        <v>144</v>
      </c>
      <c r="D71" s="65">
        <f>SUM(D66:D70)</f>
        <v>11497893.639999997</v>
      </c>
      <c r="E71" s="65">
        <f>SUM(E66:E70)</f>
        <v>8678562.290000001</v>
      </c>
      <c r="F71" s="65">
        <f>SUM(F66:F70)</f>
        <v>1967573.7100000016</v>
      </c>
      <c r="G71" s="66">
        <f>SUM(G66:G70)</f>
        <v>-649215.46101834485</v>
      </c>
      <c r="H71" s="66">
        <f>SUM(H66:H70)</f>
        <v>962263.37835574267</v>
      </c>
      <c r="I71" s="66">
        <f t="shared" ref="I71:O71" si="28">SUM(I66:I70)</f>
        <v>490728.89029185474</v>
      </c>
      <c r="J71" s="66">
        <f t="shared" si="28"/>
        <v>-1339790.648213052</v>
      </c>
      <c r="K71" s="66">
        <f t="shared" si="28"/>
        <v>2652122.5749742324</v>
      </c>
      <c r="L71" s="66">
        <f t="shared" si="28"/>
        <v>3739980.6025194791</v>
      </c>
      <c r="M71" s="66">
        <f t="shared" si="28"/>
        <v>2461842.4005557285</v>
      </c>
      <c r="N71" s="66">
        <f t="shared" si="28"/>
        <v>1826601.5807667049</v>
      </c>
      <c r="O71" s="66">
        <f t="shared" si="28"/>
        <v>2748602.1778920684</v>
      </c>
      <c r="P71" s="63"/>
      <c r="Q71" s="65">
        <f>SUM(Q66:Q70)</f>
        <v>1984515.5023377202</v>
      </c>
      <c r="R71" s="65">
        <f>SUM(R66:R70)</f>
        <v>2081967.4809681952</v>
      </c>
      <c r="S71" s="65">
        <f>SUM(S66:S70)</f>
        <v>4051368.3341493821</v>
      </c>
      <c r="T71" s="66">
        <f>SUM(T66:T70)</f>
        <v>2401717.6329899454</v>
      </c>
      <c r="U71" s="66">
        <f>SUM(U66:U70)</f>
        <v>1684672.9466400417</v>
      </c>
      <c r="V71" s="66">
        <f t="shared" ref="V71:AB71" si="29">SUM(V66:V70)</f>
        <v>4058090.543059418</v>
      </c>
      <c r="W71" s="66">
        <f t="shared" si="29"/>
        <v>3779476.3678335608</v>
      </c>
      <c r="X71" s="66">
        <f t="shared" si="29"/>
        <v>4034484.9787058514</v>
      </c>
      <c r="Y71" s="66">
        <f t="shared" si="29"/>
        <v>8104461.104131341</v>
      </c>
      <c r="Z71" s="66">
        <f t="shared" si="29"/>
        <v>8478721.4811728615</v>
      </c>
      <c r="AA71" s="66">
        <f t="shared" si="29"/>
        <v>4422576.4159450587</v>
      </c>
      <c r="AB71" s="66">
        <f t="shared" si="29"/>
        <v>7991766.9131055102</v>
      </c>
      <c r="AC71" s="63"/>
      <c r="AD71" s="65">
        <f>SUM(AD66:AD70)</f>
        <v>8765920.9030237589</v>
      </c>
      <c r="AE71" s="65">
        <f>SUM(AE66:AE70)</f>
        <v>5525515.4377455739</v>
      </c>
      <c r="AF71" s="65">
        <f>SUM(AF66:AF70)</f>
        <v>10680153.225035634</v>
      </c>
      <c r="AG71" s="66">
        <f>SUM(AG66:AG70)</f>
        <v>11911141.145457746</v>
      </c>
      <c r="AH71" s="66">
        <f>SUM(AH66:AH70)</f>
        <v>7313897.4784737686</v>
      </c>
      <c r="AI71" s="66">
        <f t="shared" ref="AI71:AO71" si="30">SUM(AI66:AI70)</f>
        <v>13144601.481120428</v>
      </c>
      <c r="AJ71" s="66">
        <f t="shared" si="30"/>
        <v>14422875.656167148</v>
      </c>
      <c r="AK71" s="66">
        <f t="shared" si="30"/>
        <v>8711787.9779850878</v>
      </c>
      <c r="AL71" s="66">
        <f t="shared" si="30"/>
        <v>14934536.103018556</v>
      </c>
      <c r="AM71" s="66">
        <f t="shared" si="30"/>
        <v>17073797.114154749</v>
      </c>
      <c r="AN71" s="66">
        <f t="shared" si="30"/>
        <v>9210515.1485231742</v>
      </c>
      <c r="AO71" s="66">
        <f t="shared" si="30"/>
        <v>13321057.894259024</v>
      </c>
    </row>
    <row r="72" spans="2:41" x14ac:dyDescent="0.25">
      <c r="B72" s="64">
        <v>8.07</v>
      </c>
      <c r="C72" s="29" t="s">
        <v>145</v>
      </c>
      <c r="D72" s="69"/>
      <c r="E72" s="69"/>
      <c r="F72" s="69"/>
      <c r="G72" s="72"/>
      <c r="H72" s="72"/>
      <c r="I72" s="72"/>
      <c r="J72" s="72"/>
      <c r="K72" s="72"/>
      <c r="L72" s="72"/>
      <c r="M72" s="72"/>
      <c r="N72" s="72"/>
      <c r="O72" s="72"/>
      <c r="P72" s="63"/>
      <c r="Q72" s="69"/>
      <c r="R72" s="69"/>
      <c r="S72" s="69"/>
      <c r="T72" s="72"/>
      <c r="U72" s="72"/>
      <c r="V72" s="72"/>
      <c r="W72" s="72"/>
      <c r="X72" s="72"/>
      <c r="Y72" s="72"/>
      <c r="Z72" s="72"/>
      <c r="AA72" s="72"/>
      <c r="AB72" s="72"/>
      <c r="AC72" s="63"/>
      <c r="AD72" s="69"/>
      <c r="AE72" s="69"/>
      <c r="AF72" s="69"/>
      <c r="AG72" s="72"/>
      <c r="AH72" s="72"/>
      <c r="AI72" s="72"/>
      <c r="AJ72" s="72"/>
      <c r="AK72" s="72"/>
      <c r="AL72" s="72"/>
      <c r="AM72" s="72"/>
      <c r="AN72" s="72"/>
      <c r="AO72" s="72"/>
    </row>
    <row r="73" spans="2:41" x14ac:dyDescent="0.25">
      <c r="B73" s="64">
        <v>8.08</v>
      </c>
      <c r="C73" s="36" t="s">
        <v>146</v>
      </c>
      <c r="D73" s="61">
        <v>8738307.2100000009</v>
      </c>
      <c r="E73" s="61">
        <v>8559112.4700000007</v>
      </c>
      <c r="F73" s="61">
        <v>8028035.2400000002</v>
      </c>
      <c r="G73" s="62">
        <v>7905809.5605366416</v>
      </c>
      <c r="H73" s="62">
        <v>7898524.3495341083</v>
      </c>
      <c r="I73" s="62">
        <v>7624380.2464648867</v>
      </c>
      <c r="J73" s="62">
        <v>7724541.0016762652</v>
      </c>
      <c r="K73" s="62">
        <v>7852804.0228850096</v>
      </c>
      <c r="L73" s="62">
        <v>7959042.6421105517</v>
      </c>
      <c r="M73" s="62">
        <v>8022353.9057198633</v>
      </c>
      <c r="N73" s="62">
        <v>8155908.0966067854</v>
      </c>
      <c r="O73" s="62">
        <v>8217841.6176391002</v>
      </c>
      <c r="P73" s="63"/>
      <c r="Q73" s="62">
        <v>8501550.8577339482</v>
      </c>
      <c r="R73" s="62">
        <v>8770542.3362069894</v>
      </c>
      <c r="S73" s="62">
        <v>9199663.5945183374</v>
      </c>
      <c r="T73" s="62">
        <v>9656139.7814436033</v>
      </c>
      <c r="U73" s="62">
        <v>10091565.380760128</v>
      </c>
      <c r="V73" s="62">
        <v>10655935.93761199</v>
      </c>
      <c r="W73" s="62">
        <v>11250991.061259123</v>
      </c>
      <c r="X73" s="62">
        <v>11810684.524261974</v>
      </c>
      <c r="Y73" s="62">
        <v>12353496.345179474</v>
      </c>
      <c r="Z73" s="62">
        <v>12797470.762919288</v>
      </c>
      <c r="AA73" s="62">
        <v>13222218.104749765</v>
      </c>
      <c r="AB73" s="62">
        <v>13413643.815080656</v>
      </c>
      <c r="AC73" s="63"/>
      <c r="AD73" s="62">
        <v>13988645.776873367</v>
      </c>
      <c r="AE73" s="62">
        <v>14503700.513790205</v>
      </c>
      <c r="AF73" s="62">
        <v>15270681.588891895</v>
      </c>
      <c r="AG73" s="62">
        <v>15994416.995095098</v>
      </c>
      <c r="AH73" s="62">
        <v>16731233.267455755</v>
      </c>
      <c r="AI73" s="62">
        <v>17609703.716205563</v>
      </c>
      <c r="AJ73" s="62">
        <v>18471382.811291493</v>
      </c>
      <c r="AK73" s="62">
        <v>19277621.877424903</v>
      </c>
      <c r="AL73" s="62">
        <v>20081169.777537405</v>
      </c>
      <c r="AM73" s="62">
        <v>20736615.902804106</v>
      </c>
      <c r="AN73" s="62">
        <v>20961149.62989641</v>
      </c>
      <c r="AO73" s="62">
        <v>20732340.898770638</v>
      </c>
    </row>
    <row r="74" spans="2:41" x14ac:dyDescent="0.25">
      <c r="B74" s="64">
        <v>8.09</v>
      </c>
      <c r="C74" s="36" t="s">
        <v>147</v>
      </c>
      <c r="D74" s="65">
        <f>D57+D64+D71+D73</f>
        <v>291277636.28999996</v>
      </c>
      <c r="E74" s="65">
        <f>E57+E64+E71+E73</f>
        <v>285414252.99000007</v>
      </c>
      <c r="F74" s="65">
        <f>F57+F64+F71+F73</f>
        <v>274591689.18000001</v>
      </c>
      <c r="G74" s="66">
        <f t="shared" ref="G74:O74" si="31">G57+G64+G71+G73</f>
        <v>268335968.34096113</v>
      </c>
      <c r="H74" s="66">
        <f t="shared" si="31"/>
        <v>266459170.1808776</v>
      </c>
      <c r="I74" s="66">
        <f t="shared" si="31"/>
        <v>262099326.81091669</v>
      </c>
      <c r="J74" s="66">
        <f t="shared" si="31"/>
        <v>264595764.93012428</v>
      </c>
      <c r="K74" s="66">
        <f t="shared" si="31"/>
        <v>268001381.41466212</v>
      </c>
      <c r="L74" s="66">
        <f t="shared" si="31"/>
        <v>268398716.72598886</v>
      </c>
      <c r="M74" s="66">
        <f t="shared" si="31"/>
        <v>266278268.94190156</v>
      </c>
      <c r="N74" s="66">
        <f t="shared" si="31"/>
        <v>264983447.5157862</v>
      </c>
      <c r="O74" s="66">
        <f t="shared" si="31"/>
        <v>264906499.88262421</v>
      </c>
      <c r="P74" s="63"/>
      <c r="Q74" s="65">
        <f>Q57+Q64+Q71+Q73</f>
        <v>264034102.28010702</v>
      </c>
      <c r="R74" s="65">
        <f>R57+R64+R71+R73</f>
        <v>263991959.25505766</v>
      </c>
      <c r="S74" s="65">
        <f>S57+S64+S71+S73</f>
        <v>266494326.62652728</v>
      </c>
      <c r="T74" s="66">
        <f t="shared" ref="T74:AB74" si="32">T57+T64+T71+T73</f>
        <v>265515485.59285459</v>
      </c>
      <c r="U74" s="66">
        <f t="shared" si="32"/>
        <v>265410879.06339693</v>
      </c>
      <c r="V74" s="66">
        <f t="shared" si="32"/>
        <v>268956776.46590424</v>
      </c>
      <c r="W74" s="66">
        <f t="shared" si="32"/>
        <v>271922116.72231728</v>
      </c>
      <c r="X74" s="66">
        <f t="shared" si="32"/>
        <v>275415445.15558165</v>
      </c>
      <c r="Y74" s="66">
        <f t="shared" si="32"/>
        <v>282793800.42233306</v>
      </c>
      <c r="Z74" s="66">
        <f t="shared" si="32"/>
        <v>286235342.65632224</v>
      </c>
      <c r="AA74" s="66">
        <f t="shared" si="32"/>
        <v>285224960.63602072</v>
      </c>
      <c r="AB74" s="66">
        <f t="shared" si="32"/>
        <v>291106982.09997821</v>
      </c>
      <c r="AC74" s="63"/>
      <c r="AD74" s="65">
        <f>AD57+AD64+AD71+AD73</f>
        <v>295699719.03197229</v>
      </c>
      <c r="AE74" s="65">
        <f>AE57+AE64+AE71+AE73</f>
        <v>296177528.17569691</v>
      </c>
      <c r="AF74" s="65">
        <f>AF57+AF64+AF71+AF73</f>
        <v>306167741.54953104</v>
      </c>
      <c r="AG74" s="66">
        <f t="shared" ref="AG74:AO74" si="33">AG57+AG64+AG71+AG73</f>
        <v>312259810.54764348</v>
      </c>
      <c r="AH74" s="66">
        <f t="shared" si="33"/>
        <v>312707776.90260649</v>
      </c>
      <c r="AI74" s="66">
        <f t="shared" si="33"/>
        <v>324284626.98576504</v>
      </c>
      <c r="AJ74" s="66">
        <f t="shared" si="33"/>
        <v>331424395.10157353</v>
      </c>
      <c r="AK74" s="66">
        <f t="shared" si="33"/>
        <v>331462018.5161438</v>
      </c>
      <c r="AL74" s="66">
        <f t="shared" si="33"/>
        <v>343515579.2238937</v>
      </c>
      <c r="AM74" s="66">
        <f t="shared" si="33"/>
        <v>351039344.2522428</v>
      </c>
      <c r="AN74" s="66">
        <f t="shared" si="33"/>
        <v>346915243.25328004</v>
      </c>
      <c r="AO74" s="66">
        <f t="shared" si="33"/>
        <v>353116617.92876017</v>
      </c>
    </row>
    <row r="75" spans="2:41" x14ac:dyDescent="0.25">
      <c r="C75" s="76"/>
      <c r="D75" s="77"/>
      <c r="E75" s="77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63"/>
      <c r="Q75" s="77"/>
      <c r="R75" s="77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63"/>
      <c r="AD75" s="77"/>
      <c r="AE75" s="77"/>
      <c r="AF75" s="78"/>
      <c r="AG75" s="78"/>
      <c r="AH75" s="78"/>
      <c r="AI75" s="78"/>
      <c r="AJ75" s="78"/>
      <c r="AK75" s="78"/>
      <c r="AL75" s="78"/>
      <c r="AM75" s="78"/>
      <c r="AN75" s="78"/>
      <c r="AO75" s="78"/>
    </row>
    <row r="76" spans="2:41" x14ac:dyDescent="0.25">
      <c r="C76" s="79" t="s">
        <v>148</v>
      </c>
      <c r="D76" s="80">
        <f>ROUND(D48-D74,0)</f>
        <v>0</v>
      </c>
      <c r="E76" s="80">
        <f>ROUND(E48-E74,0)</f>
        <v>0</v>
      </c>
      <c r="F76" s="81">
        <f t="shared" ref="F76:AB76" si="34">ROUND(F48-F74,0)</f>
        <v>0</v>
      </c>
      <c r="G76" s="81">
        <f t="shared" si="34"/>
        <v>0</v>
      </c>
      <c r="H76" s="81">
        <f t="shared" si="34"/>
        <v>0</v>
      </c>
      <c r="I76" s="81">
        <f t="shared" si="34"/>
        <v>0</v>
      </c>
      <c r="J76" s="81">
        <f t="shared" si="34"/>
        <v>0</v>
      </c>
      <c r="K76" s="81">
        <f t="shared" si="34"/>
        <v>0</v>
      </c>
      <c r="L76" s="81">
        <f t="shared" si="34"/>
        <v>0</v>
      </c>
      <c r="M76" s="81">
        <f t="shared" si="34"/>
        <v>0</v>
      </c>
      <c r="N76" s="81">
        <f t="shared" si="34"/>
        <v>0</v>
      </c>
      <c r="O76" s="81">
        <f t="shared" si="34"/>
        <v>0</v>
      </c>
      <c r="P76" s="63"/>
      <c r="Q76" s="81">
        <f t="shared" si="34"/>
        <v>0</v>
      </c>
      <c r="R76" s="81">
        <f t="shared" si="34"/>
        <v>0</v>
      </c>
      <c r="S76" s="81">
        <f t="shared" si="34"/>
        <v>0</v>
      </c>
      <c r="T76" s="81">
        <f t="shared" si="34"/>
        <v>0</v>
      </c>
      <c r="U76" s="81">
        <f t="shared" si="34"/>
        <v>0</v>
      </c>
      <c r="V76" s="81">
        <f t="shared" si="34"/>
        <v>0</v>
      </c>
      <c r="W76" s="81">
        <f t="shared" si="34"/>
        <v>0</v>
      </c>
      <c r="X76" s="81">
        <f t="shared" si="34"/>
        <v>0</v>
      </c>
      <c r="Y76" s="81">
        <f t="shared" si="34"/>
        <v>0</v>
      </c>
      <c r="Z76" s="81">
        <f t="shared" si="34"/>
        <v>0</v>
      </c>
      <c r="AA76" s="81">
        <f t="shared" si="34"/>
        <v>0</v>
      </c>
      <c r="AB76" s="81">
        <f t="shared" si="34"/>
        <v>0</v>
      </c>
      <c r="AC76" s="63"/>
      <c r="AD76" s="81">
        <f t="shared" ref="AD76:AO76" si="35">ROUND(AD48-AD74,0)</f>
        <v>0</v>
      </c>
      <c r="AE76" s="81">
        <f t="shared" si="35"/>
        <v>0</v>
      </c>
      <c r="AF76" s="81">
        <f t="shared" si="35"/>
        <v>0</v>
      </c>
      <c r="AG76" s="81">
        <f t="shared" si="35"/>
        <v>0</v>
      </c>
      <c r="AH76" s="81">
        <f t="shared" si="35"/>
        <v>0</v>
      </c>
      <c r="AI76" s="81">
        <f t="shared" si="35"/>
        <v>0</v>
      </c>
      <c r="AJ76" s="81">
        <f t="shared" si="35"/>
        <v>0</v>
      </c>
      <c r="AK76" s="81">
        <f t="shared" si="35"/>
        <v>0</v>
      </c>
      <c r="AL76" s="81">
        <f t="shared" si="35"/>
        <v>0</v>
      </c>
      <c r="AM76" s="81">
        <f t="shared" si="35"/>
        <v>0</v>
      </c>
      <c r="AN76" s="81">
        <f t="shared" si="35"/>
        <v>0</v>
      </c>
      <c r="AO76" s="81">
        <f t="shared" si="35"/>
        <v>0</v>
      </c>
    </row>
    <row r="77" spans="2:41" x14ac:dyDescent="0.25">
      <c r="Q77" s="12"/>
      <c r="R77" s="58"/>
      <c r="S77" s="15"/>
      <c r="T77" s="12"/>
      <c r="U77" s="58"/>
      <c r="V77" s="15"/>
      <c r="W77" s="12"/>
      <c r="X77" s="58"/>
      <c r="Y77" s="15"/>
      <c r="Z77" s="12"/>
      <c r="AA77" s="58"/>
      <c r="AB77" s="15"/>
      <c r="AD77" s="12"/>
      <c r="AE77" s="58"/>
      <c r="AF77" s="15"/>
      <c r="AG77" s="12"/>
      <c r="AH77" s="58"/>
      <c r="AI77" s="15"/>
      <c r="AJ77" s="12"/>
      <c r="AK77" s="58"/>
      <c r="AL77" s="15"/>
      <c r="AM77" s="12"/>
      <c r="AN77" s="58"/>
      <c r="AO77" s="15"/>
    </row>
    <row r="78" spans="2:41" x14ac:dyDescent="0.25">
      <c r="Q78" s="12"/>
      <c r="R78" s="58"/>
      <c r="S78" s="15"/>
      <c r="T78" s="12"/>
      <c r="U78" s="58"/>
      <c r="V78" s="15"/>
      <c r="W78" s="12"/>
      <c r="X78" s="58"/>
      <c r="Y78" s="15"/>
      <c r="Z78" s="12"/>
      <c r="AA78" s="58"/>
      <c r="AB78" s="15"/>
      <c r="AD78" s="12"/>
      <c r="AE78" s="58"/>
      <c r="AF78" s="15"/>
      <c r="AG78" s="12"/>
      <c r="AH78" s="58"/>
      <c r="AI78" s="15"/>
      <c r="AJ78" s="12"/>
      <c r="AK78" s="58"/>
      <c r="AL78" s="15"/>
      <c r="AM78" s="12"/>
      <c r="AN78" s="58"/>
      <c r="AO78" s="15"/>
    </row>
    <row r="79" spans="2:41" x14ac:dyDescent="0.25">
      <c r="Q79" s="12"/>
      <c r="R79" s="58"/>
      <c r="S79" s="15"/>
      <c r="T79" s="12"/>
      <c r="U79" s="58"/>
      <c r="V79" s="15"/>
      <c r="W79" s="12"/>
      <c r="X79" s="58"/>
      <c r="Y79" s="15"/>
      <c r="Z79" s="12"/>
      <c r="AA79" s="58"/>
      <c r="AB79" s="15"/>
      <c r="AD79" s="12"/>
      <c r="AE79" s="58"/>
      <c r="AF79" s="15"/>
      <c r="AG79" s="12"/>
      <c r="AH79" s="58"/>
      <c r="AI79" s="15"/>
      <c r="AJ79" s="12"/>
      <c r="AK79" s="58"/>
      <c r="AL79" s="15"/>
      <c r="AM79" s="12"/>
      <c r="AN79" s="58"/>
      <c r="AO79" s="15"/>
    </row>
    <row r="80" spans="2:41" x14ac:dyDescent="0.25">
      <c r="Q80" s="12"/>
      <c r="R80" s="58"/>
      <c r="S80" s="15"/>
      <c r="T80" s="12"/>
      <c r="U80" s="58"/>
      <c r="V80" s="15"/>
      <c r="W80" s="12"/>
      <c r="X80" s="58"/>
      <c r="Y80" s="15"/>
      <c r="Z80" s="12"/>
      <c r="AA80" s="58"/>
      <c r="AB80" s="15"/>
      <c r="AD80" s="12"/>
      <c r="AE80" s="58"/>
      <c r="AF80" s="15"/>
      <c r="AG80" s="12"/>
      <c r="AH80" s="58"/>
      <c r="AI80" s="15"/>
      <c r="AJ80" s="12"/>
      <c r="AK80" s="58"/>
      <c r="AL80" s="15"/>
      <c r="AM80" s="12"/>
      <c r="AN80" s="58"/>
      <c r="AO80" s="15"/>
    </row>
    <row r="81" spans="17:41" x14ac:dyDescent="0.25">
      <c r="Q81" s="12"/>
      <c r="R81" s="58"/>
      <c r="S81" s="15"/>
      <c r="T81" s="12"/>
      <c r="U81" s="58"/>
      <c r="V81" s="15"/>
      <c r="W81" s="12"/>
      <c r="X81" s="58"/>
      <c r="Y81" s="15"/>
      <c r="Z81" s="12"/>
      <c r="AA81" s="58"/>
      <c r="AB81" s="15"/>
      <c r="AD81" s="12"/>
      <c r="AE81" s="58"/>
      <c r="AF81" s="15"/>
      <c r="AG81" s="12"/>
      <c r="AH81" s="58"/>
      <c r="AI81" s="15"/>
      <c r="AJ81" s="12"/>
      <c r="AK81" s="58"/>
      <c r="AL81" s="15"/>
      <c r="AM81" s="12"/>
      <c r="AN81" s="58"/>
      <c r="AO81" s="15"/>
    </row>
    <row r="82" spans="17:41" x14ac:dyDescent="0.25">
      <c r="Q82" s="12"/>
      <c r="R82" s="58"/>
      <c r="S82" s="15"/>
      <c r="T82" s="12"/>
      <c r="U82" s="58"/>
      <c r="V82" s="15"/>
      <c r="W82" s="12"/>
      <c r="X82" s="58"/>
      <c r="Y82" s="15"/>
      <c r="Z82" s="12"/>
      <c r="AA82" s="58"/>
      <c r="AB82" s="15"/>
      <c r="AD82" s="12"/>
      <c r="AE82" s="58"/>
      <c r="AF82" s="15"/>
      <c r="AG82" s="12"/>
      <c r="AH82" s="58"/>
      <c r="AI82" s="15"/>
      <c r="AJ82" s="12"/>
      <c r="AK82" s="58"/>
      <c r="AL82" s="15"/>
      <c r="AM82" s="12"/>
      <c r="AN82" s="58"/>
      <c r="AO82" s="15"/>
    </row>
    <row r="83" spans="17:41" x14ac:dyDescent="0.25">
      <c r="Q83" s="12"/>
      <c r="R83" s="58"/>
      <c r="S83" s="15"/>
      <c r="T83" s="12"/>
      <c r="U83" s="58"/>
      <c r="V83" s="15"/>
      <c r="W83" s="12"/>
      <c r="X83" s="58"/>
      <c r="Y83" s="15"/>
      <c r="Z83" s="12"/>
      <c r="AA83" s="58"/>
      <c r="AB83" s="15"/>
      <c r="AD83" s="12"/>
      <c r="AE83" s="58"/>
      <c r="AF83" s="15"/>
      <c r="AG83" s="12"/>
      <c r="AH83" s="58"/>
      <c r="AI83" s="15"/>
      <c r="AJ83" s="12"/>
      <c r="AK83" s="58"/>
      <c r="AL83" s="15"/>
      <c r="AM83" s="12"/>
      <c r="AN83" s="58"/>
      <c r="AO83" s="15"/>
    </row>
    <row r="84" spans="17:41" x14ac:dyDescent="0.25">
      <c r="Q84" s="39"/>
      <c r="AD84" s="39"/>
    </row>
    <row r="85" spans="17:41" x14ac:dyDescent="0.25">
      <c r="Q85" s="39"/>
      <c r="AD85" s="39"/>
    </row>
  </sheetData>
  <dataConsolidate/>
  <mergeCells count="5">
    <mergeCell ref="D8:F8"/>
    <mergeCell ref="D9:F9"/>
    <mergeCell ref="D11:O11"/>
    <mergeCell ref="Q11:AB11"/>
    <mergeCell ref="AD11:AO11"/>
  </mergeCells>
  <conditionalFormatting sqref="D16:F49">
    <cfRule type="expression" dxfId="168" priority="111" stopIfTrue="1">
      <formula>IF(D16="",TRUE,FALSE)</formula>
    </cfRule>
  </conditionalFormatting>
  <conditionalFormatting sqref="D51:O58">
    <cfRule type="expression" dxfId="167" priority="102" stopIfTrue="1">
      <formula>IF(D51="",TRUE,FALSE)</formula>
    </cfRule>
  </conditionalFormatting>
  <conditionalFormatting sqref="D59:O65">
    <cfRule type="expression" dxfId="166" priority="98" stopIfTrue="1">
      <formula>IF(D59="",TRUE,FALSE)</formula>
    </cfRule>
  </conditionalFormatting>
  <conditionalFormatting sqref="D66:O72">
    <cfRule type="expression" dxfId="165" priority="96" stopIfTrue="1">
      <formula>IF(D66="",TRUE,FALSE)</formula>
    </cfRule>
  </conditionalFormatting>
  <conditionalFormatting sqref="D73:O74">
    <cfRule type="expression" dxfId="164" priority="94" stopIfTrue="1">
      <formula>IF(D73="",TRUE,FALSE)</formula>
    </cfRule>
  </conditionalFormatting>
  <conditionalFormatting sqref="G16:O20">
    <cfRule type="expression" dxfId="163" priority="110" stopIfTrue="1">
      <formula>IF(G16="",TRUE,FALSE)</formula>
    </cfRule>
    <cfRule type="containsText" dxfId="162" priority="109" operator="containsText" text="N/A">
      <formula>NOT(ISERROR(SEARCH("N/A",G16)))</formula>
    </cfRule>
  </conditionalFormatting>
  <conditionalFormatting sqref="G22:O22">
    <cfRule type="containsText" dxfId="161" priority="112" operator="containsText" text="N/A">
      <formula>NOT(ISERROR(SEARCH("N/A",G22)))</formula>
    </cfRule>
    <cfRule type="containsText" dxfId="160" priority="115" operator="containsText" text="N/A">
      <formula>NOT(ISERROR(SEARCH("N/A",G22)))</formula>
    </cfRule>
  </conditionalFormatting>
  <conditionalFormatting sqref="G24:O27">
    <cfRule type="containsText" dxfId="159" priority="107" operator="containsText" text="N/A">
      <formula>NOT(ISERROR(SEARCH("N/A",G24)))</formula>
    </cfRule>
  </conditionalFormatting>
  <conditionalFormatting sqref="G24:O29">
    <cfRule type="expression" dxfId="158" priority="108" stopIfTrue="1">
      <formula>IF(G24="",TRUE,FALSE)</formula>
    </cfRule>
  </conditionalFormatting>
  <conditionalFormatting sqref="G30:O36">
    <cfRule type="containsText" dxfId="157" priority="105" operator="containsText" text="N/A">
      <formula>NOT(ISERROR(SEARCH("N/A",G30)))</formula>
    </cfRule>
  </conditionalFormatting>
  <conditionalFormatting sqref="G30:O38">
    <cfRule type="expression" dxfId="156" priority="106" stopIfTrue="1">
      <formula>IF(G30="",TRUE,FALSE)</formula>
    </cfRule>
  </conditionalFormatting>
  <conditionalFormatting sqref="G39:O41">
    <cfRule type="expression" dxfId="155" priority="100" stopIfTrue="1">
      <formula>IF(G39="",TRUE,FALSE)</formula>
    </cfRule>
    <cfRule type="containsText" dxfId="154" priority="99" operator="containsText" text="N/A">
      <formula>NOT(ISERROR(SEARCH("N/A",G39)))</formula>
    </cfRule>
  </conditionalFormatting>
  <conditionalFormatting sqref="G42:O49">
    <cfRule type="expression" dxfId="153" priority="104" stopIfTrue="1">
      <formula>IF(G42="",TRUE,FALSE)</formula>
    </cfRule>
  </conditionalFormatting>
  <conditionalFormatting sqref="G44:O46">
    <cfRule type="containsText" dxfId="152" priority="103" operator="containsText" text="N/A">
      <formula>NOT(ISERROR(SEARCH("N/A",G44)))</formula>
    </cfRule>
  </conditionalFormatting>
  <conditionalFormatting sqref="G52:O56">
    <cfRule type="containsText" dxfId="151" priority="101" operator="containsText" text="N/A">
      <formula>NOT(ISERROR(SEARCH("N/A",G52)))</formula>
    </cfRule>
  </conditionalFormatting>
  <conditionalFormatting sqref="G59:O63">
    <cfRule type="containsText" dxfId="150" priority="97" operator="containsText" text="N/A">
      <formula>NOT(ISERROR(SEARCH("N/A",G59)))</formula>
    </cfRule>
  </conditionalFormatting>
  <conditionalFormatting sqref="G66:O70">
    <cfRule type="containsText" dxfId="149" priority="95" operator="containsText" text="N/A">
      <formula>NOT(ISERROR(SEARCH("N/A",G66)))</formula>
    </cfRule>
  </conditionalFormatting>
  <conditionalFormatting sqref="G73:O73">
    <cfRule type="containsText" dxfId="148" priority="93" operator="containsText" text="N/A">
      <formula>NOT(ISERROR(SEARCH("N/A",G73)))</formula>
    </cfRule>
  </conditionalFormatting>
  <conditionalFormatting sqref="H16:O16 G18:O20">
    <cfRule type="containsText" dxfId="147" priority="113" operator="containsText" text="N/A">
      <formula>NOT(ISERROR(SEARCH("N/A",G16)))</formula>
    </cfRule>
  </conditionalFormatting>
  <conditionalFormatting sqref="H16:O16 G18:O23">
    <cfRule type="expression" dxfId="146" priority="114" stopIfTrue="1">
      <formula>IF(G16="",TRUE,FALSE)</formula>
    </cfRule>
  </conditionalFormatting>
  <conditionalFormatting sqref="Q16:AB20">
    <cfRule type="containsText" dxfId="145" priority="91" operator="containsText" text="N/A">
      <formula>NOT(ISERROR(SEARCH("N/A",Q16)))</formula>
    </cfRule>
    <cfRule type="expression" dxfId="144" priority="90" stopIfTrue="1">
      <formula>IF(Q16="",TRUE,FALSE)</formula>
    </cfRule>
    <cfRule type="containsText" dxfId="143" priority="89" operator="containsText" text="N/A">
      <formula>NOT(ISERROR(SEARCH("N/A",Q16)))</formula>
    </cfRule>
  </conditionalFormatting>
  <conditionalFormatting sqref="Q16:AB21">
    <cfRule type="expression" dxfId="142" priority="92" stopIfTrue="1">
      <formula>IF(Q16="",TRUE,FALSE)</formula>
    </cfRule>
  </conditionalFormatting>
  <conditionalFormatting sqref="Q22:AB22">
    <cfRule type="containsText" dxfId="141" priority="85" operator="containsText" text="N/A">
      <formula>NOT(ISERROR(SEARCH("N/A",Q22)))</formula>
    </cfRule>
    <cfRule type="expression" dxfId="140" priority="84" stopIfTrue="1">
      <formula>IF(Q22="",TRUE,FALSE)</formula>
    </cfRule>
    <cfRule type="containsText" dxfId="139" priority="83" operator="containsText" text="N/A">
      <formula>NOT(ISERROR(SEARCH("N/A",Q22)))</formula>
    </cfRule>
  </conditionalFormatting>
  <conditionalFormatting sqref="Q22:AB23">
    <cfRule type="expression" dxfId="138" priority="86" stopIfTrue="1">
      <formula>IF(Q22="",TRUE,FALSE)</formula>
    </cfRule>
  </conditionalFormatting>
  <conditionalFormatting sqref="Q24:AB27">
    <cfRule type="containsText" dxfId="137" priority="81" operator="containsText" text="N/A">
      <formula>NOT(ISERROR(SEARCH("N/A",Q24)))</formula>
    </cfRule>
    <cfRule type="expression" dxfId="136" priority="80" stopIfTrue="1">
      <formula>IF(Q24="",TRUE,FALSE)</formula>
    </cfRule>
    <cfRule type="containsText" dxfId="135" priority="79" operator="containsText" text="N/A">
      <formula>NOT(ISERROR(SEARCH("N/A",Q24)))</formula>
    </cfRule>
  </conditionalFormatting>
  <conditionalFormatting sqref="Q24:AB29">
    <cfRule type="expression" dxfId="134" priority="82" stopIfTrue="1">
      <formula>IF(Q24="",TRUE,FALSE)</formula>
    </cfRule>
  </conditionalFormatting>
  <conditionalFormatting sqref="Q30:AB36">
    <cfRule type="containsText" dxfId="133" priority="77" operator="containsText" text="N/A">
      <formula>NOT(ISERROR(SEARCH("N/A",Q30)))</formula>
    </cfRule>
    <cfRule type="expression" dxfId="132" priority="76" stopIfTrue="1">
      <formula>IF(Q30="",TRUE,FALSE)</formula>
    </cfRule>
    <cfRule type="containsText" dxfId="131" priority="75" operator="containsText" text="N/A">
      <formula>NOT(ISERROR(SEARCH("N/A",Q30)))</formula>
    </cfRule>
  </conditionalFormatting>
  <conditionalFormatting sqref="Q30:AB38">
    <cfRule type="expression" dxfId="130" priority="78" stopIfTrue="1">
      <formula>IF(Q30="",TRUE,FALSE)</formula>
    </cfRule>
  </conditionalFormatting>
  <conditionalFormatting sqref="Q39:AB41">
    <cfRule type="containsText" dxfId="129" priority="73" operator="containsText" text="N/A">
      <formula>NOT(ISERROR(SEARCH("N/A",Q39)))</formula>
    </cfRule>
    <cfRule type="containsText" dxfId="128" priority="71" operator="containsText" text="N/A">
      <formula>NOT(ISERROR(SEARCH("N/A",Q39)))</formula>
    </cfRule>
    <cfRule type="expression" dxfId="127" priority="72" stopIfTrue="1">
      <formula>IF(Q39="",TRUE,FALSE)</formula>
    </cfRule>
  </conditionalFormatting>
  <conditionalFormatting sqref="Q39:AB43">
    <cfRule type="expression" dxfId="126" priority="74" stopIfTrue="1">
      <formula>IF(Q39="",TRUE,FALSE)</formula>
    </cfRule>
  </conditionalFormatting>
  <conditionalFormatting sqref="Q44:AB46">
    <cfRule type="containsText" dxfId="125" priority="69" operator="containsText" text="N/A">
      <formula>NOT(ISERROR(SEARCH("N/A",Q44)))</formula>
    </cfRule>
    <cfRule type="expression" dxfId="124" priority="68" stopIfTrue="1">
      <formula>IF(Q44="",TRUE,FALSE)</formula>
    </cfRule>
    <cfRule type="containsText" dxfId="123" priority="67" operator="containsText" text="N/A">
      <formula>NOT(ISERROR(SEARCH("N/A",Q44)))</formula>
    </cfRule>
  </conditionalFormatting>
  <conditionalFormatting sqref="Q44:AB49">
    <cfRule type="expression" dxfId="122" priority="70" stopIfTrue="1">
      <formula>IF(Q44="",TRUE,FALSE)</formula>
    </cfRule>
  </conditionalFormatting>
  <conditionalFormatting sqref="Q51:AB52">
    <cfRule type="expression" dxfId="121" priority="88" stopIfTrue="1">
      <formula>IF(Q51="",TRUE,FALSE)</formula>
    </cfRule>
  </conditionalFormatting>
  <conditionalFormatting sqref="Q52:AB52">
    <cfRule type="containsText" dxfId="120" priority="87" operator="containsText" text="N/A">
      <formula>NOT(ISERROR(SEARCH("N/A",Q52)))</formula>
    </cfRule>
  </conditionalFormatting>
  <conditionalFormatting sqref="Q52:AB53">
    <cfRule type="expression" dxfId="119" priority="66" stopIfTrue="1">
      <formula>IF(Q52="",TRUE,FALSE)</formula>
    </cfRule>
    <cfRule type="containsText" dxfId="118" priority="65" operator="containsText" text="N/A">
      <formula>NOT(ISERROR(SEARCH("N/A",Q52)))</formula>
    </cfRule>
  </conditionalFormatting>
  <conditionalFormatting sqref="Q53:AB54">
    <cfRule type="expression" dxfId="117" priority="64" stopIfTrue="1">
      <formula>IF(Q53="",TRUE,FALSE)</formula>
    </cfRule>
    <cfRule type="containsText" dxfId="116" priority="63" operator="containsText" text="N/A">
      <formula>NOT(ISERROR(SEARCH("N/A",Q53)))</formula>
    </cfRule>
  </conditionalFormatting>
  <conditionalFormatting sqref="Q54:AB56">
    <cfRule type="containsText" dxfId="115" priority="47" operator="containsText" text="N/A">
      <formula>NOT(ISERROR(SEARCH("N/A",Q54)))</formula>
    </cfRule>
    <cfRule type="expression" dxfId="114" priority="48" stopIfTrue="1">
      <formula>IF(Q54="",TRUE,FALSE)</formula>
    </cfRule>
  </conditionalFormatting>
  <conditionalFormatting sqref="Q56:AB56">
    <cfRule type="containsText" dxfId="113" priority="61" operator="containsText" text="N/A">
      <formula>NOT(ISERROR(SEARCH("N/A",Q56)))</formula>
    </cfRule>
  </conditionalFormatting>
  <conditionalFormatting sqref="Q56:AB58">
    <cfRule type="expression" dxfId="112" priority="62" stopIfTrue="1">
      <formula>IF(Q56="",TRUE,FALSE)</formula>
    </cfRule>
  </conditionalFormatting>
  <conditionalFormatting sqref="Q59:AB63">
    <cfRule type="expression" dxfId="111" priority="58" stopIfTrue="1">
      <formula>IF(Q59="",TRUE,FALSE)</formula>
    </cfRule>
    <cfRule type="containsText" dxfId="110" priority="59" operator="containsText" text="N/A">
      <formula>NOT(ISERROR(SEARCH("N/A",Q59)))</formula>
    </cfRule>
    <cfRule type="containsText" dxfId="109" priority="57" operator="containsText" text="N/A">
      <formula>NOT(ISERROR(SEARCH("N/A",Q59)))</formula>
    </cfRule>
  </conditionalFormatting>
  <conditionalFormatting sqref="Q59:AB65">
    <cfRule type="expression" dxfId="108" priority="60" stopIfTrue="1">
      <formula>IF(Q59="",TRUE,FALSE)</formula>
    </cfRule>
  </conditionalFormatting>
  <conditionalFormatting sqref="Q66:AB70">
    <cfRule type="containsText" dxfId="107" priority="55" operator="containsText" text="N/A">
      <formula>NOT(ISERROR(SEARCH("N/A",Q66)))</formula>
    </cfRule>
    <cfRule type="expression" dxfId="106" priority="54" stopIfTrue="1">
      <formula>IF(Q66="",TRUE,FALSE)</formula>
    </cfRule>
    <cfRule type="containsText" dxfId="105" priority="53" operator="containsText" text="N/A">
      <formula>NOT(ISERROR(SEARCH("N/A",Q66)))</formula>
    </cfRule>
  </conditionalFormatting>
  <conditionalFormatting sqref="Q66:AB72">
    <cfRule type="expression" dxfId="104" priority="56" stopIfTrue="1">
      <formula>IF(Q66="",TRUE,FALSE)</formula>
    </cfRule>
  </conditionalFormatting>
  <conditionalFormatting sqref="Q73:AB73">
    <cfRule type="containsText" dxfId="103" priority="51" operator="containsText" text="N/A">
      <formula>NOT(ISERROR(SEARCH("N/A",Q73)))</formula>
    </cfRule>
    <cfRule type="expression" dxfId="102" priority="50" stopIfTrue="1">
      <formula>IF(Q73="",TRUE,FALSE)</formula>
    </cfRule>
    <cfRule type="containsText" dxfId="101" priority="49" operator="containsText" text="N/A">
      <formula>NOT(ISERROR(SEARCH("N/A",Q73)))</formula>
    </cfRule>
  </conditionalFormatting>
  <conditionalFormatting sqref="Q73:AB74">
    <cfRule type="expression" dxfId="100" priority="52" stopIfTrue="1">
      <formula>IF(Q73="",TRUE,FALSE)</formula>
    </cfRule>
  </conditionalFormatting>
  <conditionalFormatting sqref="AD16:AO20">
    <cfRule type="containsText" dxfId="99" priority="45" operator="containsText" text="N/A">
      <formula>NOT(ISERROR(SEARCH("N/A",AD16)))</formula>
    </cfRule>
    <cfRule type="containsText" dxfId="98" priority="43" operator="containsText" text="N/A">
      <formula>NOT(ISERROR(SEARCH("N/A",AD16)))</formula>
    </cfRule>
    <cfRule type="expression" dxfId="97" priority="44" stopIfTrue="1">
      <formula>IF(AD16="",TRUE,FALSE)</formula>
    </cfRule>
  </conditionalFormatting>
  <conditionalFormatting sqref="AD16:AO21">
    <cfRule type="expression" dxfId="96" priority="46" stopIfTrue="1">
      <formula>IF(AD16="",TRUE,FALSE)</formula>
    </cfRule>
  </conditionalFormatting>
  <conditionalFormatting sqref="AD22:AO22">
    <cfRule type="containsText" dxfId="95" priority="25" operator="containsText" text="N/A">
      <formula>NOT(ISERROR(SEARCH("N/A",AD22)))</formula>
    </cfRule>
    <cfRule type="expression" dxfId="94" priority="26" stopIfTrue="1">
      <formula>IF(AD22="",TRUE,FALSE)</formula>
    </cfRule>
    <cfRule type="containsText" dxfId="93" priority="27" operator="containsText" text="N/A">
      <formula>NOT(ISERROR(SEARCH("N/A",AD22)))</formula>
    </cfRule>
  </conditionalFormatting>
  <conditionalFormatting sqref="AD22:AO23">
    <cfRule type="expression" dxfId="92" priority="28" stopIfTrue="1">
      <formula>IF(AD22="",TRUE,FALSE)</formula>
    </cfRule>
  </conditionalFormatting>
  <conditionalFormatting sqref="AD24:AO27">
    <cfRule type="expression" dxfId="91" priority="22" stopIfTrue="1">
      <formula>IF(AD24="",TRUE,FALSE)</formula>
    </cfRule>
    <cfRule type="containsText" dxfId="90" priority="21" operator="containsText" text="N/A">
      <formula>NOT(ISERROR(SEARCH("N/A",AD24)))</formula>
    </cfRule>
    <cfRule type="containsText" dxfId="89" priority="23" operator="containsText" text="N/A">
      <formula>NOT(ISERROR(SEARCH("N/A",AD24)))</formula>
    </cfRule>
  </conditionalFormatting>
  <conditionalFormatting sqref="AD24:AO29">
    <cfRule type="expression" dxfId="88" priority="24" stopIfTrue="1">
      <formula>IF(AD24="",TRUE,FALSE)</formula>
    </cfRule>
  </conditionalFormatting>
  <conditionalFormatting sqref="AD30:AO36">
    <cfRule type="containsText" dxfId="87" priority="17" operator="containsText" text="N/A">
      <formula>NOT(ISERROR(SEARCH("N/A",AD30)))</formula>
    </cfRule>
    <cfRule type="containsText" dxfId="86" priority="19" operator="containsText" text="N/A">
      <formula>NOT(ISERROR(SEARCH("N/A",AD30)))</formula>
    </cfRule>
    <cfRule type="expression" dxfId="85" priority="18" stopIfTrue="1">
      <formula>IF(AD30="",TRUE,FALSE)</formula>
    </cfRule>
  </conditionalFormatting>
  <conditionalFormatting sqref="AD30:AO38">
    <cfRule type="expression" dxfId="84" priority="20" stopIfTrue="1">
      <formula>IF(AD30="",TRUE,FALSE)</formula>
    </cfRule>
  </conditionalFormatting>
  <conditionalFormatting sqref="AD39:AO41">
    <cfRule type="containsText" dxfId="83" priority="15" operator="containsText" text="N/A">
      <formula>NOT(ISERROR(SEARCH("N/A",AD39)))</formula>
    </cfRule>
    <cfRule type="containsText" dxfId="82" priority="13" operator="containsText" text="N/A">
      <formula>NOT(ISERROR(SEARCH("N/A",AD39)))</formula>
    </cfRule>
    <cfRule type="expression" dxfId="81" priority="14" stopIfTrue="1">
      <formula>IF(AD39="",TRUE,FALSE)</formula>
    </cfRule>
  </conditionalFormatting>
  <conditionalFormatting sqref="AD39:AO43">
    <cfRule type="expression" dxfId="80" priority="16" stopIfTrue="1">
      <formula>IF(AD39="",TRUE,FALSE)</formula>
    </cfRule>
  </conditionalFormatting>
  <conditionalFormatting sqref="AD44:AO46">
    <cfRule type="containsText" dxfId="79" priority="9" operator="containsText" text="N/A">
      <formula>NOT(ISERROR(SEARCH("N/A",AD44)))</formula>
    </cfRule>
    <cfRule type="expression" dxfId="78" priority="10" stopIfTrue="1">
      <formula>IF(AD44="",TRUE,FALSE)</formula>
    </cfRule>
    <cfRule type="containsText" dxfId="77" priority="11" operator="containsText" text="N/A">
      <formula>NOT(ISERROR(SEARCH("N/A",AD44)))</formula>
    </cfRule>
  </conditionalFormatting>
  <conditionalFormatting sqref="AD44:AO49">
    <cfRule type="expression" dxfId="76" priority="12" stopIfTrue="1">
      <formula>IF(AD44="",TRUE,FALSE)</formula>
    </cfRule>
  </conditionalFormatting>
  <conditionalFormatting sqref="AD51:AO52">
    <cfRule type="expression" dxfId="75" priority="42" stopIfTrue="1">
      <formula>IF(AD51="",TRUE,FALSE)</formula>
    </cfRule>
  </conditionalFormatting>
  <conditionalFormatting sqref="AD52:AO52">
    <cfRule type="containsText" dxfId="74" priority="41" operator="containsText" text="N/A">
      <formula>NOT(ISERROR(SEARCH("N/A",AD52)))</formula>
    </cfRule>
  </conditionalFormatting>
  <conditionalFormatting sqref="AD52:AO53">
    <cfRule type="expression" dxfId="73" priority="40" stopIfTrue="1">
      <formula>IF(AD52="",TRUE,FALSE)</formula>
    </cfRule>
    <cfRule type="containsText" dxfId="72" priority="39" operator="containsText" text="N/A">
      <formula>NOT(ISERROR(SEARCH("N/A",AD52)))</formula>
    </cfRule>
  </conditionalFormatting>
  <conditionalFormatting sqref="AD53:AO54">
    <cfRule type="expression" dxfId="71" priority="38" stopIfTrue="1">
      <formula>IF(AD53="",TRUE,FALSE)</formula>
    </cfRule>
    <cfRule type="containsText" dxfId="70" priority="37" operator="containsText" text="N/A">
      <formula>NOT(ISERROR(SEARCH("N/A",AD53)))</formula>
    </cfRule>
  </conditionalFormatting>
  <conditionalFormatting sqref="AD54:AO56">
    <cfRule type="expression" dxfId="69" priority="30" stopIfTrue="1">
      <formula>IF(AD54="",TRUE,FALSE)</formula>
    </cfRule>
    <cfRule type="containsText" dxfId="68" priority="29" operator="containsText" text="N/A">
      <formula>NOT(ISERROR(SEARCH("N/A",AD54)))</formula>
    </cfRule>
  </conditionalFormatting>
  <conditionalFormatting sqref="AD56:AO56">
    <cfRule type="containsText" dxfId="67" priority="35" operator="containsText" text="N/A">
      <formula>NOT(ISERROR(SEARCH("N/A",AD56)))</formula>
    </cfRule>
  </conditionalFormatting>
  <conditionalFormatting sqref="AD56:AO58">
    <cfRule type="expression" dxfId="66" priority="36" stopIfTrue="1">
      <formula>IF(AD56="",TRUE,FALSE)</formula>
    </cfRule>
  </conditionalFormatting>
  <conditionalFormatting sqref="AD59:AO63">
    <cfRule type="containsText" dxfId="65" priority="33" operator="containsText" text="N/A">
      <formula>NOT(ISERROR(SEARCH("N/A",AD59)))</formula>
    </cfRule>
    <cfRule type="containsText" dxfId="64" priority="31" operator="containsText" text="N/A">
      <formula>NOT(ISERROR(SEARCH("N/A",AD59)))</formula>
    </cfRule>
    <cfRule type="expression" dxfId="63" priority="32" stopIfTrue="1">
      <formula>IF(AD59="",TRUE,FALSE)</formula>
    </cfRule>
  </conditionalFormatting>
  <conditionalFormatting sqref="AD59:AO65">
    <cfRule type="expression" dxfId="62" priority="34" stopIfTrue="1">
      <formula>IF(AD59="",TRUE,FALSE)</formula>
    </cfRule>
  </conditionalFormatting>
  <conditionalFormatting sqref="AD66:AO70">
    <cfRule type="containsText" dxfId="61" priority="7" operator="containsText" text="N/A">
      <formula>NOT(ISERROR(SEARCH("N/A",AD66)))</formula>
    </cfRule>
    <cfRule type="containsText" dxfId="60" priority="5" operator="containsText" text="N/A">
      <formula>NOT(ISERROR(SEARCH("N/A",AD66)))</formula>
    </cfRule>
    <cfRule type="expression" dxfId="59" priority="6" stopIfTrue="1">
      <formula>IF(AD66="",TRUE,FALSE)</formula>
    </cfRule>
  </conditionalFormatting>
  <conditionalFormatting sqref="AD66:AO72">
    <cfRule type="expression" dxfId="58" priority="8" stopIfTrue="1">
      <formula>IF(AD66="",TRUE,FALSE)</formula>
    </cfRule>
  </conditionalFormatting>
  <conditionalFormatting sqref="AD73:AO73">
    <cfRule type="containsText" dxfId="57" priority="1" operator="containsText" text="N/A">
      <formula>NOT(ISERROR(SEARCH("N/A",AD73)))</formula>
    </cfRule>
    <cfRule type="containsText" dxfId="56" priority="3" operator="containsText" text="N/A">
      <formula>NOT(ISERROR(SEARCH("N/A",AD73)))</formula>
    </cfRule>
    <cfRule type="expression" dxfId="55" priority="2" stopIfTrue="1">
      <formula>IF(AD73="",TRUE,FALSE)</formula>
    </cfRule>
  </conditionalFormatting>
  <conditionalFormatting sqref="AD73:AO74">
    <cfRule type="expression" dxfId="54" priority="4" stopIfTrue="1">
      <formula>IF(AD73="",TRUE,FALSE)</formula>
    </cfRule>
  </conditionalFormatting>
  <pageMargins left="0.7" right="0.7" top="0.75" bottom="0.75" header="0.3" footer="0.3"/>
  <pageSetup paperSize="9" scale="43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E46F-0AD1-4769-BAEC-702C26D2FB64}">
  <sheetPr>
    <tabColor rgb="FF92D050"/>
    <pageSetUpPr fitToPage="1"/>
  </sheetPr>
  <dimension ref="A1:AM80"/>
  <sheetViews>
    <sheetView showGridLines="0" zoomScaleNormal="100" workbookViewId="0">
      <pane xSplit="3" ySplit="13" topLeftCell="D14" activePane="bottomRight" state="frozen"/>
      <selection activeCell="D32" sqref="D32"/>
      <selection pane="topRight" activeCell="D32" sqref="D32"/>
      <selection pane="bottomLeft" activeCell="D32" sqref="D32"/>
      <selection pane="bottomRight" activeCell="D32" sqref="D32"/>
    </sheetView>
  </sheetViews>
  <sheetFormatPr defaultRowHeight="15" outlineLevelCol="1" x14ac:dyDescent="0.25"/>
  <cols>
    <col min="1" max="1" width="9" hidden="1" customWidth="1" outlineLevel="1"/>
    <col min="2" max="2" width="9" style="4" bestFit="1" customWidth="1" collapsed="1"/>
    <col min="3" max="3" width="55.5703125" bestFit="1" customWidth="1"/>
    <col min="4" max="4" width="14" style="12" customWidth="1"/>
    <col min="5" max="5" width="14" style="58" customWidth="1"/>
    <col min="6" max="6" width="14" style="15" customWidth="1"/>
    <col min="7" max="7" width="14" style="12" customWidth="1"/>
    <col min="8" max="8" width="14" style="58" customWidth="1"/>
    <col min="9" max="9" width="16.28515625" style="15" customWidth="1"/>
    <col min="10" max="10" width="14" style="12" customWidth="1"/>
    <col min="11" max="11" width="14" style="58" customWidth="1"/>
    <col min="12" max="12" width="14" style="15" customWidth="1"/>
    <col min="13" max="13" width="14" style="12" customWidth="1"/>
    <col min="14" max="14" width="14" style="58" customWidth="1"/>
    <col min="15" max="15" width="14" style="15" customWidth="1"/>
    <col min="16" max="39" width="14.28515625" bestFit="1" customWidth="1"/>
  </cols>
  <sheetData>
    <row r="1" spans="2:39" ht="24" x14ac:dyDescent="0.4">
      <c r="D1" s="5" t="str">
        <f>IF(SUM(53:53)=0,"","*******Reconciliation Issues*******")</f>
        <v/>
      </c>
    </row>
    <row r="5" spans="2:39" x14ac:dyDescent="0.25">
      <c r="C5" s="9" t="s">
        <v>3</v>
      </c>
    </row>
    <row r="6" spans="2:39" x14ac:dyDescent="0.25">
      <c r="C6" s="9" t="s">
        <v>149</v>
      </c>
    </row>
    <row r="7" spans="2:39" x14ac:dyDescent="0.25">
      <c r="C7" s="9"/>
    </row>
    <row r="8" spans="2:39" x14ac:dyDescent="0.25">
      <c r="C8" s="9" t="s">
        <v>5</v>
      </c>
      <c r="D8" s="132" t="s">
        <v>6</v>
      </c>
      <c r="E8" s="133"/>
      <c r="F8" s="134"/>
      <c r="G8" s="15"/>
      <c r="H8"/>
      <c r="I8"/>
      <c r="J8"/>
      <c r="K8"/>
      <c r="L8"/>
      <c r="M8"/>
      <c r="N8"/>
      <c r="O8"/>
    </row>
    <row r="9" spans="2:39" x14ac:dyDescent="0.25">
      <c r="C9" s="9" t="s">
        <v>7</v>
      </c>
      <c r="D9" s="132" t="s">
        <v>8</v>
      </c>
      <c r="E9" s="133"/>
      <c r="F9" s="134"/>
      <c r="G9" s="15"/>
      <c r="H9"/>
      <c r="I9"/>
      <c r="J9"/>
      <c r="K9"/>
      <c r="L9"/>
      <c r="M9"/>
      <c r="N9"/>
      <c r="O9"/>
    </row>
    <row r="11" spans="2:39" x14ac:dyDescent="0.25">
      <c r="D11" s="135">
        <v>2025</v>
      </c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>
        <v>2026</v>
      </c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>
        <v>2027</v>
      </c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</row>
    <row r="12" spans="2:39" x14ac:dyDescent="0.25">
      <c r="B12" s="20"/>
      <c r="D12" s="21" t="s">
        <v>9</v>
      </c>
      <c r="E12" s="21" t="s">
        <v>10</v>
      </c>
      <c r="F12" s="21" t="s">
        <v>11</v>
      </c>
      <c r="G12" s="22" t="s">
        <v>12</v>
      </c>
      <c r="H12" s="22" t="s">
        <v>13</v>
      </c>
      <c r="I12" s="22" t="s">
        <v>14</v>
      </c>
      <c r="J12" s="21" t="s">
        <v>15</v>
      </c>
      <c r="K12" s="21" t="s">
        <v>16</v>
      </c>
      <c r="L12" s="21" t="s">
        <v>17</v>
      </c>
      <c r="M12" s="22" t="s">
        <v>18</v>
      </c>
      <c r="N12" s="22" t="s">
        <v>19</v>
      </c>
      <c r="O12" s="22" t="s">
        <v>20</v>
      </c>
      <c r="P12" s="21" t="s">
        <v>9</v>
      </c>
      <c r="Q12" s="21" t="s">
        <v>10</v>
      </c>
      <c r="R12" s="21" t="s">
        <v>11</v>
      </c>
      <c r="S12" s="22" t="s">
        <v>12</v>
      </c>
      <c r="T12" s="22" t="s">
        <v>13</v>
      </c>
      <c r="U12" s="22" t="s">
        <v>14</v>
      </c>
      <c r="V12" s="21" t="s">
        <v>15</v>
      </c>
      <c r="W12" s="21" t="s">
        <v>16</v>
      </c>
      <c r="X12" s="21" t="s">
        <v>17</v>
      </c>
      <c r="Y12" s="22" t="s">
        <v>18</v>
      </c>
      <c r="Z12" s="22" t="s">
        <v>19</v>
      </c>
      <c r="AA12" s="22" t="s">
        <v>20</v>
      </c>
      <c r="AB12" s="21" t="s">
        <v>9</v>
      </c>
      <c r="AC12" s="21" t="s">
        <v>10</v>
      </c>
      <c r="AD12" s="21" t="s">
        <v>11</v>
      </c>
      <c r="AE12" s="22" t="s">
        <v>12</v>
      </c>
      <c r="AF12" s="22" t="s">
        <v>13</v>
      </c>
      <c r="AG12" s="22" t="s">
        <v>14</v>
      </c>
      <c r="AH12" s="21" t="s">
        <v>15</v>
      </c>
      <c r="AI12" s="21" t="s">
        <v>16</v>
      </c>
      <c r="AJ12" s="21" t="s">
        <v>17</v>
      </c>
      <c r="AK12" s="22" t="s">
        <v>18</v>
      </c>
      <c r="AL12" s="22" t="s">
        <v>19</v>
      </c>
      <c r="AM12" s="22" t="s">
        <v>20</v>
      </c>
    </row>
    <row r="13" spans="2:39" x14ac:dyDescent="0.25">
      <c r="B13" s="20"/>
      <c r="C13" s="23"/>
      <c r="D13" s="24" t="s">
        <v>21</v>
      </c>
      <c r="E13" s="24" t="s">
        <v>21</v>
      </c>
      <c r="F13" s="24" t="s">
        <v>21</v>
      </c>
      <c r="G13" s="24" t="s">
        <v>21</v>
      </c>
      <c r="H13" s="24" t="s">
        <v>21</v>
      </c>
      <c r="I13" s="24" t="s">
        <v>21</v>
      </c>
      <c r="J13" s="24" t="s">
        <v>21</v>
      </c>
      <c r="K13" s="24" t="s">
        <v>21</v>
      </c>
      <c r="L13" s="24" t="s">
        <v>21</v>
      </c>
      <c r="M13" s="24" t="s">
        <v>21</v>
      </c>
      <c r="N13" s="24" t="s">
        <v>21</v>
      </c>
      <c r="O13" s="24" t="s">
        <v>21</v>
      </c>
      <c r="P13" s="24" t="s">
        <v>21</v>
      </c>
      <c r="Q13" s="24" t="s">
        <v>21</v>
      </c>
      <c r="R13" s="24" t="s">
        <v>21</v>
      </c>
      <c r="S13" s="24" t="s">
        <v>21</v>
      </c>
      <c r="T13" s="24" t="s">
        <v>21</v>
      </c>
      <c r="U13" s="24" t="s">
        <v>21</v>
      </c>
      <c r="V13" s="24" t="s">
        <v>21</v>
      </c>
      <c r="W13" s="24" t="s">
        <v>21</v>
      </c>
      <c r="X13" s="24" t="s">
        <v>21</v>
      </c>
      <c r="Y13" s="24" t="s">
        <v>21</v>
      </c>
      <c r="Z13" s="24" t="s">
        <v>21</v>
      </c>
      <c r="AA13" s="24" t="s">
        <v>21</v>
      </c>
      <c r="AB13" s="24" t="s">
        <v>21</v>
      </c>
      <c r="AC13" s="24" t="s">
        <v>21</v>
      </c>
      <c r="AD13" s="24" t="s">
        <v>21</v>
      </c>
      <c r="AE13" s="24" t="s">
        <v>21</v>
      </c>
      <c r="AF13" s="24" t="s">
        <v>21</v>
      </c>
      <c r="AG13" s="24" t="s">
        <v>21</v>
      </c>
      <c r="AH13" s="24" t="s">
        <v>21</v>
      </c>
      <c r="AI13" s="24" t="s">
        <v>21</v>
      </c>
      <c r="AJ13" s="24" t="s">
        <v>21</v>
      </c>
      <c r="AK13" s="24" t="s">
        <v>21</v>
      </c>
      <c r="AL13" s="24" t="s">
        <v>21</v>
      </c>
      <c r="AM13" s="24" t="s">
        <v>21</v>
      </c>
    </row>
    <row r="14" spans="2:39" x14ac:dyDescent="0.25">
      <c r="B14" s="20"/>
      <c r="C14" s="23" t="s">
        <v>89</v>
      </c>
      <c r="D14" s="27">
        <v>0</v>
      </c>
      <c r="E14" s="82">
        <v>1</v>
      </c>
      <c r="F14" s="83">
        <v>2</v>
      </c>
      <c r="G14" s="27">
        <v>0</v>
      </c>
      <c r="H14" s="82">
        <v>1</v>
      </c>
      <c r="I14" s="83">
        <v>2</v>
      </c>
      <c r="J14" s="27">
        <v>0</v>
      </c>
      <c r="K14" s="82">
        <v>1</v>
      </c>
      <c r="L14" s="83">
        <v>2</v>
      </c>
      <c r="M14" s="27">
        <v>0</v>
      </c>
      <c r="N14" s="82">
        <v>1</v>
      </c>
      <c r="O14" s="83">
        <v>2</v>
      </c>
      <c r="P14" s="27">
        <v>0</v>
      </c>
      <c r="Q14" s="82">
        <v>1</v>
      </c>
      <c r="R14" s="83">
        <v>2</v>
      </c>
      <c r="S14" s="27">
        <v>0</v>
      </c>
      <c r="T14" s="82">
        <v>1</v>
      </c>
      <c r="U14" s="83">
        <v>2</v>
      </c>
      <c r="V14" s="27">
        <v>0</v>
      </c>
      <c r="W14" s="82">
        <v>1</v>
      </c>
      <c r="X14" s="83">
        <v>2</v>
      </c>
      <c r="Y14" s="27">
        <v>0</v>
      </c>
      <c r="Z14" s="82">
        <v>1</v>
      </c>
      <c r="AA14" s="83">
        <v>2</v>
      </c>
      <c r="AB14" s="27">
        <v>0</v>
      </c>
      <c r="AC14" s="82">
        <v>1</v>
      </c>
      <c r="AD14" s="83">
        <v>2</v>
      </c>
      <c r="AE14" s="27">
        <v>0</v>
      </c>
      <c r="AF14" s="82">
        <v>1</v>
      </c>
      <c r="AG14" s="83">
        <v>2</v>
      </c>
      <c r="AH14" s="27">
        <v>0</v>
      </c>
      <c r="AI14" s="82">
        <v>1</v>
      </c>
      <c r="AJ14" s="83">
        <v>2</v>
      </c>
      <c r="AK14" s="27">
        <v>0</v>
      </c>
      <c r="AL14" s="82">
        <v>1</v>
      </c>
      <c r="AM14" s="83">
        <v>2</v>
      </c>
    </row>
    <row r="15" spans="2:39" x14ac:dyDescent="0.25">
      <c r="B15" s="59"/>
      <c r="C15" s="29" t="s">
        <v>90</v>
      </c>
      <c r="P15" s="12"/>
      <c r="Q15" s="58"/>
      <c r="R15" s="15"/>
      <c r="S15" s="12"/>
      <c r="T15" s="58"/>
      <c r="U15" s="15"/>
      <c r="V15" s="12"/>
      <c r="W15" s="58"/>
      <c r="X15" s="15"/>
      <c r="Y15" s="12"/>
      <c r="Z15" s="58"/>
      <c r="AA15" s="15"/>
      <c r="AB15" s="12"/>
      <c r="AC15" s="58"/>
      <c r="AD15" s="15"/>
      <c r="AE15" s="12"/>
      <c r="AF15" s="58"/>
      <c r="AG15" s="15"/>
      <c r="AH15" s="12"/>
      <c r="AI15" s="58"/>
      <c r="AJ15" s="15"/>
      <c r="AK15" s="12"/>
      <c r="AL15" s="58"/>
      <c r="AM15" s="15"/>
    </row>
    <row r="16" spans="2:39" x14ac:dyDescent="0.25">
      <c r="B16" s="84">
        <v>1.01</v>
      </c>
      <c r="C16" s="29" t="s">
        <v>91</v>
      </c>
      <c r="D16" s="85">
        <v>0</v>
      </c>
      <c r="E16" s="86">
        <v>0</v>
      </c>
      <c r="F16" s="86">
        <v>0</v>
      </c>
      <c r="G16" s="86">
        <v>0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  <c r="P16" s="85">
        <v>0</v>
      </c>
      <c r="Q16" s="86">
        <v>0</v>
      </c>
      <c r="R16" s="86">
        <v>0</v>
      </c>
      <c r="S16" s="86">
        <v>0</v>
      </c>
      <c r="T16" s="86">
        <v>0</v>
      </c>
      <c r="U16" s="86">
        <v>0</v>
      </c>
      <c r="V16" s="86">
        <v>0</v>
      </c>
      <c r="W16" s="86">
        <v>0</v>
      </c>
      <c r="X16" s="86">
        <v>0</v>
      </c>
      <c r="Y16" s="86">
        <v>0</v>
      </c>
      <c r="Z16" s="86">
        <v>0</v>
      </c>
      <c r="AA16" s="86">
        <v>0</v>
      </c>
      <c r="AB16" s="85">
        <v>0</v>
      </c>
      <c r="AC16" s="86">
        <v>0</v>
      </c>
      <c r="AD16" s="86">
        <v>0</v>
      </c>
      <c r="AE16" s="86">
        <v>0</v>
      </c>
      <c r="AF16" s="86">
        <v>0</v>
      </c>
      <c r="AG16" s="86">
        <v>0</v>
      </c>
      <c r="AH16" s="86">
        <v>0</v>
      </c>
      <c r="AI16" s="86">
        <v>0</v>
      </c>
      <c r="AJ16" s="86">
        <v>0</v>
      </c>
      <c r="AK16" s="86">
        <v>0</v>
      </c>
      <c r="AL16" s="86">
        <v>0</v>
      </c>
      <c r="AM16" s="86">
        <v>0</v>
      </c>
    </row>
    <row r="17" spans="1:39" x14ac:dyDescent="0.25">
      <c r="B17" s="60"/>
      <c r="C17" s="36"/>
      <c r="D17" s="85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5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5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</row>
    <row r="18" spans="1:39" x14ac:dyDescent="0.25">
      <c r="B18" s="87">
        <v>1.02</v>
      </c>
      <c r="C18" s="29" t="s">
        <v>92</v>
      </c>
      <c r="D18" s="88">
        <v>12594910.450000001</v>
      </c>
      <c r="E18" s="88">
        <v>12708989.870000001</v>
      </c>
      <c r="F18" s="88">
        <v>12859542.340000002</v>
      </c>
      <c r="G18" s="88">
        <v>12981172.653466668</v>
      </c>
      <c r="H18" s="88">
        <v>12987795.829023112</v>
      </c>
      <c r="I18" s="88">
        <v>12994463.159083266</v>
      </c>
      <c r="J18" s="88">
        <v>13101174.938010488</v>
      </c>
      <c r="K18" s="88">
        <v>13107931.462130558</v>
      </c>
      <c r="L18" s="88">
        <v>13114733.029744761</v>
      </c>
      <c r="M18" s="88">
        <v>13121579.94114306</v>
      </c>
      <c r="N18" s="88">
        <v>13128472.498617347</v>
      </c>
      <c r="O18" s="88">
        <v>11557173.320000002</v>
      </c>
      <c r="P18" s="88">
        <v>11559652.082708336</v>
      </c>
      <c r="Q18" s="88">
        <v>11561960.504253171</v>
      </c>
      <c r="R18" s="88">
        <v>11457444.092241379</v>
      </c>
      <c r="S18" s="88">
        <v>11483966.369928699</v>
      </c>
      <c r="T18" s="88">
        <v>11486003.480438329</v>
      </c>
      <c r="U18" s="88">
        <v>11381215.022590609</v>
      </c>
      <c r="V18" s="88">
        <v>11382973.848201199</v>
      </c>
      <c r="W18" s="88">
        <v>11384737.437297815</v>
      </c>
      <c r="X18" s="88">
        <v>11279674.717249924</v>
      </c>
      <c r="Y18" s="88">
        <v>11281158.537866883</v>
      </c>
      <c r="Z18" s="88">
        <v>11282646.377164679</v>
      </c>
      <c r="AA18" s="88">
        <v>11321927.648879515</v>
      </c>
      <c r="AB18" s="88">
        <v>11323134.224030264</v>
      </c>
      <c r="AC18" s="88">
        <v>11324344.066988712</v>
      </c>
      <c r="AD18" s="88">
        <v>11218726.101073528</v>
      </c>
      <c r="AE18" s="88">
        <v>11244543.027436001</v>
      </c>
      <c r="AF18" s="88">
        <v>11245472.609211955</v>
      </c>
      <c r="AG18" s="88">
        <v>11139573.623073572</v>
      </c>
      <c r="AH18" s="88">
        <v>11140218.912712712</v>
      </c>
      <c r="AI18" s="88">
        <v>11140865.950011291</v>
      </c>
      <c r="AJ18" s="88">
        <v>11034683.654170906</v>
      </c>
      <c r="AK18" s="88">
        <v>11035044.866810935</v>
      </c>
      <c r="AL18" s="88">
        <v>11035407.057735195</v>
      </c>
      <c r="AM18" s="88">
        <v>318839.34000000916</v>
      </c>
    </row>
    <row r="19" spans="1:39" x14ac:dyDescent="0.25">
      <c r="A19" s="64">
        <v>3604</v>
      </c>
      <c r="C19" s="36" t="s">
        <v>150</v>
      </c>
      <c r="D19" s="85">
        <v>4340810</v>
      </c>
      <c r="E19" s="85">
        <v>4360000</v>
      </c>
      <c r="F19" s="85">
        <v>4360000</v>
      </c>
      <c r="G19" s="85">
        <v>4360000</v>
      </c>
      <c r="H19" s="85">
        <v>4360000</v>
      </c>
      <c r="I19" s="85">
        <v>4360000</v>
      </c>
      <c r="J19" s="85">
        <v>4360000</v>
      </c>
      <c r="K19" s="85">
        <v>4360000</v>
      </c>
      <c r="L19" s="85">
        <v>4360000</v>
      </c>
      <c r="M19" s="85">
        <v>4360000</v>
      </c>
      <c r="N19" s="85">
        <v>4360000</v>
      </c>
      <c r="O19" s="85">
        <v>4360000</v>
      </c>
      <c r="P19" s="85">
        <v>4360000</v>
      </c>
      <c r="Q19" s="85">
        <v>4360000</v>
      </c>
      <c r="R19" s="85">
        <v>4360000</v>
      </c>
      <c r="S19" s="85">
        <v>4360000</v>
      </c>
      <c r="T19" s="85">
        <v>4360000</v>
      </c>
      <c r="U19" s="85">
        <v>4360000</v>
      </c>
      <c r="V19" s="85">
        <v>4360000</v>
      </c>
      <c r="W19" s="85">
        <v>4360000</v>
      </c>
      <c r="X19" s="85">
        <v>4360000</v>
      </c>
      <c r="Y19" s="85">
        <v>4360000</v>
      </c>
      <c r="Z19" s="85">
        <v>4360000</v>
      </c>
      <c r="AA19" s="85">
        <v>4430850</v>
      </c>
      <c r="AB19" s="85">
        <v>4430850</v>
      </c>
      <c r="AC19" s="85">
        <v>4430850</v>
      </c>
      <c r="AD19" s="85">
        <v>4430850</v>
      </c>
      <c r="AE19" s="85">
        <v>4430850</v>
      </c>
      <c r="AF19" s="85">
        <v>4430850</v>
      </c>
      <c r="AG19" s="85">
        <v>4430850</v>
      </c>
      <c r="AH19" s="85">
        <v>4430850</v>
      </c>
      <c r="AI19" s="85">
        <v>4430850</v>
      </c>
      <c r="AJ19" s="85">
        <v>4430850</v>
      </c>
      <c r="AK19" s="85">
        <v>4430850</v>
      </c>
      <c r="AL19" s="85">
        <v>4430850</v>
      </c>
      <c r="AM19" s="85">
        <v>0</v>
      </c>
    </row>
    <row r="20" spans="1:39" x14ac:dyDescent="0.25">
      <c r="A20" s="64">
        <v>3606</v>
      </c>
      <c r="C20" s="36" t="s">
        <v>151</v>
      </c>
      <c r="D20" s="85">
        <v>6594848.4699999997</v>
      </c>
      <c r="E20" s="85">
        <v>6620959.5899999999</v>
      </c>
      <c r="F20" s="85">
        <v>6458995.4799999995</v>
      </c>
      <c r="G20" s="85">
        <v>6458995.4799999995</v>
      </c>
      <c r="H20" s="85">
        <v>6458995.4799999995</v>
      </c>
      <c r="I20" s="85">
        <v>6458995.4799999995</v>
      </c>
      <c r="J20" s="85">
        <v>6458995.4799999995</v>
      </c>
      <c r="K20" s="85">
        <v>6458995.4799999995</v>
      </c>
      <c r="L20" s="85">
        <v>6458995.4799999995</v>
      </c>
      <c r="M20" s="85">
        <v>6458995.4799999995</v>
      </c>
      <c r="N20" s="85">
        <v>6458995.4799999995</v>
      </c>
      <c r="O20" s="85">
        <v>6028472.4799999995</v>
      </c>
      <c r="P20" s="85">
        <v>6028472.4799999995</v>
      </c>
      <c r="Q20" s="85">
        <v>6028472.4799999995</v>
      </c>
      <c r="R20" s="85">
        <v>6028472.4799999995</v>
      </c>
      <c r="S20" s="85">
        <v>6052963.1494499994</v>
      </c>
      <c r="T20" s="85">
        <v>6052963.1494499994</v>
      </c>
      <c r="U20" s="85">
        <v>6052963.1494499994</v>
      </c>
      <c r="V20" s="85">
        <v>6052963.1494499994</v>
      </c>
      <c r="W20" s="85">
        <v>6052963.1494499994</v>
      </c>
      <c r="X20" s="85">
        <v>6052963.1494499994</v>
      </c>
      <c r="Y20" s="85">
        <v>6052963.1494499994</v>
      </c>
      <c r="Z20" s="85">
        <v>6052963.1494499994</v>
      </c>
      <c r="AA20" s="85">
        <v>6126733.6378339212</v>
      </c>
      <c r="AB20" s="85">
        <v>6126733.6378339212</v>
      </c>
      <c r="AC20" s="85">
        <v>6126733.6378339212</v>
      </c>
      <c r="AD20" s="85">
        <v>6126733.6378339212</v>
      </c>
      <c r="AE20" s="85">
        <v>6151623.4932376212</v>
      </c>
      <c r="AF20" s="85">
        <v>6151623.4932376212</v>
      </c>
      <c r="AG20" s="85">
        <v>6151623.4932376212</v>
      </c>
      <c r="AH20" s="85">
        <v>6151623.4932376212</v>
      </c>
      <c r="AI20" s="85">
        <v>6151623.4932376212</v>
      </c>
      <c r="AJ20" s="85">
        <v>6151623.4932376212</v>
      </c>
      <c r="AK20" s="85">
        <v>6151623.4932376212</v>
      </c>
      <c r="AL20" s="85">
        <v>6151623.4932376212</v>
      </c>
      <c r="AM20" s="85">
        <v>0</v>
      </c>
    </row>
    <row r="21" spans="1:39" x14ac:dyDescent="0.25">
      <c r="A21" s="64" t="e">
        <v>#N/A</v>
      </c>
      <c r="C21" s="36" t="s">
        <v>152</v>
      </c>
      <c r="D21" s="85">
        <v>0</v>
      </c>
      <c r="E21" s="85">
        <v>0</v>
      </c>
      <c r="F21" s="85">
        <v>0</v>
      </c>
      <c r="G21" s="85">
        <v>0</v>
      </c>
      <c r="H21" s="85">
        <v>0</v>
      </c>
      <c r="I21" s="85">
        <v>0</v>
      </c>
      <c r="J21" s="85">
        <v>0</v>
      </c>
      <c r="K21" s="85">
        <v>0</v>
      </c>
      <c r="L21" s="85">
        <v>0</v>
      </c>
      <c r="M21" s="85">
        <v>0</v>
      </c>
      <c r="N21" s="85">
        <v>0</v>
      </c>
      <c r="O21" s="85">
        <v>0</v>
      </c>
      <c r="P21" s="85">
        <v>0</v>
      </c>
      <c r="Q21" s="85">
        <v>0</v>
      </c>
      <c r="R21" s="85">
        <v>0</v>
      </c>
      <c r="S21" s="85">
        <v>0</v>
      </c>
      <c r="T21" s="85">
        <v>0</v>
      </c>
      <c r="U21" s="85">
        <v>0</v>
      </c>
      <c r="V21" s="85">
        <v>0</v>
      </c>
      <c r="W21" s="85">
        <v>0</v>
      </c>
      <c r="X21" s="85">
        <v>0</v>
      </c>
      <c r="Y21" s="85">
        <v>0</v>
      </c>
      <c r="Z21" s="85">
        <v>0</v>
      </c>
      <c r="AA21" s="85">
        <v>0</v>
      </c>
      <c r="AB21" s="85">
        <v>0</v>
      </c>
      <c r="AC21" s="85">
        <v>0</v>
      </c>
      <c r="AD21" s="85">
        <v>0</v>
      </c>
      <c r="AE21" s="85">
        <v>0</v>
      </c>
      <c r="AF21" s="85">
        <v>0</v>
      </c>
      <c r="AG21" s="85">
        <v>0</v>
      </c>
      <c r="AH21" s="85">
        <v>0</v>
      </c>
      <c r="AI21" s="85">
        <v>0</v>
      </c>
      <c r="AJ21" s="85">
        <v>0</v>
      </c>
      <c r="AK21" s="85">
        <v>0</v>
      </c>
      <c r="AL21" s="85">
        <v>0</v>
      </c>
      <c r="AM21" s="85">
        <v>0</v>
      </c>
    </row>
    <row r="22" spans="1:39" x14ac:dyDescent="0.25">
      <c r="A22" s="64">
        <v>3608</v>
      </c>
      <c r="C22" s="36" t="s">
        <v>153</v>
      </c>
      <c r="D22" s="85">
        <v>748446.14</v>
      </c>
      <c r="E22" s="85">
        <v>753236.42</v>
      </c>
      <c r="F22" s="85">
        <v>734810.5</v>
      </c>
      <c r="G22" s="85">
        <v>849861.5</v>
      </c>
      <c r="H22" s="85">
        <v>849861.5</v>
      </c>
      <c r="I22" s="85">
        <v>849861.5</v>
      </c>
      <c r="J22" s="85">
        <v>949861.5</v>
      </c>
      <c r="K22" s="85">
        <v>949861.5</v>
      </c>
      <c r="L22" s="85">
        <v>949861.5</v>
      </c>
      <c r="M22" s="85">
        <v>949861.5</v>
      </c>
      <c r="N22" s="85">
        <v>949861.5</v>
      </c>
      <c r="O22" s="85">
        <v>849861.5</v>
      </c>
      <c r="P22" s="85">
        <v>852340.26270833332</v>
      </c>
      <c r="Q22" s="85">
        <v>854648.68425316841</v>
      </c>
      <c r="R22" s="85">
        <v>750132.27224137471</v>
      </c>
      <c r="S22" s="85">
        <v>752163.88047869515</v>
      </c>
      <c r="T22" s="85">
        <v>754200.99098832498</v>
      </c>
      <c r="U22" s="85">
        <v>649412.53314060566</v>
      </c>
      <c r="V22" s="85">
        <v>651171.35875119478</v>
      </c>
      <c r="W22" s="85">
        <v>652934.94784781255</v>
      </c>
      <c r="X22" s="85">
        <v>547872.22779992095</v>
      </c>
      <c r="Y22" s="85">
        <v>549356.04841687903</v>
      </c>
      <c r="Z22" s="85">
        <v>550843.8877146747</v>
      </c>
      <c r="AA22" s="85">
        <v>445504.6710455892</v>
      </c>
      <c r="AB22" s="85">
        <v>446711.24619633768</v>
      </c>
      <c r="AC22" s="85">
        <v>447921.08915478608</v>
      </c>
      <c r="AD22" s="85">
        <v>342303.12323960091</v>
      </c>
      <c r="AE22" s="85">
        <v>343230.19419837481</v>
      </c>
      <c r="AF22" s="85">
        <v>344159.77597432875</v>
      </c>
      <c r="AG22" s="85">
        <v>238260.78983594652</v>
      </c>
      <c r="AH22" s="85">
        <v>238906.07947508554</v>
      </c>
      <c r="AI22" s="85">
        <v>239553.1167736639</v>
      </c>
      <c r="AJ22" s="85">
        <v>133370.82093327987</v>
      </c>
      <c r="AK22" s="85">
        <v>133732.0335733075</v>
      </c>
      <c r="AL22" s="85">
        <v>134094.22449756853</v>
      </c>
      <c r="AM22" s="85">
        <v>0</v>
      </c>
    </row>
    <row r="23" spans="1:39" x14ac:dyDescent="0.25">
      <c r="A23" s="64">
        <v>3611</v>
      </c>
      <c r="C23" s="36" t="s">
        <v>154</v>
      </c>
      <c r="D23" s="85">
        <v>976934.25</v>
      </c>
      <c r="E23" s="85">
        <v>981662.34</v>
      </c>
      <c r="F23" s="85">
        <v>986897.02</v>
      </c>
      <c r="G23" s="85">
        <v>993476.33346666663</v>
      </c>
      <c r="H23" s="85">
        <v>1000099.5090231111</v>
      </c>
      <c r="I23" s="85">
        <v>1006766.8390832652</v>
      </c>
      <c r="J23" s="85">
        <v>1013478.6180104869</v>
      </c>
      <c r="K23" s="85">
        <v>1020235.1421305569</v>
      </c>
      <c r="L23" s="85">
        <v>1027036.7097447605</v>
      </c>
      <c r="M23" s="85">
        <v>1033883.621143059</v>
      </c>
      <c r="N23" s="85">
        <v>1040776.1786173461</v>
      </c>
      <c r="O23" s="85">
        <v>0</v>
      </c>
      <c r="P23" s="85">
        <v>0</v>
      </c>
      <c r="Q23" s="85">
        <v>0</v>
      </c>
      <c r="R23" s="85">
        <v>0</v>
      </c>
      <c r="S23" s="85">
        <v>0</v>
      </c>
      <c r="T23" s="85">
        <v>0</v>
      </c>
      <c r="U23" s="85">
        <v>0</v>
      </c>
      <c r="V23" s="85">
        <v>0</v>
      </c>
      <c r="W23" s="85">
        <v>0</v>
      </c>
      <c r="X23" s="85">
        <v>0</v>
      </c>
      <c r="Y23" s="85">
        <v>0</v>
      </c>
      <c r="Z23" s="85">
        <v>0</v>
      </c>
      <c r="AA23" s="85">
        <v>0</v>
      </c>
      <c r="AB23" s="85">
        <v>0</v>
      </c>
      <c r="AC23" s="85">
        <v>0</v>
      </c>
      <c r="AD23" s="85">
        <v>0</v>
      </c>
      <c r="AE23" s="85">
        <v>0</v>
      </c>
      <c r="AF23" s="85">
        <v>0</v>
      </c>
      <c r="AG23" s="85">
        <v>0</v>
      </c>
      <c r="AH23" s="85">
        <v>0</v>
      </c>
      <c r="AI23" s="85">
        <v>0</v>
      </c>
      <c r="AJ23" s="85">
        <v>0</v>
      </c>
      <c r="AK23" s="85">
        <v>0</v>
      </c>
      <c r="AL23" s="85">
        <v>0</v>
      </c>
      <c r="AM23" s="85">
        <v>0</v>
      </c>
    </row>
    <row r="24" spans="1:39" x14ac:dyDescent="0.25">
      <c r="A24" s="64" t="e">
        <v>#N/A</v>
      </c>
      <c r="C24" s="36" t="s">
        <v>155</v>
      </c>
      <c r="D24" s="85">
        <v>0</v>
      </c>
      <c r="E24" s="85">
        <v>0</v>
      </c>
      <c r="F24" s="85">
        <v>0</v>
      </c>
      <c r="G24" s="85">
        <v>0</v>
      </c>
      <c r="H24" s="85">
        <v>0</v>
      </c>
      <c r="I24" s="85">
        <v>0</v>
      </c>
      <c r="J24" s="85">
        <v>0</v>
      </c>
      <c r="K24" s="85">
        <v>0</v>
      </c>
      <c r="L24" s="85">
        <v>0</v>
      </c>
      <c r="M24" s="85">
        <v>0</v>
      </c>
      <c r="N24" s="85">
        <v>0</v>
      </c>
      <c r="O24" s="85">
        <v>0</v>
      </c>
      <c r="P24" s="85">
        <v>0</v>
      </c>
      <c r="Q24" s="85">
        <v>0</v>
      </c>
      <c r="R24" s="85">
        <v>0</v>
      </c>
      <c r="S24" s="85">
        <v>0</v>
      </c>
      <c r="T24" s="85">
        <v>0</v>
      </c>
      <c r="U24" s="85">
        <v>0</v>
      </c>
      <c r="V24" s="85">
        <v>0</v>
      </c>
      <c r="W24" s="85">
        <v>0</v>
      </c>
      <c r="X24" s="85">
        <v>0</v>
      </c>
      <c r="Y24" s="85">
        <v>0</v>
      </c>
      <c r="Z24" s="85">
        <v>0</v>
      </c>
      <c r="AA24" s="85">
        <v>0</v>
      </c>
      <c r="AB24" s="85">
        <v>0</v>
      </c>
      <c r="AC24" s="85">
        <v>0</v>
      </c>
      <c r="AD24" s="85">
        <v>0</v>
      </c>
      <c r="AE24" s="85">
        <v>0</v>
      </c>
      <c r="AF24" s="85">
        <v>0</v>
      </c>
      <c r="AG24" s="85">
        <v>0</v>
      </c>
      <c r="AH24" s="85">
        <v>0</v>
      </c>
      <c r="AI24" s="85">
        <v>0</v>
      </c>
      <c r="AJ24" s="85">
        <v>0</v>
      </c>
      <c r="AK24" s="85">
        <v>0</v>
      </c>
      <c r="AL24" s="85">
        <v>0</v>
      </c>
      <c r="AM24" s="85">
        <v>0</v>
      </c>
    </row>
    <row r="25" spans="1:39" x14ac:dyDescent="0.25">
      <c r="A25" s="64">
        <v>2759</v>
      </c>
      <c r="C25" s="36" t="s">
        <v>156</v>
      </c>
      <c r="D25" s="85">
        <v>-266128.38</v>
      </c>
      <c r="E25" s="85">
        <v>-86868.450000000012</v>
      </c>
      <c r="F25" s="85">
        <v>238839.37</v>
      </c>
      <c r="G25" s="85">
        <v>238839.37</v>
      </c>
      <c r="H25" s="85">
        <v>238839.37</v>
      </c>
      <c r="I25" s="85">
        <v>238839.37</v>
      </c>
      <c r="J25" s="85">
        <v>238839.37</v>
      </c>
      <c r="K25" s="85">
        <v>238839.37</v>
      </c>
      <c r="L25" s="85">
        <v>238839.37</v>
      </c>
      <c r="M25" s="85">
        <v>238839.37</v>
      </c>
      <c r="N25" s="85">
        <v>238839.37</v>
      </c>
      <c r="O25" s="85">
        <v>238839.37</v>
      </c>
      <c r="P25" s="85">
        <v>238839.37</v>
      </c>
      <c r="Q25" s="85">
        <v>238839.37</v>
      </c>
      <c r="R25" s="85">
        <v>238839.37</v>
      </c>
      <c r="S25" s="85">
        <v>238839.37</v>
      </c>
      <c r="T25" s="85">
        <v>238839.37</v>
      </c>
      <c r="U25" s="85">
        <v>238839.37</v>
      </c>
      <c r="V25" s="85">
        <v>238839.37</v>
      </c>
      <c r="W25" s="85">
        <v>238839.37</v>
      </c>
      <c r="X25" s="85">
        <v>238839.37</v>
      </c>
      <c r="Y25" s="85">
        <v>238839.37</v>
      </c>
      <c r="Z25" s="85">
        <v>238839.37</v>
      </c>
      <c r="AA25" s="85">
        <v>238839.37</v>
      </c>
      <c r="AB25" s="85">
        <v>238839.37</v>
      </c>
      <c r="AC25" s="85">
        <v>238839.37</v>
      </c>
      <c r="AD25" s="85">
        <v>238839.37</v>
      </c>
      <c r="AE25" s="85">
        <v>238839.37</v>
      </c>
      <c r="AF25" s="85">
        <v>238839.37</v>
      </c>
      <c r="AG25" s="85">
        <v>238839.37</v>
      </c>
      <c r="AH25" s="85">
        <v>238839.37</v>
      </c>
      <c r="AI25" s="85">
        <v>238839.37</v>
      </c>
      <c r="AJ25" s="85">
        <v>238839.37</v>
      </c>
      <c r="AK25" s="85">
        <v>238839.37</v>
      </c>
      <c r="AL25" s="85">
        <v>238839.37</v>
      </c>
      <c r="AM25" s="85">
        <v>238839.37</v>
      </c>
    </row>
    <row r="26" spans="1:39" x14ac:dyDescent="0.25">
      <c r="A26" s="64"/>
      <c r="C26" s="36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</row>
    <row r="27" spans="1:39" x14ac:dyDescent="0.25">
      <c r="B27" s="87">
        <v>1.03</v>
      </c>
      <c r="C27" s="29" t="s">
        <v>93</v>
      </c>
      <c r="D27" s="88">
        <v>35050635.619999997</v>
      </c>
      <c r="E27" s="88">
        <v>29987020.909999996</v>
      </c>
      <c r="F27" s="88">
        <v>24089120.419999994</v>
      </c>
      <c r="G27" s="88">
        <v>21032007.456522487</v>
      </c>
      <c r="H27" s="88">
        <v>21693783.56969722</v>
      </c>
      <c r="I27" s="88">
        <v>20464792.087928876</v>
      </c>
      <c r="J27" s="88">
        <v>23296516.710628837</v>
      </c>
      <c r="K27" s="88">
        <v>27082927.682577126</v>
      </c>
      <c r="L27" s="88">
        <v>28432019.158612847</v>
      </c>
      <c r="M27" s="88">
        <v>27069242.530264024</v>
      </c>
      <c r="N27" s="88">
        <v>26013605.501613263</v>
      </c>
      <c r="O27" s="88">
        <v>33821055.145561837</v>
      </c>
      <c r="P27" s="88">
        <v>32153026.748899251</v>
      </c>
      <c r="Q27" s="88">
        <v>32118741.934333041</v>
      </c>
      <c r="R27" s="88">
        <v>33723384.442344256</v>
      </c>
      <c r="S27" s="88">
        <v>32203740.791452151</v>
      </c>
      <c r="T27" s="88">
        <v>31624395.006718643</v>
      </c>
      <c r="U27" s="88">
        <v>33947377.914281547</v>
      </c>
      <c r="V27" s="88">
        <v>34689709.752084926</v>
      </c>
      <c r="W27" s="88">
        <v>36218143.01339066</v>
      </c>
      <c r="X27" s="88">
        <v>41715515.367182083</v>
      </c>
      <c r="Y27" s="88">
        <v>43578037.558955774</v>
      </c>
      <c r="Z27" s="88">
        <v>40858613.715333171</v>
      </c>
      <c r="AA27" s="88">
        <v>57806646.590695553</v>
      </c>
      <c r="AB27" s="88">
        <v>58099745.347867347</v>
      </c>
      <c r="AC27" s="88">
        <v>56012146.008134492</v>
      </c>
      <c r="AD27" s="88">
        <v>61727647.910544857</v>
      </c>
      <c r="AE27" s="88">
        <v>64454431.147278696</v>
      </c>
      <c r="AF27" s="88">
        <v>61270505.621071197</v>
      </c>
      <c r="AG27" s="88">
        <v>68419779.811170787</v>
      </c>
      <c r="AH27" s="88">
        <v>71506956.930812359</v>
      </c>
      <c r="AI27" s="88">
        <v>67761725.580887541</v>
      </c>
      <c r="AJ27" s="88">
        <v>75945289.298529103</v>
      </c>
      <c r="AK27" s="88">
        <v>80300294.9149483</v>
      </c>
      <c r="AL27" s="88">
        <v>75352713.751503602</v>
      </c>
      <c r="AM27" s="88">
        <v>103002522.88499662</v>
      </c>
    </row>
    <row r="28" spans="1:39" x14ac:dyDescent="0.25">
      <c r="A28" s="64" t="e">
        <v>#N/A</v>
      </c>
      <c r="B28" s="64"/>
      <c r="C28" s="36" t="s">
        <v>157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  <c r="I28" s="85">
        <v>0</v>
      </c>
      <c r="J28" s="85">
        <v>0</v>
      </c>
      <c r="K28" s="85">
        <v>0</v>
      </c>
      <c r="L28" s="85">
        <v>0</v>
      </c>
      <c r="M28" s="85">
        <v>0</v>
      </c>
      <c r="N28" s="85">
        <v>0</v>
      </c>
      <c r="O28" s="85">
        <v>0</v>
      </c>
      <c r="P28" s="85">
        <v>0</v>
      </c>
      <c r="Q28" s="85">
        <v>0</v>
      </c>
      <c r="R28" s="85">
        <v>0</v>
      </c>
      <c r="S28" s="85">
        <v>0</v>
      </c>
      <c r="T28" s="85">
        <v>0</v>
      </c>
      <c r="U28" s="85">
        <v>0</v>
      </c>
      <c r="V28" s="85">
        <v>0</v>
      </c>
      <c r="W28" s="85">
        <v>0</v>
      </c>
      <c r="X28" s="85">
        <v>0</v>
      </c>
      <c r="Y28" s="85">
        <v>0</v>
      </c>
      <c r="Z28" s="85">
        <v>0</v>
      </c>
      <c r="AA28" s="85">
        <v>0</v>
      </c>
      <c r="AB28" s="85">
        <v>0</v>
      </c>
      <c r="AC28" s="85">
        <v>0</v>
      </c>
      <c r="AD28" s="85">
        <v>0</v>
      </c>
      <c r="AE28" s="85">
        <v>0</v>
      </c>
      <c r="AF28" s="85">
        <v>0</v>
      </c>
      <c r="AG28" s="85">
        <v>0</v>
      </c>
      <c r="AH28" s="85">
        <v>0</v>
      </c>
      <c r="AI28" s="85">
        <v>0</v>
      </c>
      <c r="AJ28" s="85">
        <v>0</v>
      </c>
      <c r="AK28" s="85">
        <v>0</v>
      </c>
      <c r="AL28" s="85">
        <v>0</v>
      </c>
      <c r="AM28" s="85">
        <v>0</v>
      </c>
    </row>
    <row r="29" spans="1:39" x14ac:dyDescent="0.25">
      <c r="A29" s="64">
        <v>2757</v>
      </c>
      <c r="B29" s="64"/>
      <c r="C29" s="36" t="s">
        <v>158</v>
      </c>
      <c r="D29" s="85">
        <v>6367028.9400000004</v>
      </c>
      <c r="E29" s="85">
        <v>6447042.0700000003</v>
      </c>
      <c r="F29" s="85">
        <v>6467578.6299999999</v>
      </c>
      <c r="G29" s="85">
        <v>6490484.6376479166</v>
      </c>
      <c r="H29" s="85">
        <v>6512119.5864400761</v>
      </c>
      <c r="I29" s="85">
        <v>6533826.65172821</v>
      </c>
      <c r="J29" s="85">
        <v>6555606.0739006372</v>
      </c>
      <c r="K29" s="85">
        <v>6577458.0941469725</v>
      </c>
      <c r="L29" s="85">
        <v>6598012.6506911814</v>
      </c>
      <c r="M29" s="85">
        <v>6617256.8542556977</v>
      </c>
      <c r="N29" s="85">
        <v>6636557.1867472772</v>
      </c>
      <c r="O29" s="85">
        <v>6655913.8118752902</v>
      </c>
      <c r="P29" s="85">
        <v>6675326.8938265927</v>
      </c>
      <c r="Q29" s="85">
        <v>6693405.9041640395</v>
      </c>
      <c r="R29" s="85">
        <v>6711533.878487817</v>
      </c>
      <c r="S29" s="85">
        <v>6729710.9494087212</v>
      </c>
      <c r="T29" s="85">
        <v>6747937.2498967033</v>
      </c>
      <c r="U29" s="85">
        <v>6766212.9132818403</v>
      </c>
      <c r="V29" s="85">
        <v>6784538.0732553117</v>
      </c>
      <c r="W29" s="85">
        <v>6802912.8638703786</v>
      </c>
      <c r="X29" s="85">
        <v>6821337.4195433613</v>
      </c>
      <c r="Y29" s="85">
        <v>6839811.8750546249</v>
      </c>
      <c r="Z29" s="85">
        <v>6858336.3655495644</v>
      </c>
      <c r="AA29" s="85">
        <v>6876911.0265395949</v>
      </c>
      <c r="AB29" s="85">
        <v>6895535.9939031396</v>
      </c>
      <c r="AC29" s="85">
        <v>6914211.4038866274</v>
      </c>
      <c r="AD29" s="85">
        <v>6932937.3931054873</v>
      </c>
      <c r="AE29" s="85">
        <v>6951714.098545148</v>
      </c>
      <c r="AF29" s="85">
        <v>6970541.6575620407</v>
      </c>
      <c r="AG29" s="85">
        <v>6989420.207884605</v>
      </c>
      <c r="AH29" s="85">
        <v>7008349.8876142921</v>
      </c>
      <c r="AI29" s="85">
        <v>7027330.8352265805</v>
      </c>
      <c r="AJ29" s="85">
        <v>7046363.189571986</v>
      </c>
      <c r="AK29" s="85">
        <v>7065447.0898770764</v>
      </c>
      <c r="AL29" s="85">
        <v>7084582.6757454937</v>
      </c>
      <c r="AM29" s="85">
        <v>7103770.0871589715</v>
      </c>
    </row>
    <row r="30" spans="1:39" x14ac:dyDescent="0.25">
      <c r="A30" s="64">
        <v>2760</v>
      </c>
      <c r="B30" s="64"/>
      <c r="C30" s="36" t="s">
        <v>159</v>
      </c>
      <c r="D30" s="85">
        <v>6408647</v>
      </c>
      <c r="E30" s="85">
        <v>6434620</v>
      </c>
      <c r="F30" s="85">
        <v>6456389</v>
      </c>
      <c r="G30" s="85">
        <v>6479255.3777083335</v>
      </c>
      <c r="H30" s="85">
        <v>6500852.8956340281</v>
      </c>
      <c r="I30" s="85">
        <v>6522522.4052861417</v>
      </c>
      <c r="J30" s="85">
        <v>6544264.1466370951</v>
      </c>
      <c r="K30" s="85">
        <v>6566078.3604592187</v>
      </c>
      <c r="L30" s="85">
        <v>6586597.3553356538</v>
      </c>
      <c r="M30" s="85">
        <v>6605808.264288716</v>
      </c>
      <c r="N30" s="85">
        <v>6625075.2050595582</v>
      </c>
      <c r="O30" s="85">
        <v>6644398.3410743149</v>
      </c>
      <c r="P30" s="85">
        <v>6663777.8362357812</v>
      </c>
      <c r="Q30" s="85">
        <v>6681825.5678755865</v>
      </c>
      <c r="R30" s="85">
        <v>6699922.1787885828</v>
      </c>
      <c r="S30" s="85">
        <v>6718067.8013561349</v>
      </c>
      <c r="T30" s="85">
        <v>6736262.5683181407</v>
      </c>
      <c r="U30" s="85">
        <v>6754506.6127740024</v>
      </c>
      <c r="V30" s="85">
        <v>6772800.068183599</v>
      </c>
      <c r="W30" s="85">
        <v>6791143.0683682626</v>
      </c>
      <c r="X30" s="85">
        <v>6809535.7475117603</v>
      </c>
      <c r="Y30" s="85">
        <v>6827978.2401612718</v>
      </c>
      <c r="Z30" s="85">
        <v>6846470.6812283751</v>
      </c>
      <c r="AA30" s="85">
        <v>6865013.2059900351</v>
      </c>
      <c r="AB30" s="85">
        <v>6883605.9500895916</v>
      </c>
      <c r="AC30" s="85">
        <v>6902249.0495377509</v>
      </c>
      <c r="AD30" s="85">
        <v>6920942.6407135827</v>
      </c>
      <c r="AE30" s="85">
        <v>6939686.8603655156</v>
      </c>
      <c r="AF30" s="85">
        <v>6958481.8456123387</v>
      </c>
      <c r="AG30" s="85">
        <v>6977327.7339442056</v>
      </c>
      <c r="AH30" s="85">
        <v>6996224.6632236382</v>
      </c>
      <c r="AI30" s="85">
        <v>7015172.7716865353</v>
      </c>
      <c r="AJ30" s="85">
        <v>7034172.1979431864</v>
      </c>
      <c r="AK30" s="85">
        <v>7053223.080979283</v>
      </c>
      <c r="AL30" s="85">
        <v>7072325.5601569349</v>
      </c>
      <c r="AM30" s="85">
        <v>7091479.7752156928</v>
      </c>
    </row>
    <row r="31" spans="1:39" x14ac:dyDescent="0.25">
      <c r="A31" s="64" t="e">
        <v>#N/A</v>
      </c>
      <c r="B31" s="64"/>
      <c r="C31" s="36" t="s">
        <v>160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  <c r="I31" s="85">
        <v>0</v>
      </c>
      <c r="J31" s="85">
        <v>0</v>
      </c>
      <c r="K31" s="85">
        <v>0</v>
      </c>
      <c r="L31" s="85">
        <v>0</v>
      </c>
      <c r="M31" s="85">
        <v>0</v>
      </c>
      <c r="N31" s="85">
        <v>0</v>
      </c>
      <c r="O31" s="85">
        <v>0</v>
      </c>
      <c r="P31" s="85">
        <v>0</v>
      </c>
      <c r="Q31" s="85">
        <v>0</v>
      </c>
      <c r="R31" s="85">
        <v>0</v>
      </c>
      <c r="S31" s="85">
        <v>0</v>
      </c>
      <c r="T31" s="85">
        <v>0</v>
      </c>
      <c r="U31" s="85">
        <v>0</v>
      </c>
      <c r="V31" s="85">
        <v>0</v>
      </c>
      <c r="W31" s="85">
        <v>0</v>
      </c>
      <c r="X31" s="85">
        <v>0</v>
      </c>
      <c r="Y31" s="85">
        <v>0</v>
      </c>
      <c r="Z31" s="85">
        <v>0</v>
      </c>
      <c r="AA31" s="85">
        <v>0</v>
      </c>
      <c r="AB31" s="85">
        <v>0</v>
      </c>
      <c r="AC31" s="85">
        <v>0</v>
      </c>
      <c r="AD31" s="85">
        <v>0</v>
      </c>
      <c r="AE31" s="85">
        <v>0</v>
      </c>
      <c r="AF31" s="85">
        <v>0</v>
      </c>
      <c r="AG31" s="85">
        <v>0</v>
      </c>
      <c r="AH31" s="85">
        <v>0</v>
      </c>
      <c r="AI31" s="85">
        <v>0</v>
      </c>
      <c r="AJ31" s="85">
        <v>0</v>
      </c>
      <c r="AK31" s="85">
        <v>0</v>
      </c>
      <c r="AL31" s="85">
        <v>0</v>
      </c>
      <c r="AM31" s="85">
        <v>0</v>
      </c>
    </row>
    <row r="32" spans="1:39" x14ac:dyDescent="0.25">
      <c r="A32" s="64">
        <v>2766</v>
      </c>
      <c r="B32" s="64"/>
      <c r="C32" s="36" t="s">
        <v>161</v>
      </c>
      <c r="D32" s="85">
        <v>22183000</v>
      </c>
      <c r="E32" s="85">
        <v>17043000</v>
      </c>
      <c r="F32" s="85">
        <v>11128000</v>
      </c>
      <c r="G32" s="85">
        <v>8025114.6511662416</v>
      </c>
      <c r="H32" s="85">
        <v>8643658.2976231202</v>
      </c>
      <c r="I32" s="85">
        <v>7371290.2409145311</v>
      </c>
      <c r="J32" s="85">
        <v>10159493.700091112</v>
      </c>
      <c r="K32" s="85">
        <v>13902238.437970942</v>
      </c>
      <c r="L32" s="85">
        <v>15210256.362586018</v>
      </c>
      <c r="M32" s="85">
        <v>13809024.621719617</v>
      </c>
      <c r="N32" s="85">
        <v>12714820.319806434</v>
      </c>
      <c r="O32" s="85">
        <v>20483590.202612236</v>
      </c>
      <c r="P32" s="85">
        <v>18776769.228836879</v>
      </c>
      <c r="Q32" s="85">
        <v>18706357.672293417</v>
      </c>
      <c r="R32" s="85">
        <v>20274775.595067855</v>
      </c>
      <c r="S32" s="85">
        <v>18718809.250687294</v>
      </c>
      <c r="T32" s="85">
        <v>18103042.398503795</v>
      </c>
      <c r="U32" s="85">
        <v>20389505.598225705</v>
      </c>
      <c r="V32" s="85">
        <v>21095218.820646014</v>
      </c>
      <c r="W32" s="85">
        <v>22586934.291152019</v>
      </c>
      <c r="X32" s="85">
        <v>28047489.410126962</v>
      </c>
      <c r="Y32" s="85">
        <v>29873094.653739877</v>
      </c>
      <c r="Z32" s="85">
        <v>27116653.878555227</v>
      </c>
      <c r="AA32" s="85">
        <v>44027569.568165913</v>
      </c>
      <c r="AB32" s="85">
        <v>44283450.613874614</v>
      </c>
      <c r="AC32" s="85">
        <v>42158532.764710113</v>
      </c>
      <c r="AD32" s="85">
        <v>47836615.086725786</v>
      </c>
      <c r="AE32" s="85">
        <v>50525877.398368031</v>
      </c>
      <c r="AF32" s="85">
        <v>47304329.327896819</v>
      </c>
      <c r="AG32" s="85">
        <v>54415879.079341978</v>
      </c>
      <c r="AH32" s="85">
        <v>57465229.589974433</v>
      </c>
      <c r="AI32" s="85">
        <v>53682069.183974423</v>
      </c>
      <c r="AJ32" s="85">
        <v>61827601.121013924</v>
      </c>
      <c r="AK32" s="85">
        <v>66144471.954091936</v>
      </c>
      <c r="AL32" s="85">
        <v>61158652.725601166</v>
      </c>
      <c r="AM32" s="85">
        <v>88770120.232621953</v>
      </c>
    </row>
    <row r="33" spans="1:39" x14ac:dyDescent="0.25">
      <c r="A33" s="64">
        <v>3427</v>
      </c>
      <c r="B33" s="64"/>
      <c r="C33" s="36" t="s">
        <v>162</v>
      </c>
      <c r="D33" s="85">
        <v>91959.680000000008</v>
      </c>
      <c r="E33" s="85">
        <v>62358.840000000011</v>
      </c>
      <c r="F33" s="85">
        <v>37152.790000000008</v>
      </c>
      <c r="G33" s="85">
        <v>37152.790000000008</v>
      </c>
      <c r="H33" s="85">
        <v>37152.790000000008</v>
      </c>
      <c r="I33" s="85">
        <v>37152.790000000008</v>
      </c>
      <c r="J33" s="85">
        <v>37152.790000000008</v>
      </c>
      <c r="K33" s="85">
        <v>37152.790000000008</v>
      </c>
      <c r="L33" s="85">
        <v>37152.790000000008</v>
      </c>
      <c r="M33" s="85">
        <v>37152.790000000008</v>
      </c>
      <c r="N33" s="85">
        <v>37152.790000000008</v>
      </c>
      <c r="O33" s="85">
        <v>37152.790000000008</v>
      </c>
      <c r="P33" s="85">
        <v>37152.790000000008</v>
      </c>
      <c r="Q33" s="85">
        <v>37152.790000000008</v>
      </c>
      <c r="R33" s="85">
        <v>37152.790000000008</v>
      </c>
      <c r="S33" s="85">
        <v>37152.790000000008</v>
      </c>
      <c r="T33" s="85">
        <v>37152.790000000008</v>
      </c>
      <c r="U33" s="85">
        <v>37152.790000000008</v>
      </c>
      <c r="V33" s="85">
        <v>37152.790000000008</v>
      </c>
      <c r="W33" s="85">
        <v>37152.790000000008</v>
      </c>
      <c r="X33" s="85">
        <v>37152.790000000008</v>
      </c>
      <c r="Y33" s="85">
        <v>37152.790000000008</v>
      </c>
      <c r="Z33" s="85">
        <v>37152.790000000008</v>
      </c>
      <c r="AA33" s="85">
        <v>37152.790000000008</v>
      </c>
      <c r="AB33" s="85">
        <v>37152.790000000008</v>
      </c>
      <c r="AC33" s="85">
        <v>37152.790000000008</v>
      </c>
      <c r="AD33" s="85">
        <v>37152.790000000008</v>
      </c>
      <c r="AE33" s="85">
        <v>37152.790000000008</v>
      </c>
      <c r="AF33" s="85">
        <v>37152.790000000008</v>
      </c>
      <c r="AG33" s="85">
        <v>37152.790000000008</v>
      </c>
      <c r="AH33" s="85">
        <v>37152.790000000008</v>
      </c>
      <c r="AI33" s="85">
        <v>37152.790000000008</v>
      </c>
      <c r="AJ33" s="85">
        <v>37152.790000000008</v>
      </c>
      <c r="AK33" s="85">
        <v>37152.790000000008</v>
      </c>
      <c r="AL33" s="85">
        <v>37152.790000000008</v>
      </c>
      <c r="AM33" s="85">
        <v>37152.790000000008</v>
      </c>
    </row>
    <row r="34" spans="1:39" x14ac:dyDescent="0.25">
      <c r="B34" s="64"/>
      <c r="C34" s="36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</row>
    <row r="35" spans="1:39" x14ac:dyDescent="0.25">
      <c r="B35" s="87">
        <v>1.04</v>
      </c>
      <c r="C35" s="29" t="s">
        <v>94</v>
      </c>
      <c r="D35" s="88">
        <v>29566855.590000004</v>
      </c>
      <c r="E35" s="88">
        <v>29305862.850000005</v>
      </c>
      <c r="F35" s="88">
        <v>27990887.850000005</v>
      </c>
      <c r="G35" s="88">
        <v>28118208.455618273</v>
      </c>
      <c r="H35" s="88">
        <v>28244590.009087704</v>
      </c>
      <c r="I35" s="88">
        <v>28073983.452861562</v>
      </c>
      <c r="J35" s="88">
        <v>28117851.68241683</v>
      </c>
      <c r="K35" s="88">
        <v>28244000.384639762</v>
      </c>
      <c r="L35" s="88">
        <v>27983259.401448198</v>
      </c>
      <c r="M35" s="88">
        <v>28022895.685039852</v>
      </c>
      <c r="N35" s="88">
        <v>28145697.262458779</v>
      </c>
      <c r="O35" s="88">
        <v>24429752.715075962</v>
      </c>
      <c r="P35" s="88">
        <v>24453062.54312541</v>
      </c>
      <c r="Q35" s="88">
        <v>24558216.402778037</v>
      </c>
      <c r="R35" s="88">
        <v>24568373.659360919</v>
      </c>
      <c r="S35" s="88">
        <v>24590865.215610567</v>
      </c>
      <c r="T35" s="88">
        <v>24696451.632506713</v>
      </c>
      <c r="U35" s="88">
        <v>24715869.90847601</v>
      </c>
      <c r="V35" s="88">
        <v>24389648.720872607</v>
      </c>
      <c r="W35" s="88">
        <v>24053654.537519455</v>
      </c>
      <c r="X35" s="88">
        <v>23628781.686260842</v>
      </c>
      <c r="Y35" s="88">
        <v>23271599.464218613</v>
      </c>
      <c r="Z35" s="88">
        <v>22902607.991512444</v>
      </c>
      <c r="AA35" s="88">
        <v>11116576.339630125</v>
      </c>
      <c r="AB35" s="88">
        <v>11166726.584957121</v>
      </c>
      <c r="AC35" s="88">
        <v>11217002.42632626</v>
      </c>
      <c r="AD35" s="88">
        <v>11202585.684677379</v>
      </c>
      <c r="AE35" s="88">
        <v>11252939.021710543</v>
      </c>
      <c r="AF35" s="88">
        <v>11303419.339949537</v>
      </c>
      <c r="AG35" s="88">
        <v>11295197.425250012</v>
      </c>
      <c r="AH35" s="88">
        <v>11345774.253395908</v>
      </c>
      <c r="AI35" s="88">
        <v>11396479.515749307</v>
      </c>
      <c r="AJ35" s="88">
        <v>11393919.611400925</v>
      </c>
      <c r="AK35" s="88">
        <v>11444739.035659615</v>
      </c>
      <c r="AL35" s="88">
        <v>11495688.411649574</v>
      </c>
      <c r="AM35" s="88">
        <v>1437460.1662047245</v>
      </c>
    </row>
    <row r="36" spans="1:39" x14ac:dyDescent="0.25">
      <c r="A36" s="64" t="e">
        <v>#N/A</v>
      </c>
      <c r="B36" s="64"/>
      <c r="C36" s="36" t="s">
        <v>163</v>
      </c>
      <c r="D36" s="85">
        <v>0</v>
      </c>
      <c r="E36" s="85">
        <v>0</v>
      </c>
      <c r="F36" s="85">
        <v>0</v>
      </c>
      <c r="G36" s="85">
        <v>0</v>
      </c>
      <c r="H36" s="85">
        <v>0</v>
      </c>
      <c r="I36" s="85">
        <v>0</v>
      </c>
      <c r="J36" s="85">
        <v>0</v>
      </c>
      <c r="K36" s="85">
        <v>0</v>
      </c>
      <c r="L36" s="85">
        <v>0</v>
      </c>
      <c r="M36" s="85">
        <v>0</v>
      </c>
      <c r="N36" s="85">
        <v>0</v>
      </c>
      <c r="O36" s="85">
        <v>0</v>
      </c>
      <c r="P36" s="85">
        <v>0</v>
      </c>
      <c r="Q36" s="85">
        <v>0</v>
      </c>
      <c r="R36" s="85">
        <v>0</v>
      </c>
      <c r="S36" s="85">
        <v>0</v>
      </c>
      <c r="T36" s="85">
        <v>0</v>
      </c>
      <c r="U36" s="85">
        <v>0</v>
      </c>
      <c r="V36" s="85">
        <v>0</v>
      </c>
      <c r="W36" s="85">
        <v>0</v>
      </c>
      <c r="X36" s="85">
        <v>0</v>
      </c>
      <c r="Y36" s="85">
        <v>0</v>
      </c>
      <c r="Z36" s="85">
        <v>0</v>
      </c>
      <c r="AA36" s="85">
        <v>0</v>
      </c>
      <c r="AB36" s="85">
        <v>0</v>
      </c>
      <c r="AC36" s="85">
        <v>0</v>
      </c>
      <c r="AD36" s="85">
        <v>0</v>
      </c>
      <c r="AE36" s="85">
        <v>0</v>
      </c>
      <c r="AF36" s="85">
        <v>0</v>
      </c>
      <c r="AG36" s="85">
        <v>0</v>
      </c>
      <c r="AH36" s="85">
        <v>0</v>
      </c>
      <c r="AI36" s="85">
        <v>0</v>
      </c>
      <c r="AJ36" s="85">
        <v>0</v>
      </c>
      <c r="AK36" s="85">
        <v>0</v>
      </c>
      <c r="AL36" s="85">
        <v>0</v>
      </c>
      <c r="AM36" s="85">
        <v>0</v>
      </c>
    </row>
    <row r="37" spans="1:39" x14ac:dyDescent="0.25">
      <c r="A37" s="64">
        <v>3602</v>
      </c>
      <c r="B37" s="64"/>
      <c r="C37" s="36" t="s">
        <v>164</v>
      </c>
      <c r="D37" s="85">
        <v>1937732.25</v>
      </c>
      <c r="E37" s="85">
        <v>1737732.25</v>
      </c>
      <c r="F37" s="85">
        <v>737732.25</v>
      </c>
      <c r="G37" s="85">
        <v>740959.82859375002</v>
      </c>
      <c r="H37" s="85">
        <v>744047.16121289064</v>
      </c>
      <c r="I37" s="85">
        <v>449528.49323278811</v>
      </c>
      <c r="J37" s="85">
        <v>451401.52862125804</v>
      </c>
      <c r="K37" s="85">
        <v>453282.3683238466</v>
      </c>
      <c r="L37" s="85">
        <v>319091.90053464117</v>
      </c>
      <c r="M37" s="85">
        <v>320288.4951616461</v>
      </c>
      <c r="N37" s="85">
        <v>321489.57701850228</v>
      </c>
      <c r="O37" s="85">
        <v>0</v>
      </c>
      <c r="P37" s="85">
        <v>0</v>
      </c>
      <c r="Q37" s="85">
        <v>0</v>
      </c>
      <c r="R37" s="85">
        <v>0</v>
      </c>
      <c r="S37" s="85">
        <v>0</v>
      </c>
      <c r="T37" s="85">
        <v>0</v>
      </c>
      <c r="U37" s="85">
        <v>0</v>
      </c>
      <c r="V37" s="85">
        <v>0</v>
      </c>
      <c r="W37" s="85">
        <v>0</v>
      </c>
      <c r="X37" s="85">
        <v>0</v>
      </c>
      <c r="Y37" s="85">
        <v>0</v>
      </c>
      <c r="Z37" s="85">
        <v>0</v>
      </c>
      <c r="AA37" s="85">
        <v>0</v>
      </c>
      <c r="AB37" s="85">
        <v>0</v>
      </c>
      <c r="AC37" s="85">
        <v>0</v>
      </c>
      <c r="AD37" s="85">
        <v>0</v>
      </c>
      <c r="AE37" s="85">
        <v>0</v>
      </c>
      <c r="AF37" s="85">
        <v>0</v>
      </c>
      <c r="AG37" s="85">
        <v>0</v>
      </c>
      <c r="AH37" s="85">
        <v>0</v>
      </c>
      <c r="AI37" s="85">
        <v>0</v>
      </c>
      <c r="AJ37" s="85">
        <v>0</v>
      </c>
      <c r="AK37" s="85">
        <v>0</v>
      </c>
      <c r="AL37" s="85">
        <v>0</v>
      </c>
      <c r="AM37" s="85">
        <v>0</v>
      </c>
    </row>
    <row r="38" spans="1:39" x14ac:dyDescent="0.25">
      <c r="A38" s="64">
        <v>3617</v>
      </c>
      <c r="B38" s="64"/>
      <c r="C38" s="36" t="s">
        <v>165</v>
      </c>
      <c r="D38" s="85">
        <v>5359650.66</v>
      </c>
      <c r="E38" s="85">
        <v>5380242.1699999999</v>
      </c>
      <c r="F38" s="85">
        <v>5402933.3499999996</v>
      </c>
      <c r="G38" s="85">
        <v>5422068.7389479158</v>
      </c>
      <c r="H38" s="85">
        <v>5440142.3014110755</v>
      </c>
      <c r="I38" s="85">
        <v>5458276.1090824455</v>
      </c>
      <c r="J38" s="85">
        <v>5476470.3627793873</v>
      </c>
      <c r="K38" s="85">
        <v>5494725.2639886523</v>
      </c>
      <c r="L38" s="85">
        <v>5261896.2804386169</v>
      </c>
      <c r="M38" s="85">
        <v>5277243.4779232293</v>
      </c>
      <c r="N38" s="85">
        <v>5292635.4380671717</v>
      </c>
      <c r="O38" s="85">
        <v>5058072.2914282009</v>
      </c>
      <c r="P38" s="85">
        <v>5072825.0022781994</v>
      </c>
      <c r="Q38" s="85">
        <v>5086563.9033260364</v>
      </c>
      <c r="R38" s="85">
        <v>5100340.0138975447</v>
      </c>
      <c r="S38" s="85">
        <v>5114153.4347685175</v>
      </c>
      <c r="T38" s="85">
        <v>5128004.2669876823</v>
      </c>
      <c r="U38" s="85">
        <v>5141892.6118774405</v>
      </c>
      <c r="V38" s="85">
        <v>5155818.5710346084</v>
      </c>
      <c r="W38" s="85">
        <v>5169782.2463311609</v>
      </c>
      <c r="X38" s="85">
        <v>5183783.7399149742</v>
      </c>
      <c r="Y38" s="85">
        <v>5197823.1542105777</v>
      </c>
      <c r="Z38" s="85">
        <v>5211900.5919198981</v>
      </c>
      <c r="AA38" s="85">
        <v>0</v>
      </c>
      <c r="AB38" s="85">
        <v>0</v>
      </c>
      <c r="AC38" s="85">
        <v>0</v>
      </c>
      <c r="AD38" s="85">
        <v>0</v>
      </c>
      <c r="AE38" s="85">
        <v>0</v>
      </c>
      <c r="AF38" s="85">
        <v>0</v>
      </c>
      <c r="AG38" s="85">
        <v>0</v>
      </c>
      <c r="AH38" s="85">
        <v>0</v>
      </c>
      <c r="AI38" s="85">
        <v>0</v>
      </c>
      <c r="AJ38" s="85">
        <v>0</v>
      </c>
      <c r="AK38" s="85">
        <v>0</v>
      </c>
      <c r="AL38" s="85">
        <v>0</v>
      </c>
      <c r="AM38" s="85">
        <v>0</v>
      </c>
    </row>
    <row r="39" spans="1:39" x14ac:dyDescent="0.25">
      <c r="A39" s="64">
        <v>3603</v>
      </c>
      <c r="B39" s="64"/>
      <c r="C39" s="36" t="s">
        <v>166</v>
      </c>
      <c r="D39" s="85">
        <v>3087007.84</v>
      </c>
      <c r="E39" s="85">
        <v>3100000</v>
      </c>
      <c r="F39" s="85">
        <v>3100000</v>
      </c>
      <c r="G39" s="85">
        <v>3100000</v>
      </c>
      <c r="H39" s="85">
        <v>3100000</v>
      </c>
      <c r="I39" s="85">
        <v>3100000</v>
      </c>
      <c r="J39" s="85">
        <v>3100000</v>
      </c>
      <c r="K39" s="85">
        <v>3100000</v>
      </c>
      <c r="L39" s="85">
        <v>3100000</v>
      </c>
      <c r="M39" s="85">
        <v>3100000</v>
      </c>
      <c r="N39" s="85">
        <v>3100000</v>
      </c>
      <c r="O39" s="85">
        <v>3100000</v>
      </c>
      <c r="P39" s="85">
        <v>3100000</v>
      </c>
      <c r="Q39" s="85">
        <v>3100000</v>
      </c>
      <c r="R39" s="85">
        <v>3100000</v>
      </c>
      <c r="S39" s="85">
        <v>3100000</v>
      </c>
      <c r="T39" s="85">
        <v>3100000</v>
      </c>
      <c r="U39" s="85">
        <v>3100000</v>
      </c>
      <c r="V39" s="85">
        <v>3100000</v>
      </c>
      <c r="W39" s="85">
        <v>3100000</v>
      </c>
      <c r="X39" s="85">
        <v>3100000</v>
      </c>
      <c r="Y39" s="85">
        <v>3100000</v>
      </c>
      <c r="Z39" s="85">
        <v>3100000</v>
      </c>
      <c r="AA39" s="85">
        <v>0</v>
      </c>
      <c r="AB39" s="85">
        <v>0</v>
      </c>
      <c r="AC39" s="85">
        <v>0</v>
      </c>
      <c r="AD39" s="85">
        <v>0</v>
      </c>
      <c r="AE39" s="85">
        <v>0</v>
      </c>
      <c r="AF39" s="85">
        <v>0</v>
      </c>
      <c r="AG39" s="85">
        <v>0</v>
      </c>
      <c r="AH39" s="85">
        <v>0</v>
      </c>
      <c r="AI39" s="85">
        <v>0</v>
      </c>
      <c r="AJ39" s="85">
        <v>0</v>
      </c>
      <c r="AK39" s="85">
        <v>0</v>
      </c>
      <c r="AL39" s="85">
        <v>0</v>
      </c>
      <c r="AM39" s="85">
        <v>0</v>
      </c>
    </row>
    <row r="40" spans="1:39" x14ac:dyDescent="0.25">
      <c r="A40" s="64">
        <v>3605</v>
      </c>
      <c r="B40" s="64"/>
      <c r="C40" s="36" t="s">
        <v>167</v>
      </c>
      <c r="D40" s="85">
        <v>5440009.3999999994</v>
      </c>
      <c r="E40" s="85">
        <v>5231932.5599999996</v>
      </c>
      <c r="F40" s="85">
        <v>5128351.5199999996</v>
      </c>
      <c r="G40" s="85">
        <v>5152582.2892307686</v>
      </c>
      <c r="H40" s="85">
        <v>5176813.0584615376</v>
      </c>
      <c r="I40" s="85">
        <v>5201043.8276923066</v>
      </c>
      <c r="J40" s="85">
        <v>5225274.5969230756</v>
      </c>
      <c r="K40" s="85">
        <v>5249505.3661538446</v>
      </c>
      <c r="L40" s="85">
        <v>5273736.1353846136</v>
      </c>
      <c r="M40" s="85">
        <v>5297966.9046153827</v>
      </c>
      <c r="N40" s="85">
        <v>5322197.6738461517</v>
      </c>
      <c r="O40" s="85">
        <v>5346428.4430769207</v>
      </c>
      <c r="P40" s="85">
        <v>5370659.2123076897</v>
      </c>
      <c r="Q40" s="85">
        <v>5394889.9815384587</v>
      </c>
      <c r="R40" s="85">
        <v>5419120.7507692277</v>
      </c>
      <c r="S40" s="85">
        <v>5443351.5199999968</v>
      </c>
      <c r="T40" s="85">
        <v>5467582.2892307658</v>
      </c>
      <c r="U40" s="85">
        <v>5491813.0584615348</v>
      </c>
      <c r="V40" s="85">
        <v>5516043.8276923038</v>
      </c>
      <c r="W40" s="85">
        <v>5540274.5969230728</v>
      </c>
      <c r="X40" s="85">
        <v>5564505.3661538418</v>
      </c>
      <c r="Y40" s="85">
        <v>5588736.1353846109</v>
      </c>
      <c r="Z40" s="85">
        <v>5612966.9046153799</v>
      </c>
      <c r="AA40" s="85">
        <v>5637197.6738461489</v>
      </c>
      <c r="AB40" s="85">
        <v>5661428.4430769179</v>
      </c>
      <c r="AC40" s="85">
        <v>5685659.2123076869</v>
      </c>
      <c r="AD40" s="85">
        <v>5709889.9815384559</v>
      </c>
      <c r="AE40" s="85">
        <v>5734120.7507692249</v>
      </c>
      <c r="AF40" s="85">
        <v>5758351.519999994</v>
      </c>
      <c r="AG40" s="85">
        <v>5782582.289230763</v>
      </c>
      <c r="AH40" s="85">
        <v>5806813.058461532</v>
      </c>
      <c r="AI40" s="85">
        <v>5831043.827692301</v>
      </c>
      <c r="AJ40" s="85">
        <v>5855274.59692307</v>
      </c>
      <c r="AK40" s="85">
        <v>5879505.366153839</v>
      </c>
      <c r="AL40" s="85">
        <v>5903736.1353846081</v>
      </c>
      <c r="AM40" s="85">
        <v>-9.3132257461547852E-9</v>
      </c>
    </row>
    <row r="41" spans="1:39" x14ac:dyDescent="0.25">
      <c r="A41" s="64" t="e">
        <v>#N/A</v>
      </c>
      <c r="B41" s="64"/>
      <c r="C41" s="36" t="s">
        <v>168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  <c r="I41" s="85">
        <v>0</v>
      </c>
      <c r="J41" s="85">
        <v>0</v>
      </c>
      <c r="K41" s="85">
        <v>0</v>
      </c>
      <c r="L41" s="85">
        <v>0</v>
      </c>
      <c r="M41" s="85">
        <v>0</v>
      </c>
      <c r="N41" s="85">
        <v>0</v>
      </c>
      <c r="O41" s="85">
        <v>0</v>
      </c>
      <c r="P41" s="85">
        <v>0</v>
      </c>
      <c r="Q41" s="85">
        <v>0</v>
      </c>
      <c r="R41" s="85">
        <v>0</v>
      </c>
      <c r="S41" s="85">
        <v>0</v>
      </c>
      <c r="T41" s="85">
        <v>0</v>
      </c>
      <c r="U41" s="85">
        <v>0</v>
      </c>
      <c r="V41" s="85">
        <v>0</v>
      </c>
      <c r="W41" s="85">
        <v>0</v>
      </c>
      <c r="X41" s="85">
        <v>0</v>
      </c>
      <c r="Y41" s="85">
        <v>0</v>
      </c>
      <c r="Z41" s="85">
        <v>0</v>
      </c>
      <c r="AA41" s="85">
        <v>0</v>
      </c>
      <c r="AB41" s="85">
        <v>0</v>
      </c>
      <c r="AC41" s="85">
        <v>0</v>
      </c>
      <c r="AD41" s="85">
        <v>0</v>
      </c>
      <c r="AE41" s="85">
        <v>0</v>
      </c>
      <c r="AF41" s="85">
        <v>0</v>
      </c>
      <c r="AG41" s="85">
        <v>0</v>
      </c>
      <c r="AH41" s="85">
        <v>0</v>
      </c>
      <c r="AI41" s="85">
        <v>0</v>
      </c>
      <c r="AJ41" s="85">
        <v>0</v>
      </c>
      <c r="AK41" s="85">
        <v>0</v>
      </c>
      <c r="AL41" s="85">
        <v>0</v>
      </c>
      <c r="AM41" s="85">
        <v>0</v>
      </c>
    </row>
    <row r="42" spans="1:39" x14ac:dyDescent="0.25">
      <c r="A42" s="64">
        <v>3610</v>
      </c>
      <c r="B42" s="64"/>
      <c r="C42" s="36" t="s">
        <v>169</v>
      </c>
      <c r="D42" s="85">
        <v>1451652.71</v>
      </c>
      <c r="E42" s="85">
        <v>1432478.14</v>
      </c>
      <c r="F42" s="85">
        <v>1397436.38</v>
      </c>
      <c r="G42" s="85">
        <v>1402385.6338458331</v>
      </c>
      <c r="H42" s="85">
        <v>1407060.2526253192</v>
      </c>
      <c r="I42" s="85">
        <v>1411750.4534674035</v>
      </c>
      <c r="J42" s="85">
        <v>1416456.288312295</v>
      </c>
      <c r="K42" s="85">
        <v>1421177.8092733361</v>
      </c>
      <c r="L42" s="85">
        <v>1425618.9899273152</v>
      </c>
      <c r="M42" s="85">
        <v>1429777.0453146033</v>
      </c>
      <c r="N42" s="85">
        <v>1433947.2283634376</v>
      </c>
      <c r="O42" s="85">
        <v>949892.99999999977</v>
      </c>
      <c r="P42" s="85">
        <v>952663.52124999976</v>
      </c>
      <c r="Q42" s="85">
        <v>955243.65162005182</v>
      </c>
      <c r="R42" s="85">
        <v>862306.40468118421</v>
      </c>
      <c r="S42" s="85">
        <v>864641.81786052906</v>
      </c>
      <c r="T42" s="85">
        <v>866983.55611723464</v>
      </c>
      <c r="U42" s="85">
        <v>782633.28096999531</v>
      </c>
      <c r="V42" s="85">
        <v>784752.91277262243</v>
      </c>
      <c r="W42" s="85">
        <v>786878.28524471493</v>
      </c>
      <c r="X42" s="85">
        <v>710321.5854094479</v>
      </c>
      <c r="Y42" s="85">
        <v>712245.37303659844</v>
      </c>
      <c r="Z42" s="85">
        <v>714174.37092190585</v>
      </c>
      <c r="AA42" s="85">
        <v>644691.15608429536</v>
      </c>
      <c r="AB42" s="85">
        <v>646437.19463202369</v>
      </c>
      <c r="AC42" s="85">
        <v>648187.96203415212</v>
      </c>
      <c r="AD42" s="85">
        <v>585124.67489457934</v>
      </c>
      <c r="AE42" s="85">
        <v>586709.38755575218</v>
      </c>
      <c r="AF42" s="85">
        <v>588298.39214704896</v>
      </c>
      <c r="AG42" s="85">
        <v>531061.8610777423</v>
      </c>
      <c r="AH42" s="85">
        <v>532500.15361816122</v>
      </c>
      <c r="AI42" s="85">
        <v>533942.34153421037</v>
      </c>
      <c r="AJ42" s="85">
        <v>481994.20122244448</v>
      </c>
      <c r="AK42" s="85">
        <v>483299.60218408861</v>
      </c>
      <c r="AL42" s="85">
        <v>484608.53860667051</v>
      </c>
      <c r="AM42" s="85">
        <v>437460.16620472982</v>
      </c>
    </row>
    <row r="43" spans="1:39" x14ac:dyDescent="0.25">
      <c r="A43" s="64">
        <v>3613</v>
      </c>
      <c r="B43" s="64"/>
      <c r="C43" s="36" t="s">
        <v>170</v>
      </c>
      <c r="D43" s="85">
        <v>199999.97</v>
      </c>
      <c r="E43" s="85">
        <v>79999.97</v>
      </c>
      <c r="F43" s="85">
        <v>79999.97</v>
      </c>
      <c r="G43" s="85">
        <v>79999.97</v>
      </c>
      <c r="H43" s="85">
        <v>79999.97</v>
      </c>
      <c r="I43" s="85">
        <v>79999.97</v>
      </c>
      <c r="J43" s="85">
        <v>79999.97</v>
      </c>
      <c r="K43" s="85">
        <v>79999.97</v>
      </c>
      <c r="L43" s="85">
        <v>79999.97</v>
      </c>
      <c r="M43" s="85">
        <v>79999.97</v>
      </c>
      <c r="N43" s="85">
        <v>79999.97</v>
      </c>
      <c r="O43" s="85">
        <v>79999.97</v>
      </c>
      <c r="P43" s="85">
        <v>79999.97</v>
      </c>
      <c r="Q43" s="85">
        <v>79999.97</v>
      </c>
      <c r="R43" s="85">
        <v>79999.97</v>
      </c>
      <c r="S43" s="85">
        <v>79999.97</v>
      </c>
      <c r="T43" s="85">
        <v>79999.97</v>
      </c>
      <c r="U43" s="85">
        <v>79999.97</v>
      </c>
      <c r="V43" s="85">
        <v>79999.97</v>
      </c>
      <c r="W43" s="85">
        <v>79999.97</v>
      </c>
      <c r="X43" s="85">
        <v>79999.97</v>
      </c>
      <c r="Y43" s="85">
        <v>79999.97</v>
      </c>
      <c r="Z43" s="85">
        <v>79999.97</v>
      </c>
      <c r="AA43" s="85">
        <v>79999.97</v>
      </c>
      <c r="AB43" s="85">
        <v>79999.97</v>
      </c>
      <c r="AC43" s="85">
        <v>79999.97</v>
      </c>
      <c r="AD43" s="85">
        <v>79999.97</v>
      </c>
      <c r="AE43" s="85">
        <v>79999.97</v>
      </c>
      <c r="AF43" s="85">
        <v>79999.97</v>
      </c>
      <c r="AG43" s="85">
        <v>79999.97</v>
      </c>
      <c r="AH43" s="85">
        <v>79999.97</v>
      </c>
      <c r="AI43" s="85">
        <v>79999.97</v>
      </c>
      <c r="AJ43" s="85">
        <v>79999.97</v>
      </c>
      <c r="AK43" s="85">
        <v>79999.97</v>
      </c>
      <c r="AL43" s="85">
        <v>79999.97</v>
      </c>
      <c r="AM43" s="85">
        <v>79999.97</v>
      </c>
    </row>
    <row r="44" spans="1:39" x14ac:dyDescent="0.25">
      <c r="A44" s="64" t="e">
        <v>#N/A</v>
      </c>
      <c r="B44" s="64"/>
      <c r="C44" s="36" t="s">
        <v>171</v>
      </c>
      <c r="D44" s="85">
        <v>0</v>
      </c>
      <c r="E44" s="85">
        <v>0</v>
      </c>
      <c r="F44" s="85">
        <v>0</v>
      </c>
      <c r="G44" s="85">
        <v>0</v>
      </c>
      <c r="H44" s="85">
        <v>0</v>
      </c>
      <c r="I44" s="85">
        <v>0</v>
      </c>
      <c r="J44" s="85">
        <v>0</v>
      </c>
      <c r="K44" s="85">
        <v>0</v>
      </c>
      <c r="L44" s="85">
        <v>0</v>
      </c>
      <c r="M44" s="85">
        <v>0</v>
      </c>
      <c r="N44" s="85">
        <v>0</v>
      </c>
      <c r="O44" s="85">
        <v>0</v>
      </c>
      <c r="P44" s="85">
        <v>0</v>
      </c>
      <c r="Q44" s="85">
        <v>0</v>
      </c>
      <c r="R44" s="85">
        <v>0</v>
      </c>
      <c r="S44" s="85">
        <v>0</v>
      </c>
      <c r="T44" s="85">
        <v>0</v>
      </c>
      <c r="U44" s="85">
        <v>0</v>
      </c>
      <c r="V44" s="85">
        <v>0</v>
      </c>
      <c r="W44" s="85">
        <v>0</v>
      </c>
      <c r="X44" s="85">
        <v>0</v>
      </c>
      <c r="Y44" s="85">
        <v>0</v>
      </c>
      <c r="Z44" s="85">
        <v>0</v>
      </c>
      <c r="AA44" s="85">
        <v>0</v>
      </c>
      <c r="AB44" s="85">
        <v>0</v>
      </c>
      <c r="AC44" s="85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</row>
    <row r="45" spans="1:39" x14ac:dyDescent="0.25">
      <c r="A45" s="64">
        <v>3616</v>
      </c>
      <c r="B45" s="64"/>
      <c r="C45" s="89" t="s">
        <v>172</v>
      </c>
      <c r="D45" s="85">
        <v>9602430.3299999982</v>
      </c>
      <c r="E45" s="85">
        <v>9663820.4399999976</v>
      </c>
      <c r="F45" s="85">
        <v>9712072.6499999985</v>
      </c>
      <c r="G45" s="85">
        <v>9760633.0132499989</v>
      </c>
      <c r="H45" s="85">
        <v>9809436.1783162486</v>
      </c>
      <c r="I45" s="85">
        <v>9858483.3592078295</v>
      </c>
      <c r="J45" s="85">
        <v>9907775.7760038693</v>
      </c>
      <c r="K45" s="85">
        <v>9957314.6548838895</v>
      </c>
      <c r="L45" s="85">
        <v>10007101.228158308</v>
      </c>
      <c r="M45" s="85">
        <v>10057136.734299099</v>
      </c>
      <c r="N45" s="85">
        <v>10107422.417970594</v>
      </c>
      <c r="O45" s="85">
        <v>7379533.9999999972</v>
      </c>
      <c r="P45" s="85">
        <v>7416431.6699999971</v>
      </c>
      <c r="Q45" s="85">
        <v>7453513.8283499973</v>
      </c>
      <c r="R45" s="85">
        <v>7490781.3974917475</v>
      </c>
      <c r="S45" s="85">
        <v>7528235.304479206</v>
      </c>
      <c r="T45" s="85">
        <v>7565876.4810016025</v>
      </c>
      <c r="U45" s="85">
        <v>7603705.8634066107</v>
      </c>
      <c r="V45" s="85">
        <v>7641724.3927236442</v>
      </c>
      <c r="W45" s="85">
        <v>7679933.0146872625</v>
      </c>
      <c r="X45" s="85">
        <v>7718332.6797606992</v>
      </c>
      <c r="Y45" s="85">
        <v>7756924.3431595024</v>
      </c>
      <c r="Z45" s="85">
        <v>7795708.9648752995</v>
      </c>
      <c r="AA45" s="85">
        <v>4834687.5096996762</v>
      </c>
      <c r="AB45" s="85">
        <v>4858860.9472481748</v>
      </c>
      <c r="AC45" s="85">
        <v>4883155.2519844156</v>
      </c>
      <c r="AD45" s="85">
        <v>4907571.028244338</v>
      </c>
      <c r="AE45" s="85">
        <v>4932108.8833855595</v>
      </c>
      <c r="AF45" s="85">
        <v>4956769.4278024873</v>
      </c>
      <c r="AG45" s="85">
        <v>4981553.2749414993</v>
      </c>
      <c r="AH45" s="85">
        <v>5006461.0413162066</v>
      </c>
      <c r="AI45" s="85">
        <v>5031493.3465227876</v>
      </c>
      <c r="AJ45" s="85">
        <v>5056650.8132554013</v>
      </c>
      <c r="AK45" s="85">
        <v>5081934.0673216786</v>
      </c>
      <c r="AL45" s="85">
        <v>5107343.7376582874</v>
      </c>
      <c r="AM45" s="85">
        <v>999999.99999999721</v>
      </c>
    </row>
    <row r="46" spans="1:39" x14ac:dyDescent="0.25">
      <c r="A46" s="64" t="e">
        <v>#N/A</v>
      </c>
      <c r="B46" s="64"/>
      <c r="C46" s="36" t="s">
        <v>173</v>
      </c>
      <c r="D46" s="85">
        <v>0</v>
      </c>
      <c r="E46" s="85">
        <v>0</v>
      </c>
      <c r="F46" s="85">
        <v>0</v>
      </c>
      <c r="G46" s="85">
        <v>0</v>
      </c>
      <c r="H46" s="85">
        <v>0</v>
      </c>
      <c r="I46" s="85">
        <v>0</v>
      </c>
      <c r="J46" s="85">
        <v>0</v>
      </c>
      <c r="K46" s="85">
        <v>0</v>
      </c>
      <c r="L46" s="85">
        <v>0</v>
      </c>
      <c r="M46" s="85">
        <v>0</v>
      </c>
      <c r="N46" s="85">
        <v>0</v>
      </c>
      <c r="O46" s="85">
        <v>0</v>
      </c>
      <c r="P46" s="85">
        <v>0</v>
      </c>
      <c r="Q46" s="85">
        <v>0</v>
      </c>
      <c r="R46" s="85">
        <v>0</v>
      </c>
      <c r="S46" s="85">
        <v>0</v>
      </c>
      <c r="T46" s="85">
        <v>0</v>
      </c>
      <c r="U46" s="85">
        <v>0</v>
      </c>
      <c r="V46" s="85">
        <v>0</v>
      </c>
      <c r="W46" s="85">
        <v>0</v>
      </c>
      <c r="X46" s="85">
        <v>0</v>
      </c>
      <c r="Y46" s="85">
        <v>0</v>
      </c>
      <c r="Z46" s="85">
        <v>0</v>
      </c>
      <c r="AA46" s="85">
        <v>0</v>
      </c>
      <c r="AB46" s="85">
        <v>0</v>
      </c>
      <c r="AC46" s="85">
        <v>0</v>
      </c>
      <c r="AD46" s="85">
        <v>0</v>
      </c>
      <c r="AE46" s="85">
        <v>0</v>
      </c>
      <c r="AF46" s="85">
        <v>0</v>
      </c>
      <c r="AG46" s="85">
        <v>0</v>
      </c>
      <c r="AH46" s="85">
        <v>0</v>
      </c>
      <c r="AI46" s="85">
        <v>0</v>
      </c>
      <c r="AJ46" s="85">
        <v>0</v>
      </c>
      <c r="AK46" s="85">
        <v>0</v>
      </c>
      <c r="AL46" s="85">
        <v>0</v>
      </c>
      <c r="AM46" s="85">
        <v>0</v>
      </c>
    </row>
    <row r="47" spans="1:39" x14ac:dyDescent="0.25">
      <c r="A47" s="64">
        <v>3609</v>
      </c>
      <c r="B47" s="64"/>
      <c r="C47" s="36" t="s">
        <v>174</v>
      </c>
      <c r="D47" s="85">
        <v>2688372.4</v>
      </c>
      <c r="E47" s="85">
        <v>2759657.29</v>
      </c>
      <c r="F47" s="85">
        <v>2512361.7000000002</v>
      </c>
      <c r="G47" s="85">
        <v>2539578.95175</v>
      </c>
      <c r="H47" s="85">
        <v>2567091.0570606249</v>
      </c>
      <c r="I47" s="85">
        <v>2594901.2101787818</v>
      </c>
      <c r="J47" s="85">
        <v>2540473.129776937</v>
      </c>
      <c r="K47" s="85">
        <v>2567994.9220161871</v>
      </c>
      <c r="L47" s="85">
        <v>2595814.8670046958</v>
      </c>
      <c r="M47" s="85">
        <v>2540483.0277258842</v>
      </c>
      <c r="N47" s="85">
        <v>2568004.9271929148</v>
      </c>
      <c r="O47" s="85">
        <v>2595824.9805708379</v>
      </c>
      <c r="P47" s="85">
        <v>2540483.1372895176</v>
      </c>
      <c r="Q47" s="85">
        <v>2568005.0379434875</v>
      </c>
      <c r="R47" s="85">
        <v>2595825.0925212088</v>
      </c>
      <c r="S47" s="85">
        <v>2540483.1385023138</v>
      </c>
      <c r="T47" s="85">
        <v>2568005.0391694224</v>
      </c>
      <c r="U47" s="85">
        <v>2595825.0937604243</v>
      </c>
      <c r="V47" s="85">
        <v>2191309.016649425</v>
      </c>
      <c r="W47" s="85">
        <v>1776786.3943332422</v>
      </c>
      <c r="X47" s="85">
        <v>1351838.3150218753</v>
      </c>
      <c r="Y47" s="85">
        <v>915870.45842732082</v>
      </c>
      <c r="Z47" s="85">
        <v>467857.15917995677</v>
      </c>
      <c r="AA47" s="85">
        <v>6.9849193096160889E-10</v>
      </c>
      <c r="AB47" s="85">
        <v>6.9849193096160889E-10</v>
      </c>
      <c r="AC47" s="85">
        <v>6.9849193096160889E-10</v>
      </c>
      <c r="AD47" s="85">
        <v>6.9849193096160889E-10</v>
      </c>
      <c r="AE47" s="85">
        <v>6.9849193096160889E-10</v>
      </c>
      <c r="AF47" s="85">
        <v>6.9849193096160889E-10</v>
      </c>
      <c r="AG47" s="85">
        <v>6.9849193096160889E-10</v>
      </c>
      <c r="AH47" s="85">
        <v>6.9849193096160889E-10</v>
      </c>
      <c r="AI47" s="85">
        <v>6.9849193096160889E-10</v>
      </c>
      <c r="AJ47" s="85">
        <v>6.9849193096160889E-10</v>
      </c>
      <c r="AK47" s="85">
        <v>6.9849193096160889E-10</v>
      </c>
      <c r="AL47" s="85">
        <v>6.9849193096160889E-10</v>
      </c>
      <c r="AM47" s="85">
        <v>6.9849193096160889E-10</v>
      </c>
    </row>
    <row r="48" spans="1:39" x14ac:dyDescent="0.25">
      <c r="B48" s="64"/>
      <c r="C48" s="36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</row>
    <row r="49" spans="2:39" x14ac:dyDescent="0.25">
      <c r="B49" s="87">
        <v>1.05</v>
      </c>
      <c r="C49" s="29" t="s">
        <v>95</v>
      </c>
      <c r="D49" s="88">
        <v>0</v>
      </c>
      <c r="E49" s="88">
        <v>0</v>
      </c>
      <c r="F49" s="88">
        <v>0</v>
      </c>
      <c r="G49" s="88">
        <v>0</v>
      </c>
      <c r="H49" s="88">
        <v>0</v>
      </c>
      <c r="I49" s="88">
        <v>0</v>
      </c>
      <c r="J49" s="88">
        <v>0</v>
      </c>
      <c r="K49" s="88">
        <v>0</v>
      </c>
      <c r="L49" s="88">
        <v>0</v>
      </c>
      <c r="M49" s="88">
        <v>0</v>
      </c>
      <c r="N49" s="88">
        <v>0</v>
      </c>
      <c r="O49" s="88">
        <v>0</v>
      </c>
      <c r="P49" s="88">
        <v>0</v>
      </c>
      <c r="Q49" s="88">
        <v>0</v>
      </c>
      <c r="R49" s="88">
        <v>0</v>
      </c>
      <c r="S49" s="88">
        <v>0</v>
      </c>
      <c r="T49" s="88">
        <v>0</v>
      </c>
      <c r="U49" s="88">
        <v>0</v>
      </c>
      <c r="V49" s="88">
        <v>0</v>
      </c>
      <c r="W49" s="88">
        <v>0</v>
      </c>
      <c r="X49" s="88">
        <v>0</v>
      </c>
      <c r="Y49" s="88">
        <v>0</v>
      </c>
      <c r="Z49" s="88">
        <v>0</v>
      </c>
      <c r="AA49" s="88">
        <v>0</v>
      </c>
      <c r="AB49" s="88">
        <v>0</v>
      </c>
      <c r="AC49" s="88">
        <v>0</v>
      </c>
      <c r="AD49" s="88">
        <v>0</v>
      </c>
      <c r="AE49" s="88">
        <v>0</v>
      </c>
      <c r="AF49" s="88">
        <v>0</v>
      </c>
      <c r="AG49" s="88">
        <v>0</v>
      </c>
      <c r="AH49" s="88">
        <v>0</v>
      </c>
      <c r="AI49" s="88">
        <v>0</v>
      </c>
      <c r="AJ49" s="88">
        <v>0</v>
      </c>
      <c r="AK49" s="88">
        <v>0</v>
      </c>
      <c r="AL49" s="88">
        <v>0</v>
      </c>
      <c r="AM49" s="88">
        <v>0</v>
      </c>
    </row>
    <row r="50" spans="2:39" x14ac:dyDescent="0.25">
      <c r="B50" s="64"/>
      <c r="C50" s="36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</row>
    <row r="51" spans="2:39" x14ac:dyDescent="0.25">
      <c r="B51" s="64">
        <v>1.06</v>
      </c>
      <c r="C51" s="36" t="s">
        <v>96</v>
      </c>
      <c r="D51" s="90">
        <f>SUM(D16:D49)/2</f>
        <v>77212401.660000011</v>
      </c>
      <c r="E51" s="90">
        <f>SUM(E16:E49)/2</f>
        <v>72001873.63000001</v>
      </c>
      <c r="F51" s="90">
        <f>SUM(F16:F49)/2</f>
        <v>64939550.609999992</v>
      </c>
      <c r="G51" s="90">
        <f t="shared" ref="G51:AM51" si="0">SUM(G16:G49)/2</f>
        <v>62131388.565607421</v>
      </c>
      <c r="H51" s="90">
        <f t="shared" si="0"/>
        <v>62926169.407808043</v>
      </c>
      <c r="I51" s="90">
        <f t="shared" si="0"/>
        <v>61533238.699873693</v>
      </c>
      <c r="J51" s="90">
        <f t="shared" si="0"/>
        <v>64515543.331056163</v>
      </c>
      <c r="K51" s="90">
        <f t="shared" si="0"/>
        <v>68434859.529347435</v>
      </c>
      <c r="L51" s="90">
        <f t="shared" si="0"/>
        <v>69530011.589805812</v>
      </c>
      <c r="M51" s="90">
        <f t="shared" si="0"/>
        <v>68213718.156446934</v>
      </c>
      <c r="N51" s="90">
        <f t="shared" si="0"/>
        <v>67287775.262689397</v>
      </c>
      <c r="O51" s="90">
        <f t="shared" si="0"/>
        <v>69807981.180637807</v>
      </c>
      <c r="P51" s="90">
        <f t="shared" si="0"/>
        <v>68165741.374732986</v>
      </c>
      <c r="Q51" s="90">
        <f t="shared" si="0"/>
        <v>68238918.84136425</v>
      </c>
      <c r="R51" s="90">
        <f t="shared" si="0"/>
        <v>69749202.193946555</v>
      </c>
      <c r="S51" s="90">
        <f t="shared" si="0"/>
        <v>68278572.376991406</v>
      </c>
      <c r="T51" s="90">
        <f t="shared" si="0"/>
        <v>67806850.119663686</v>
      </c>
      <c r="U51" s="90">
        <f t="shared" si="0"/>
        <v>70044462.845348164</v>
      </c>
      <c r="V51" s="90">
        <f t="shared" si="0"/>
        <v>70462332.321158737</v>
      </c>
      <c r="W51" s="90">
        <f t="shared" si="0"/>
        <v>71656534.988207921</v>
      </c>
      <c r="X51" s="90">
        <f t="shared" si="0"/>
        <v>76623971.770692855</v>
      </c>
      <c r="Y51" s="90">
        <f t="shared" si="0"/>
        <v>78130795.561041266</v>
      </c>
      <c r="Z51" s="90">
        <f t="shared" si="0"/>
        <v>75043868.084010288</v>
      </c>
      <c r="AA51" s="90">
        <f t="shared" si="0"/>
        <v>80245150.579205185</v>
      </c>
      <c r="AB51" s="90">
        <f t="shared" si="0"/>
        <v>80589606.156854704</v>
      </c>
      <c r="AC51" s="90">
        <f t="shared" si="0"/>
        <v>78553492.501449451</v>
      </c>
      <c r="AD51" s="90">
        <f t="shared" si="0"/>
        <v>84148959.696295753</v>
      </c>
      <c r="AE51" s="90">
        <f t="shared" si="0"/>
        <v>86951913.196425229</v>
      </c>
      <c r="AF51" s="90">
        <f t="shared" si="0"/>
        <v>83819397.57023266</v>
      </c>
      <c r="AG51" s="90">
        <f t="shared" si="0"/>
        <v>90854550.859494388</v>
      </c>
      <c r="AH51" s="90">
        <f t="shared" si="0"/>
        <v>93992950.096920982</v>
      </c>
      <c r="AI51" s="90">
        <f t="shared" si="0"/>
        <v>90299071.046648115</v>
      </c>
      <c r="AJ51" s="90">
        <f t="shared" si="0"/>
        <v>98373892.564100921</v>
      </c>
      <c r="AK51" s="90">
        <f t="shared" si="0"/>
        <v>102780078.81741884</v>
      </c>
      <c r="AL51" s="90">
        <f t="shared" si="0"/>
        <v>97883809.220888376</v>
      </c>
      <c r="AM51" s="90">
        <f t="shared" si="0"/>
        <v>104758822.39120135</v>
      </c>
    </row>
    <row r="52" spans="2:39" x14ac:dyDescent="0.25">
      <c r="C52" s="76"/>
      <c r="D52" s="91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</row>
    <row r="53" spans="2:39" x14ac:dyDescent="0.25">
      <c r="C53" s="79" t="s">
        <v>175</v>
      </c>
      <c r="D53" s="93">
        <f>-'GFSC BS Template'!D21+D51</f>
        <v>0</v>
      </c>
      <c r="E53" s="94">
        <f>-'GFSC BS Template'!E21+E51</f>
        <v>0</v>
      </c>
      <c r="F53" s="94">
        <f>-'GFSC BS Template'!F21+F51</f>
        <v>0</v>
      </c>
      <c r="G53" s="94">
        <f>-'GFSC BS Template'!G21+G51</f>
        <v>0</v>
      </c>
      <c r="H53" s="94">
        <f>-'GFSC BS Template'!H21+H51</f>
        <v>0</v>
      </c>
      <c r="I53" s="94">
        <f>-'GFSC BS Template'!I21+I51</f>
        <v>0</v>
      </c>
      <c r="J53" s="94">
        <f>-'GFSC BS Template'!J21+J51</f>
        <v>0</v>
      </c>
      <c r="K53" s="94">
        <f>-'GFSC BS Template'!K21+K51</f>
        <v>0</v>
      </c>
      <c r="L53" s="94">
        <f>-'GFSC BS Template'!L21+L51</f>
        <v>0</v>
      </c>
      <c r="M53" s="94">
        <f>-'GFSC BS Template'!M21+M51</f>
        <v>0</v>
      </c>
      <c r="N53" s="94">
        <f>-'GFSC BS Template'!N21+N51</f>
        <v>0</v>
      </c>
      <c r="O53" s="94">
        <f>-'GFSC BS Template'!O21+O51</f>
        <v>0</v>
      </c>
      <c r="P53" s="94">
        <f>-'GFSC BS Template'!Q21+P51</f>
        <v>0</v>
      </c>
      <c r="Q53" s="94">
        <f>-'GFSC BS Template'!R21+Q51</f>
        <v>0</v>
      </c>
      <c r="R53" s="94">
        <f>-'GFSC BS Template'!S21+R51</f>
        <v>0</v>
      </c>
      <c r="S53" s="94">
        <f>-'GFSC BS Template'!T21+S51</f>
        <v>0</v>
      </c>
      <c r="T53" s="94">
        <f>-'GFSC BS Template'!U21+T51</f>
        <v>0</v>
      </c>
      <c r="U53" s="94">
        <f>-'GFSC BS Template'!V21+U51</f>
        <v>0</v>
      </c>
      <c r="V53" s="94">
        <f>-'GFSC BS Template'!W21+V51</f>
        <v>0</v>
      </c>
      <c r="W53" s="94">
        <f>-'GFSC BS Template'!X21+W51</f>
        <v>0</v>
      </c>
      <c r="X53" s="94">
        <f>-'GFSC BS Template'!Y21+X51</f>
        <v>0</v>
      </c>
      <c r="Y53" s="94">
        <f>-'GFSC BS Template'!Z21+Y51</f>
        <v>0</v>
      </c>
      <c r="Z53" s="94">
        <f>-'GFSC BS Template'!AA21+Z51</f>
        <v>0</v>
      </c>
      <c r="AA53" s="94">
        <f>-'GFSC BS Template'!AB21+AA51</f>
        <v>0</v>
      </c>
      <c r="AB53" s="94">
        <f>-'GFSC BS Template'!AD21+AB51</f>
        <v>0</v>
      </c>
      <c r="AC53" s="94">
        <f>-'GFSC BS Template'!AE21+AC51</f>
        <v>0</v>
      </c>
      <c r="AD53" s="94">
        <f>-'GFSC BS Template'!AF21+AD51</f>
        <v>0</v>
      </c>
      <c r="AE53" s="94">
        <f>-'GFSC BS Template'!AG21+AE51</f>
        <v>0</v>
      </c>
      <c r="AF53" s="94">
        <f>-'GFSC BS Template'!AH21+AF51</f>
        <v>0</v>
      </c>
      <c r="AG53" s="94">
        <f>-'GFSC BS Template'!AI21+AG51</f>
        <v>0</v>
      </c>
      <c r="AH53" s="94">
        <f>-'GFSC BS Template'!AJ21+AH51</f>
        <v>0</v>
      </c>
      <c r="AI53" s="94">
        <f>-'GFSC BS Template'!AK21+AI51</f>
        <v>0</v>
      </c>
      <c r="AJ53" s="94">
        <f>-'GFSC BS Template'!AL21+AJ51</f>
        <v>0</v>
      </c>
      <c r="AK53" s="94">
        <f>-'GFSC BS Template'!AM21+AK51</f>
        <v>0</v>
      </c>
      <c r="AL53" s="94">
        <f>-'GFSC BS Template'!AN21+AL51</f>
        <v>0</v>
      </c>
      <c r="AM53" s="94">
        <f>-'GFSC BS Template'!AO21+AM51</f>
        <v>0</v>
      </c>
    </row>
    <row r="54" spans="2:39" x14ac:dyDescent="0.25">
      <c r="B54" s="1"/>
      <c r="H54" s="12"/>
      <c r="I54" s="12"/>
      <c r="K54" s="12"/>
      <c r="L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</row>
    <row r="55" spans="2:39" x14ac:dyDescent="0.25">
      <c r="H55" s="12"/>
      <c r="I55" s="12"/>
      <c r="K55" s="12"/>
      <c r="L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</row>
    <row r="56" spans="2:39" x14ac:dyDescent="0.25">
      <c r="H56" s="12"/>
      <c r="I56" s="12"/>
      <c r="K56" s="12"/>
      <c r="L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</row>
    <row r="57" spans="2:39" x14ac:dyDescent="0.25">
      <c r="H57" s="12"/>
      <c r="I57" s="12"/>
      <c r="K57" s="12"/>
      <c r="L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</row>
    <row r="58" spans="2:39" x14ac:dyDescent="0.25">
      <c r="D58" s="11"/>
      <c r="H58" s="12"/>
      <c r="I58" s="12"/>
      <c r="K58" s="12"/>
      <c r="L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</row>
    <row r="59" spans="2:39" x14ac:dyDescent="0.25">
      <c r="D59" s="11"/>
      <c r="H59" s="12"/>
      <c r="I59" s="12"/>
      <c r="K59" s="12"/>
      <c r="L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</row>
    <row r="60" spans="2:39" x14ac:dyDescent="0.25">
      <c r="D60" s="11"/>
      <c r="H60" s="12"/>
      <c r="I60" s="12"/>
      <c r="K60" s="12"/>
      <c r="L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</row>
    <row r="61" spans="2:39" x14ac:dyDescent="0.25">
      <c r="D61" s="11"/>
      <c r="H61" s="12"/>
      <c r="I61" s="12"/>
      <c r="K61" s="12"/>
      <c r="L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</row>
    <row r="62" spans="2:39" x14ac:dyDescent="0.25">
      <c r="D62" s="11"/>
      <c r="H62" s="12"/>
      <c r="I62" s="12"/>
      <c r="K62" s="12"/>
      <c r="L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</row>
    <row r="63" spans="2:39" x14ac:dyDescent="0.25">
      <c r="D63" s="11"/>
      <c r="H63" s="12"/>
      <c r="I63" s="12"/>
      <c r="K63" s="12"/>
      <c r="L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</row>
    <row r="64" spans="2:39" x14ac:dyDescent="0.25">
      <c r="D64" s="11"/>
      <c r="H64" s="12"/>
      <c r="I64" s="12"/>
      <c r="K64" s="12"/>
      <c r="L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</row>
    <row r="65" spans="4:4" x14ac:dyDescent="0.25">
      <c r="D65" s="11"/>
    </row>
    <row r="66" spans="4:4" x14ac:dyDescent="0.25">
      <c r="D66" s="11"/>
    </row>
    <row r="67" spans="4:4" x14ac:dyDescent="0.25">
      <c r="D67" s="11"/>
    </row>
    <row r="68" spans="4:4" x14ac:dyDescent="0.25">
      <c r="D68" s="11"/>
    </row>
    <row r="69" spans="4:4" x14ac:dyDescent="0.25">
      <c r="D69" s="11"/>
    </row>
    <row r="70" spans="4:4" x14ac:dyDescent="0.25">
      <c r="D70" s="11"/>
    </row>
    <row r="71" spans="4:4" x14ac:dyDescent="0.25">
      <c r="D71" s="11"/>
    </row>
    <row r="72" spans="4:4" x14ac:dyDescent="0.25">
      <c r="D72" s="11"/>
    </row>
    <row r="73" spans="4:4" x14ac:dyDescent="0.25">
      <c r="D73" s="11"/>
    </row>
    <row r="74" spans="4:4" x14ac:dyDescent="0.25">
      <c r="D74" s="11"/>
    </row>
    <row r="75" spans="4:4" x14ac:dyDescent="0.25">
      <c r="D75" s="11"/>
    </row>
    <row r="76" spans="4:4" x14ac:dyDescent="0.25">
      <c r="D76" s="11"/>
    </row>
    <row r="77" spans="4:4" x14ac:dyDescent="0.25">
      <c r="D77" s="11"/>
    </row>
    <row r="78" spans="4:4" x14ac:dyDescent="0.25">
      <c r="D78" s="11"/>
    </row>
    <row r="79" spans="4:4" x14ac:dyDescent="0.25">
      <c r="D79" s="11"/>
    </row>
    <row r="80" spans="4:4" x14ac:dyDescent="0.25">
      <c r="D80" s="11"/>
    </row>
  </sheetData>
  <dataConsolidate/>
  <mergeCells count="5">
    <mergeCell ref="D8:F8"/>
    <mergeCell ref="D9:F9"/>
    <mergeCell ref="D11:O11"/>
    <mergeCell ref="P11:AA11"/>
    <mergeCell ref="AB11:AM11"/>
  </mergeCells>
  <conditionalFormatting sqref="B54">
    <cfRule type="expression" dxfId="53" priority="3">
      <formula>externalformula(B54)</formula>
    </cfRule>
  </conditionalFormatting>
  <conditionalFormatting sqref="D16:AM50">
    <cfRule type="containsText" dxfId="52" priority="1" operator="containsText" text="N/A">
      <formula>NOT(ISERROR(SEARCH("N/A",D16)))</formula>
    </cfRule>
  </conditionalFormatting>
  <conditionalFormatting sqref="D16:AM51">
    <cfRule type="expression" dxfId="51" priority="2" stopIfTrue="1">
      <formula>IF(D16="",TRUE,FALSE)</formula>
    </cfRule>
  </conditionalFormatting>
  <pageMargins left="0.7" right="0.7" top="0.75" bottom="0.75" header="0.3" footer="0.3"/>
  <pageSetup paperSize="9" scale="62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969E-3717-4176-9319-235F560AF5AC}">
  <sheetPr>
    <tabColor rgb="FF92D050"/>
    <pageSetUpPr fitToPage="1"/>
  </sheetPr>
  <dimension ref="A1:AB124"/>
  <sheetViews>
    <sheetView showGridLines="0" zoomScale="85" zoomScaleNormal="85" workbookViewId="0">
      <pane xSplit="1" ySplit="6" topLeftCell="B7" activePane="bottomRight" state="frozen"/>
      <selection activeCell="D32" sqref="D32"/>
      <selection pane="topRight" activeCell="D32" sqref="D32"/>
      <selection pane="bottomLeft" activeCell="D32" sqref="D32"/>
      <selection pane="bottomRight" activeCell="C13" sqref="C13"/>
    </sheetView>
  </sheetViews>
  <sheetFormatPr defaultColWidth="9.140625" defaultRowHeight="12.75" outlineLevelRow="1" outlineLevelCol="1" x14ac:dyDescent="0.2"/>
  <cols>
    <col min="1" max="1" width="9.140625" style="1" customWidth="1" outlineLevel="1"/>
    <col min="2" max="2" width="40" style="1" customWidth="1"/>
    <col min="3" max="3" width="15" style="96" bestFit="1" customWidth="1"/>
    <col min="4" max="7" width="16" style="96" customWidth="1"/>
    <col min="8" max="8" width="16" style="97" customWidth="1"/>
    <col min="9" max="9" width="61" style="1" customWidth="1"/>
    <col min="10" max="10" width="14" style="1" bestFit="1" customWidth="1"/>
    <col min="11" max="11" width="10.140625" style="1" bestFit="1" customWidth="1"/>
    <col min="12" max="12" width="14" style="1" bestFit="1" customWidth="1"/>
    <col min="13" max="13" width="10.140625" style="1" bestFit="1" customWidth="1"/>
    <col min="14" max="14" width="5.5703125" style="1" bestFit="1" customWidth="1"/>
    <col min="15" max="15" width="9.140625" style="1"/>
    <col min="16" max="16" width="31.28515625" style="1" bestFit="1" customWidth="1"/>
    <col min="17" max="17" width="14" style="1" bestFit="1" customWidth="1"/>
    <col min="18" max="18" width="10.140625" style="1" bestFit="1" customWidth="1"/>
    <col min="19" max="19" width="14" style="1" bestFit="1" customWidth="1"/>
    <col min="20" max="20" width="10.140625" style="1" bestFit="1" customWidth="1"/>
    <col min="21" max="21" width="5.5703125" style="1" bestFit="1" customWidth="1"/>
    <col min="22" max="22" width="9.140625" style="1"/>
    <col min="23" max="23" width="31.28515625" style="1" bestFit="1" customWidth="1"/>
    <col min="24" max="24" width="11.28515625" style="1" bestFit="1" customWidth="1"/>
    <col min="25" max="25" width="10.140625" style="1" bestFit="1" customWidth="1"/>
    <col min="26" max="26" width="11.5703125" style="1" bestFit="1" customWidth="1"/>
    <col min="27" max="27" width="10.140625" style="1" bestFit="1" customWidth="1"/>
    <col min="28" max="28" width="5.5703125" style="1" bestFit="1" customWidth="1"/>
    <col min="29" max="16384" width="9.140625" style="1"/>
  </cols>
  <sheetData>
    <row r="1" spans="1:28" ht="20.25" x14ac:dyDescent="0.3">
      <c r="B1" s="95"/>
    </row>
    <row r="2" spans="1:28" s="97" customFormat="1" ht="20.25" x14ac:dyDescent="0.3">
      <c r="A2" s="1"/>
      <c r="B2" s="95"/>
      <c r="C2" s="96"/>
      <c r="D2" s="96"/>
      <c r="E2" s="96"/>
      <c r="F2" s="96"/>
      <c r="G2" s="96"/>
      <c r="I2" s="1"/>
      <c r="J2" s="1"/>
      <c r="K2" s="1"/>
      <c r="L2" s="1"/>
    </row>
    <row r="3" spans="1:28" s="97" customFormat="1" ht="20.25" x14ac:dyDescent="0.3">
      <c r="A3" s="1"/>
      <c r="B3" s="95" t="str">
        <f>IF(C19=0,"","******Reconciliation issue******")</f>
        <v/>
      </c>
      <c r="C3" s="96"/>
      <c r="D3" s="96"/>
      <c r="E3" s="96"/>
      <c r="F3" s="96"/>
      <c r="G3" s="96"/>
      <c r="I3" s="95" t="str">
        <f>IF(J19=0,"","******Reconciliation issue******")</f>
        <v/>
      </c>
      <c r="J3" s="1"/>
      <c r="K3" s="1"/>
      <c r="L3" s="1"/>
      <c r="P3" s="95" t="str">
        <f>IF(Q19=0,"","******Reconciliation issue******")</f>
        <v/>
      </c>
      <c r="W3" s="95" t="str">
        <f>IF(X19=0,"","******Reconciliation issue******")</f>
        <v/>
      </c>
    </row>
    <row r="4" spans="1:28" s="97" customFormat="1" ht="52.5" x14ac:dyDescent="0.2">
      <c r="A4" s="1"/>
      <c r="B4" s="98" t="s">
        <v>176</v>
      </c>
      <c r="C4" s="98"/>
      <c r="D4" s="98"/>
      <c r="E4" s="98"/>
      <c r="F4" s="98"/>
      <c r="G4" s="98"/>
      <c r="I4" s="98" t="s">
        <v>176</v>
      </c>
      <c r="J4" s="98"/>
      <c r="K4" s="98"/>
      <c r="L4" s="98"/>
      <c r="M4" s="98"/>
      <c r="N4" s="98"/>
      <c r="P4" s="98" t="s">
        <v>176</v>
      </c>
      <c r="Q4" s="98"/>
      <c r="R4" s="98"/>
      <c r="S4" s="98"/>
      <c r="T4" s="98"/>
      <c r="U4" s="98"/>
      <c r="W4" s="98" t="s">
        <v>176</v>
      </c>
      <c r="X4" s="98"/>
      <c r="Y4" s="98"/>
      <c r="Z4" s="98"/>
      <c r="AA4" s="98"/>
      <c r="AB4" s="98"/>
    </row>
    <row r="5" spans="1:28" s="97" customFormat="1" ht="29.25" customHeight="1" x14ac:dyDescent="0.25">
      <c r="A5" s="1"/>
      <c r="B5" s="99" t="str">
        <f>+'Cover GFSC'!A31</f>
        <v>FY25 - FY27 (based on Mar25 actuals)</v>
      </c>
      <c r="C5" s="100"/>
      <c r="D5" s="100"/>
      <c r="E5" s="100"/>
      <c r="F5" s="100"/>
      <c r="G5" s="100"/>
      <c r="I5" s="99">
        <v>45992</v>
      </c>
      <c r="J5" s="100"/>
      <c r="K5" s="100"/>
      <c r="L5" s="100"/>
      <c r="M5" s="100"/>
      <c r="N5" s="100"/>
      <c r="P5" s="99">
        <v>46357</v>
      </c>
      <c r="Q5" s="100"/>
      <c r="R5" s="100"/>
      <c r="S5" s="100"/>
      <c r="T5" s="100"/>
      <c r="U5" s="100"/>
      <c r="W5" s="99">
        <v>46722</v>
      </c>
      <c r="X5" s="100"/>
      <c r="Y5" s="100"/>
      <c r="Z5" s="100"/>
      <c r="AA5" s="100"/>
      <c r="AB5" s="100"/>
    </row>
    <row r="6" spans="1:28" s="97" customFormat="1" ht="6" customHeight="1" x14ac:dyDescent="0.25">
      <c r="A6" s="1"/>
      <c r="B6" s="101"/>
      <c r="C6" s="102"/>
      <c r="D6" s="102"/>
      <c r="E6" s="102"/>
      <c r="F6" s="102"/>
      <c r="G6" s="102"/>
      <c r="I6" s="101"/>
      <c r="J6" s="102"/>
      <c r="K6" s="102"/>
      <c r="L6" s="102"/>
      <c r="M6" s="102"/>
      <c r="N6" s="102"/>
      <c r="P6" s="101"/>
      <c r="Q6" s="102"/>
      <c r="R6" s="102"/>
      <c r="S6" s="102"/>
      <c r="T6" s="102"/>
      <c r="U6" s="102"/>
      <c r="W6" s="101"/>
      <c r="X6" s="102"/>
      <c r="Y6" s="102"/>
      <c r="Z6" s="102"/>
      <c r="AA6" s="102"/>
      <c r="AB6" s="102"/>
    </row>
    <row r="7" spans="1:28" ht="12" customHeight="1" x14ac:dyDescent="0.2">
      <c r="C7" s="1"/>
      <c r="D7" s="1"/>
      <c r="E7" s="1"/>
      <c r="F7" s="1"/>
      <c r="G7" s="1"/>
      <c r="H7" s="1"/>
    </row>
    <row r="8" spans="1:28" s="97" customFormat="1" ht="12" customHeight="1" x14ac:dyDescent="0.2">
      <c r="A8" s="1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P8" s="103"/>
      <c r="Q8" s="103"/>
      <c r="R8" s="103"/>
      <c r="S8" s="103"/>
      <c r="T8" s="103"/>
      <c r="U8" s="103"/>
      <c r="W8" s="103"/>
      <c r="X8" s="103"/>
      <c r="Y8" s="103"/>
      <c r="Z8" s="103"/>
      <c r="AA8" s="103"/>
      <c r="AB8" s="103"/>
    </row>
    <row r="9" spans="1:28" s="97" customFormat="1" ht="12.75" customHeight="1" x14ac:dyDescent="0.2">
      <c r="A9" s="1"/>
      <c r="B9" s="104" t="s">
        <v>177</v>
      </c>
      <c r="C9" s="96"/>
      <c r="D9" s="96"/>
      <c r="E9" s="96"/>
      <c r="F9" s="96"/>
      <c r="G9" s="96"/>
      <c r="I9" s="104" t="s">
        <v>177</v>
      </c>
      <c r="J9" s="96"/>
      <c r="K9" s="96"/>
      <c r="L9" s="96"/>
      <c r="M9" s="96"/>
      <c r="N9" s="96"/>
      <c r="P9" s="104" t="s">
        <v>177</v>
      </c>
      <c r="Q9" s="96"/>
      <c r="R9" s="96"/>
      <c r="S9" s="96"/>
      <c r="T9" s="96"/>
      <c r="U9" s="96"/>
      <c r="W9" s="104" t="s">
        <v>177</v>
      </c>
      <c r="X9" s="96"/>
      <c r="Y9" s="96"/>
      <c r="Z9" s="96"/>
      <c r="AA9" s="96"/>
      <c r="AB9" s="96"/>
    </row>
    <row r="10" spans="1:28" s="97" customFormat="1" ht="12.75" customHeight="1" x14ac:dyDescent="0.2">
      <c r="A10" s="1"/>
      <c r="B10" s="105"/>
      <c r="C10" s="96"/>
      <c r="D10" s="96"/>
      <c r="E10" s="96"/>
      <c r="F10" s="96"/>
      <c r="G10" s="96"/>
      <c r="I10" s="105"/>
      <c r="J10" s="96"/>
      <c r="K10" s="96"/>
      <c r="L10" s="96"/>
      <c r="M10" s="96"/>
      <c r="N10" s="96"/>
      <c r="P10" s="105"/>
      <c r="Q10" s="96"/>
      <c r="R10" s="96"/>
      <c r="S10" s="96"/>
      <c r="T10" s="96"/>
      <c r="U10" s="96"/>
      <c r="W10" s="105"/>
      <c r="X10" s="96"/>
      <c r="Y10" s="96"/>
      <c r="Z10" s="96"/>
      <c r="AA10" s="96"/>
      <c r="AB10" s="96"/>
    </row>
    <row r="11" spans="1:28" s="96" customFormat="1" ht="12.75" customHeight="1" x14ac:dyDescent="0.2">
      <c r="A11" s="1"/>
      <c r="B11" s="105" t="s">
        <v>178</v>
      </c>
      <c r="C11" s="106">
        <f>+C56</f>
        <v>40611590.819999993</v>
      </c>
      <c r="D11" s="106"/>
      <c r="E11" s="106"/>
      <c r="F11" s="106"/>
      <c r="G11" s="106"/>
      <c r="H11" s="106"/>
      <c r="I11" s="105" t="s">
        <v>178</v>
      </c>
      <c r="J11" s="106">
        <f>+J56</f>
        <v>35748086.665075958</v>
      </c>
      <c r="K11" s="106"/>
      <c r="L11" s="106"/>
      <c r="M11" s="106"/>
      <c r="N11" s="106"/>
      <c r="P11" s="105" t="s">
        <v>178</v>
      </c>
      <c r="Q11" s="106">
        <f>+Q56</f>
        <v>22199664.618509628</v>
      </c>
      <c r="R11" s="106"/>
      <c r="S11" s="106"/>
      <c r="T11" s="106"/>
      <c r="U11" s="106"/>
      <c r="W11" s="105" t="s">
        <v>178</v>
      </c>
      <c r="X11" s="106">
        <f>+X56</f>
        <v>1517460.1362047181</v>
      </c>
      <c r="Y11" s="106"/>
      <c r="Z11" s="106"/>
      <c r="AA11" s="106"/>
      <c r="AB11" s="106"/>
    </row>
    <row r="12" spans="1:28" s="97" customFormat="1" ht="12.75" customHeight="1" x14ac:dyDescent="0.2">
      <c r="A12" s="1"/>
      <c r="B12" s="105" t="s">
        <v>179</v>
      </c>
      <c r="C12" s="106">
        <f>+C76</f>
        <v>26030666.609999999</v>
      </c>
      <c r="D12" s="106"/>
      <c r="E12" s="106"/>
      <c r="F12" s="106"/>
      <c r="G12" s="106"/>
      <c r="H12" s="106"/>
      <c r="I12" s="105" t="s">
        <v>179</v>
      </c>
      <c r="J12" s="106">
        <f>+J76</f>
        <v>35762601.335561842</v>
      </c>
      <c r="K12" s="106"/>
      <c r="L12" s="106"/>
      <c r="M12" s="106"/>
      <c r="N12" s="106"/>
      <c r="P12" s="105" t="s">
        <v>179</v>
      </c>
      <c r="Q12" s="106">
        <f>+Q76</f>
        <v>59748192.780695543</v>
      </c>
      <c r="R12" s="106"/>
      <c r="S12" s="106"/>
      <c r="T12" s="106"/>
      <c r="U12" s="106"/>
      <c r="W12" s="105" t="s">
        <v>179</v>
      </c>
      <c r="X12" s="106">
        <f>+X76</f>
        <v>104944069.07499662</v>
      </c>
      <c r="Y12" s="106"/>
      <c r="Z12" s="106"/>
      <c r="AA12" s="106"/>
      <c r="AB12" s="106"/>
    </row>
    <row r="13" spans="1:28" s="97" customFormat="1" ht="12.75" customHeight="1" x14ac:dyDescent="0.2">
      <c r="A13" s="1"/>
      <c r="B13" s="105" t="s">
        <v>96</v>
      </c>
      <c r="C13" s="106">
        <f>SUM(C11:C12)</f>
        <v>66642257.429999992</v>
      </c>
      <c r="D13" s="106"/>
      <c r="E13" s="106"/>
      <c r="F13" s="106"/>
      <c r="G13" s="106"/>
      <c r="H13" s="106"/>
      <c r="I13" s="105" t="s">
        <v>96</v>
      </c>
      <c r="J13" s="106">
        <f>SUM(J11:J12)</f>
        <v>71510688.0006378</v>
      </c>
      <c r="K13" s="106"/>
      <c r="L13" s="106"/>
      <c r="M13" s="106"/>
      <c r="N13" s="106"/>
      <c r="P13" s="105" t="s">
        <v>96</v>
      </c>
      <c r="Q13" s="106">
        <f>SUM(Q11:Q12)</f>
        <v>81947857.399205178</v>
      </c>
      <c r="R13" s="106"/>
      <c r="S13" s="106"/>
      <c r="T13" s="106"/>
      <c r="U13" s="106"/>
      <c r="W13" s="105" t="s">
        <v>96</v>
      </c>
      <c r="X13" s="106">
        <f>SUM(X11:X12)</f>
        <v>106461529.21120134</v>
      </c>
      <c r="Y13" s="106"/>
      <c r="Z13" s="106"/>
      <c r="AA13" s="106"/>
      <c r="AB13" s="106"/>
    </row>
    <row r="14" spans="1:28" s="97" customFormat="1" ht="12.75" customHeight="1" outlineLevel="1" x14ac:dyDescent="0.2">
      <c r="A14" s="1"/>
      <c r="B14" s="107" t="s">
        <v>96</v>
      </c>
      <c r="C14" s="106">
        <f>+'GFSC Investments'!F51</f>
        <v>64939550.609999992</v>
      </c>
      <c r="D14" s="106"/>
      <c r="E14" s="106"/>
      <c r="F14" s="106"/>
      <c r="G14" s="106"/>
      <c r="H14" s="106"/>
      <c r="I14" s="107" t="s">
        <v>96</v>
      </c>
      <c r="J14" s="106">
        <f>+'GFSC Investments'!O51</f>
        <v>69807981.180637807</v>
      </c>
      <c r="K14" s="106"/>
      <c r="L14" s="106"/>
      <c r="M14" s="106"/>
      <c r="N14" s="106"/>
      <c r="P14" s="107" t="s">
        <v>96</v>
      </c>
      <c r="Q14" s="106">
        <f>+'GFSC Investments'!AA51</f>
        <v>80245150.579205185</v>
      </c>
      <c r="R14" s="106"/>
      <c r="S14" s="106"/>
      <c r="T14" s="106"/>
      <c r="U14" s="106"/>
      <c r="W14" s="107" t="s">
        <v>96</v>
      </c>
      <c r="X14" s="106">
        <f>+'GFSC Investments'!AM51</f>
        <v>104758822.39120135</v>
      </c>
      <c r="Y14" s="106"/>
      <c r="Z14" s="106"/>
      <c r="AA14" s="106"/>
      <c r="AB14" s="106"/>
    </row>
    <row r="15" spans="1:28" s="97" customFormat="1" ht="12.75" customHeight="1" outlineLevel="1" x14ac:dyDescent="0.2">
      <c r="A15" s="1"/>
      <c r="B15" s="107" t="s">
        <v>180</v>
      </c>
      <c r="C15" s="106">
        <v>0</v>
      </c>
      <c r="D15" s="106"/>
      <c r="E15" s="106"/>
      <c r="F15" s="106"/>
      <c r="G15" s="106"/>
      <c r="H15" s="106"/>
      <c r="I15" s="107" t="s">
        <v>180</v>
      </c>
      <c r="J15" s="106">
        <v>0</v>
      </c>
      <c r="K15" s="106"/>
      <c r="L15" s="106"/>
      <c r="M15" s="106"/>
      <c r="N15" s="106"/>
      <c r="P15" s="107" t="s">
        <v>180</v>
      </c>
      <c r="Q15" s="106">
        <v>0</v>
      </c>
      <c r="R15" s="106"/>
      <c r="S15" s="106"/>
      <c r="T15" s="106"/>
      <c r="U15" s="106"/>
      <c r="W15" s="107" t="s">
        <v>180</v>
      </c>
      <c r="X15" s="106">
        <v>0</v>
      </c>
      <c r="Y15" s="106"/>
      <c r="Z15" s="106"/>
      <c r="AA15" s="106"/>
      <c r="AB15" s="106"/>
    </row>
    <row r="16" spans="1:28" s="97" customFormat="1" ht="12.75" customHeight="1" outlineLevel="1" x14ac:dyDescent="0.2">
      <c r="A16" s="1"/>
      <c r="B16" s="107" t="s">
        <v>181</v>
      </c>
      <c r="C16" s="106">
        <f>'GFSC BS Template'!F41</f>
        <v>1702706.8200000005</v>
      </c>
      <c r="D16" s="106"/>
      <c r="E16" s="106"/>
      <c r="F16" s="106"/>
      <c r="G16" s="106"/>
      <c r="H16" s="106"/>
      <c r="I16" s="107" t="s">
        <v>181</v>
      </c>
      <c r="J16" s="106">
        <f>'GFSC BS Template'!O41</f>
        <v>1702706.8200000005</v>
      </c>
      <c r="K16" s="106"/>
      <c r="L16" s="106"/>
      <c r="M16" s="106"/>
      <c r="N16" s="106"/>
      <c r="P16" s="107" t="s">
        <v>181</v>
      </c>
      <c r="Q16" s="106">
        <f>'GFSC BS Template'!AA41</f>
        <v>1702706.8200000005</v>
      </c>
      <c r="R16" s="106"/>
      <c r="S16" s="106"/>
      <c r="T16" s="106"/>
      <c r="U16" s="106"/>
      <c r="W16" s="107" t="s">
        <v>181</v>
      </c>
      <c r="X16" s="106">
        <f>'GFSC BS Template'!AM41</f>
        <v>1702706.8200000005</v>
      </c>
      <c r="Y16" s="106"/>
      <c r="Z16" s="106"/>
      <c r="AA16" s="106"/>
      <c r="AB16" s="106"/>
    </row>
    <row r="17" spans="1:28" s="97" customFormat="1" ht="12.75" customHeight="1" outlineLevel="1" x14ac:dyDescent="0.2">
      <c r="A17" s="1"/>
      <c r="B17" s="107" t="s">
        <v>182</v>
      </c>
      <c r="C17" s="106">
        <v>0</v>
      </c>
      <c r="D17" s="106"/>
      <c r="E17" s="106"/>
      <c r="F17" s="106"/>
      <c r="G17" s="106"/>
      <c r="H17" s="106"/>
      <c r="I17" s="107" t="s">
        <v>182</v>
      </c>
      <c r="J17" s="106">
        <v>0</v>
      </c>
      <c r="K17" s="106"/>
      <c r="L17" s="106"/>
      <c r="M17" s="106"/>
      <c r="N17" s="106"/>
      <c r="P17" s="107" t="s">
        <v>182</v>
      </c>
      <c r="Q17" s="106">
        <v>0</v>
      </c>
      <c r="R17" s="106"/>
      <c r="S17" s="106"/>
      <c r="T17" s="106"/>
      <c r="U17" s="106"/>
      <c r="W17" s="107" t="s">
        <v>182</v>
      </c>
      <c r="X17" s="106">
        <v>0</v>
      </c>
      <c r="Y17" s="106"/>
      <c r="Z17" s="106"/>
      <c r="AA17" s="106"/>
      <c r="AB17" s="106"/>
    </row>
    <row r="18" spans="1:28" s="97" customFormat="1" ht="12.75" customHeight="1" outlineLevel="1" x14ac:dyDescent="0.2">
      <c r="A18" s="1"/>
      <c r="B18" s="107" t="s">
        <v>83</v>
      </c>
      <c r="C18" s="106">
        <f>SUM(C14:C17)</f>
        <v>66642257.429999992</v>
      </c>
      <c r="D18" s="106"/>
      <c r="E18" s="106"/>
      <c r="F18" s="106"/>
      <c r="G18" s="106"/>
      <c r="H18" s="106"/>
      <c r="I18" s="107" t="s">
        <v>83</v>
      </c>
      <c r="J18" s="106">
        <f>SUM(J14:J17)</f>
        <v>71510688.000637814</v>
      </c>
      <c r="K18" s="106"/>
      <c r="L18" s="106"/>
      <c r="M18" s="106"/>
      <c r="N18" s="106"/>
      <c r="P18" s="107" t="s">
        <v>83</v>
      </c>
      <c r="Q18" s="106">
        <f>SUM(Q14:Q17)</f>
        <v>81947857.399205193</v>
      </c>
      <c r="R18" s="106"/>
      <c r="S18" s="106"/>
      <c r="T18" s="106"/>
      <c r="U18" s="106"/>
      <c r="W18" s="107" t="s">
        <v>83</v>
      </c>
      <c r="X18" s="106">
        <f>SUM(X14:X17)</f>
        <v>106461529.21120135</v>
      </c>
      <c r="Y18" s="106"/>
      <c r="Z18" s="106"/>
      <c r="AA18" s="106"/>
      <c r="AB18" s="106"/>
    </row>
    <row r="19" spans="1:28" s="97" customFormat="1" ht="12.75" customHeight="1" outlineLevel="1" x14ac:dyDescent="0.2">
      <c r="A19" s="1"/>
      <c r="B19" s="107" t="s">
        <v>84</v>
      </c>
      <c r="C19" s="106">
        <f>+C13-C18</f>
        <v>0</v>
      </c>
      <c r="D19" s="106"/>
      <c r="E19" s="106"/>
      <c r="F19" s="106"/>
      <c r="G19" s="106"/>
      <c r="H19" s="106"/>
      <c r="I19" s="107" t="s">
        <v>84</v>
      </c>
      <c r="J19" s="106">
        <f>+J13-J18</f>
        <v>0</v>
      </c>
      <c r="K19" s="106"/>
      <c r="L19" s="106"/>
      <c r="M19" s="106"/>
      <c r="N19" s="106"/>
      <c r="P19" s="107" t="s">
        <v>84</v>
      </c>
      <c r="Q19" s="106">
        <f>+Q13-Q18</f>
        <v>0</v>
      </c>
      <c r="R19" s="106"/>
      <c r="S19" s="106"/>
      <c r="T19" s="106"/>
      <c r="U19" s="106"/>
      <c r="W19" s="107" t="s">
        <v>84</v>
      </c>
      <c r="X19" s="106">
        <f>+X13-X18</f>
        <v>0</v>
      </c>
      <c r="Y19" s="106"/>
      <c r="Z19" s="106"/>
      <c r="AA19" s="106"/>
      <c r="AB19" s="106"/>
    </row>
    <row r="20" spans="1:28" s="97" customFormat="1" ht="12.75" customHeight="1" x14ac:dyDescent="0.2">
      <c r="A20" s="1"/>
      <c r="B20" s="105" t="s">
        <v>183</v>
      </c>
      <c r="C20" s="108">
        <f>+C11/C13</f>
        <v>0.60939698602883896</v>
      </c>
      <c r="D20" s="106"/>
      <c r="E20" s="106"/>
      <c r="F20" s="106"/>
      <c r="G20" s="106"/>
      <c r="H20" s="106"/>
      <c r="I20" s="105" t="s">
        <v>183</v>
      </c>
      <c r="J20" s="108">
        <f>+J11/J13</f>
        <v>0.49989851397817797</v>
      </c>
      <c r="K20" s="106"/>
      <c r="L20" s="106"/>
      <c r="M20" s="106"/>
      <c r="N20" s="106"/>
      <c r="P20" s="105" t="s">
        <v>183</v>
      </c>
      <c r="Q20" s="108">
        <f>+Q11/Q13</f>
        <v>0.27089987856991787</v>
      </c>
      <c r="R20" s="106"/>
      <c r="S20" s="106"/>
      <c r="T20" s="106"/>
      <c r="U20" s="106"/>
      <c r="W20" s="105" t="s">
        <v>183</v>
      </c>
      <c r="X20" s="108">
        <f>+X11/X13</f>
        <v>1.4253600783756717E-2</v>
      </c>
      <c r="Y20" s="106"/>
      <c r="Z20" s="106"/>
      <c r="AA20" s="106"/>
      <c r="AB20" s="106"/>
    </row>
    <row r="21" spans="1:28" s="97" customFormat="1" ht="12.75" customHeight="1" x14ac:dyDescent="0.2">
      <c r="A21" s="1"/>
      <c r="B21" s="105"/>
      <c r="C21" s="106"/>
      <c r="D21" s="106"/>
      <c r="E21" s="106"/>
      <c r="F21" s="106"/>
      <c r="G21" s="106"/>
      <c r="H21" s="106"/>
      <c r="I21" s="105"/>
      <c r="J21" s="106"/>
      <c r="K21" s="106"/>
      <c r="L21" s="106"/>
      <c r="M21" s="106"/>
      <c r="N21" s="106"/>
      <c r="P21" s="105"/>
      <c r="Q21" s="106"/>
      <c r="R21" s="106"/>
      <c r="S21" s="106"/>
      <c r="T21" s="106"/>
      <c r="U21" s="106"/>
      <c r="W21" s="105"/>
      <c r="X21" s="106"/>
      <c r="Y21" s="106"/>
      <c r="Z21" s="106"/>
      <c r="AA21" s="106"/>
      <c r="AB21" s="106"/>
    </row>
    <row r="22" spans="1:28" s="97" customFormat="1" ht="12.75" customHeight="1" x14ac:dyDescent="0.2">
      <c r="A22" s="1"/>
      <c r="B22" s="105"/>
      <c r="C22" s="106"/>
      <c r="D22" s="106"/>
      <c r="E22" s="106"/>
      <c r="F22" s="106"/>
      <c r="G22" s="106"/>
      <c r="H22" s="106"/>
      <c r="I22" s="105"/>
      <c r="J22" s="106"/>
      <c r="K22" s="106"/>
      <c r="L22" s="106"/>
      <c r="M22" s="106"/>
      <c r="N22" s="106"/>
      <c r="P22" s="105"/>
      <c r="Q22" s="106"/>
      <c r="R22" s="106"/>
      <c r="S22" s="106"/>
      <c r="T22" s="106"/>
      <c r="U22" s="106"/>
      <c r="W22" s="105"/>
      <c r="X22" s="106"/>
      <c r="Y22" s="106"/>
      <c r="Z22" s="106"/>
      <c r="AA22" s="106"/>
      <c r="AB22" s="106"/>
    </row>
    <row r="23" spans="1:28" s="97" customFormat="1" ht="12.75" customHeight="1" x14ac:dyDescent="0.2">
      <c r="A23" s="1"/>
      <c r="B23" s="104" t="s">
        <v>184</v>
      </c>
      <c r="C23" s="106"/>
      <c r="D23" s="106"/>
      <c r="E23" s="106"/>
      <c r="F23" s="106"/>
      <c r="G23" s="106"/>
      <c r="H23" s="106"/>
      <c r="I23" s="104" t="s">
        <v>184</v>
      </c>
      <c r="J23" s="106"/>
      <c r="K23" s="106"/>
      <c r="L23" s="106"/>
      <c r="M23" s="106"/>
      <c r="N23" s="106"/>
      <c r="P23" s="104" t="s">
        <v>184</v>
      </c>
      <c r="Q23" s="106"/>
      <c r="R23" s="106"/>
      <c r="S23" s="106"/>
      <c r="T23" s="106"/>
      <c r="U23" s="106"/>
      <c r="W23" s="104" t="s">
        <v>184</v>
      </c>
      <c r="X23" s="106"/>
      <c r="Y23" s="106"/>
      <c r="Z23" s="106"/>
      <c r="AA23" s="106"/>
      <c r="AB23" s="106"/>
    </row>
    <row r="24" spans="1:28" s="97" customFormat="1" x14ac:dyDescent="0.2">
      <c r="A24" s="1"/>
      <c r="B24" s="105"/>
      <c r="C24" s="109" t="s">
        <v>21</v>
      </c>
      <c r="D24" s="109" t="s">
        <v>185</v>
      </c>
      <c r="E24" s="109" t="s">
        <v>186</v>
      </c>
      <c r="F24" s="109" t="s">
        <v>187</v>
      </c>
      <c r="G24" s="109" t="s">
        <v>188</v>
      </c>
      <c r="I24" s="105"/>
      <c r="J24" s="109" t="s">
        <v>21</v>
      </c>
      <c r="K24" s="109" t="s">
        <v>185</v>
      </c>
      <c r="L24" s="109" t="s">
        <v>186</v>
      </c>
      <c r="M24" s="109" t="s">
        <v>187</v>
      </c>
      <c r="N24" s="109" t="s">
        <v>188</v>
      </c>
      <c r="P24" s="105"/>
      <c r="Q24" s="109" t="s">
        <v>21</v>
      </c>
      <c r="R24" s="109" t="s">
        <v>185</v>
      </c>
      <c r="S24" s="109" t="s">
        <v>186</v>
      </c>
      <c r="T24" s="109" t="s">
        <v>187</v>
      </c>
      <c r="U24" s="109" t="s">
        <v>188</v>
      </c>
      <c r="W24" s="105"/>
      <c r="X24" s="109" t="s">
        <v>21</v>
      </c>
      <c r="Y24" s="109" t="s">
        <v>185</v>
      </c>
      <c r="Z24" s="109" t="s">
        <v>186</v>
      </c>
      <c r="AA24" s="109" t="s">
        <v>187</v>
      </c>
      <c r="AB24" s="109" t="s">
        <v>188</v>
      </c>
    </row>
    <row r="25" spans="1:28" s="97" customFormat="1" ht="12.75" customHeight="1" x14ac:dyDescent="0.2">
      <c r="A25" s="1"/>
      <c r="B25" s="105" t="s">
        <v>189</v>
      </c>
      <c r="C25" s="106">
        <f>+B83</f>
        <v>41000000</v>
      </c>
      <c r="D25" s="108">
        <f>+D83</f>
        <v>0.45</v>
      </c>
      <c r="E25" s="106">
        <f>+D25*C13</f>
        <v>29989015.843499996</v>
      </c>
      <c r="F25" s="106">
        <f>MAX(E25,C25)</f>
        <v>41000000</v>
      </c>
      <c r="G25" s="97" t="str">
        <f>IF(C25&gt;E25,"£","%")</f>
        <v>£</v>
      </c>
      <c r="I25" s="105" t="s">
        <v>189</v>
      </c>
      <c r="J25" s="106">
        <f>+I83</f>
        <v>33000000</v>
      </c>
      <c r="K25" s="108">
        <f>+K83</f>
        <v>0.35</v>
      </c>
      <c r="L25" s="106">
        <f>+K25*J13</f>
        <v>25028740.800223228</v>
      </c>
      <c r="M25" s="106">
        <f>MAX(L25,J25)</f>
        <v>33000000</v>
      </c>
      <c r="N25" s="97" t="str">
        <f>IF(J25&gt;L25,"£","%")</f>
        <v>£</v>
      </c>
      <c r="P25" s="105" t="s">
        <v>189</v>
      </c>
      <c r="Q25" s="106">
        <f>+P83</f>
        <v>24000000</v>
      </c>
      <c r="R25" s="108">
        <f>+R83</f>
        <v>0.25</v>
      </c>
      <c r="S25" s="106">
        <f>+R25*Q13</f>
        <v>20486964.349801295</v>
      </c>
      <c r="T25" s="106">
        <f>MAX(S25,Q25)</f>
        <v>24000000</v>
      </c>
      <c r="U25" s="97" t="str">
        <f>IF(Q25&gt;S25,"£","%")</f>
        <v>£</v>
      </c>
      <c r="W25" s="105" t="s">
        <v>189</v>
      </c>
      <c r="X25" s="106">
        <f>+W83</f>
        <v>24000000</v>
      </c>
      <c r="Y25" s="108">
        <f>+Y83</f>
        <v>0.25</v>
      </c>
      <c r="Z25" s="106">
        <f>+Y25*X13</f>
        <v>26615382.302800335</v>
      </c>
      <c r="AA25" s="106">
        <f>MAX(Z25,X25)</f>
        <v>26615382.302800335</v>
      </c>
      <c r="AB25" s="97" t="str">
        <f>IF(X25&gt;Z25,"£","%")</f>
        <v>%</v>
      </c>
    </row>
    <row r="26" spans="1:28" s="97" customFormat="1" ht="12.75" customHeight="1" x14ac:dyDescent="0.2">
      <c r="A26" s="1"/>
      <c r="B26" s="110"/>
      <c r="C26" s="106"/>
      <c r="D26" s="106"/>
      <c r="E26" s="106"/>
      <c r="F26" s="106"/>
      <c r="G26" s="106"/>
      <c r="H26" s="106"/>
      <c r="I26" s="110"/>
      <c r="J26" s="106"/>
      <c r="K26" s="106"/>
      <c r="L26" s="106"/>
      <c r="M26" s="106"/>
      <c r="N26" s="106"/>
      <c r="P26" s="110"/>
      <c r="Q26" s="106"/>
      <c r="R26" s="106"/>
      <c r="S26" s="106"/>
      <c r="T26" s="106"/>
      <c r="U26" s="106"/>
      <c r="W26" s="110"/>
      <c r="X26" s="106"/>
      <c r="Y26" s="106"/>
      <c r="Z26" s="106"/>
      <c r="AA26" s="106"/>
      <c r="AB26" s="106"/>
    </row>
    <row r="27" spans="1:28" s="97" customFormat="1" ht="12.75" customHeight="1" x14ac:dyDescent="0.2">
      <c r="A27" s="1"/>
      <c r="B27" s="105" t="s">
        <v>190</v>
      </c>
      <c r="C27" s="109" t="s">
        <v>191</v>
      </c>
      <c r="D27" s="109" t="s">
        <v>192</v>
      </c>
      <c r="E27" s="109" t="s">
        <v>193</v>
      </c>
      <c r="F27" s="109" t="s">
        <v>190</v>
      </c>
      <c r="I27" s="105" t="s">
        <v>190</v>
      </c>
      <c r="J27" s="109" t="s">
        <v>191</v>
      </c>
      <c r="K27" s="109" t="s">
        <v>192</v>
      </c>
      <c r="L27" s="109" t="s">
        <v>193</v>
      </c>
      <c r="M27" s="109" t="s">
        <v>190</v>
      </c>
      <c r="P27" s="105" t="s">
        <v>190</v>
      </c>
      <c r="Q27" s="109" t="s">
        <v>191</v>
      </c>
      <c r="R27" s="109" t="s">
        <v>192</v>
      </c>
      <c r="S27" s="109" t="s">
        <v>193</v>
      </c>
      <c r="T27" s="109" t="s">
        <v>190</v>
      </c>
      <c r="W27" s="105" t="s">
        <v>190</v>
      </c>
      <c r="X27" s="109" t="s">
        <v>191</v>
      </c>
      <c r="Y27" s="109" t="s">
        <v>192</v>
      </c>
      <c r="Z27" s="109" t="s">
        <v>193</v>
      </c>
      <c r="AA27" s="109" t="s">
        <v>190</v>
      </c>
    </row>
    <row r="28" spans="1:28" s="97" customFormat="1" ht="12.75" customHeight="1" x14ac:dyDescent="0.25">
      <c r="A28" s="1"/>
      <c r="B28" s="111">
        <v>0.1</v>
      </c>
      <c r="C28" s="106">
        <f t="shared" ref="C28:D33" si="0">IF($C$25=$F$25,B83,D83)</f>
        <v>41000000</v>
      </c>
      <c r="D28" s="106">
        <f t="shared" si="0"/>
        <v>42000000</v>
      </c>
      <c r="E28" s="106">
        <f>IF($C$11&gt;C28,MIN(+$C$11-$F$25,1000000),0)</f>
        <v>0</v>
      </c>
      <c r="F28" s="106">
        <f t="shared" ref="F28:F33" si="1">+E28*B28</f>
        <v>0</v>
      </c>
      <c r="I28" s="111">
        <v>0.1</v>
      </c>
      <c r="J28" s="106">
        <f t="shared" ref="J28:K33" si="2">IF($C$25=$F$25,I83,K83)</f>
        <v>33000000</v>
      </c>
      <c r="K28" s="106">
        <f t="shared" si="2"/>
        <v>34000000</v>
      </c>
      <c r="L28" s="106">
        <f>IF($J$11&gt;J28,MIN(+$J$11-$M$25,1000000),0)</f>
        <v>1000000</v>
      </c>
      <c r="M28" s="106">
        <f t="shared" ref="M28:M33" si="3">+L28*I28</f>
        <v>100000</v>
      </c>
      <c r="P28" s="111">
        <v>0.1</v>
      </c>
      <c r="Q28" s="106">
        <f t="shared" ref="Q28:R33" si="4">IF($C$25=$F$25,P83,R83)</f>
        <v>24000000</v>
      </c>
      <c r="R28" s="106">
        <f t="shared" si="4"/>
        <v>25000000</v>
      </c>
      <c r="S28" s="106">
        <f>IF($Q$11&gt;Q28,MIN(+$C$11-$F$25,1000000),0)</f>
        <v>0</v>
      </c>
      <c r="T28" s="106">
        <f t="shared" ref="T28:T33" si="5">+S28*P28</f>
        <v>0</v>
      </c>
      <c r="W28" s="111">
        <v>0.1</v>
      </c>
      <c r="X28" s="106">
        <f t="shared" ref="X28:Y33" si="6">IF($C$25=$F$25,W83,Y83)</f>
        <v>24000000</v>
      </c>
      <c r="Y28" s="106">
        <f t="shared" si="6"/>
        <v>25000000</v>
      </c>
      <c r="Z28" s="106">
        <f>IF($X$11&gt;X28,MIN(+$X$11-$AA$25,1000000),0)</f>
        <v>0</v>
      </c>
      <c r="AA28" s="106">
        <f t="shared" ref="AA28:AA33" si="7">+Z28*W28</f>
        <v>0</v>
      </c>
    </row>
    <row r="29" spans="1:28" s="97" customFormat="1" ht="12.75" customHeight="1" x14ac:dyDescent="0.25">
      <c r="A29" s="1"/>
      <c r="B29" s="111">
        <v>0.2</v>
      </c>
      <c r="C29" s="106">
        <f t="shared" si="0"/>
        <v>42000001</v>
      </c>
      <c r="D29" s="106">
        <f t="shared" si="0"/>
        <v>43000000</v>
      </c>
      <c r="E29" s="106">
        <f>IF($C$11&gt;C29,MIN(+$C$11-$F$25-SUM($E$27:E28),1000000),0)</f>
        <v>0</v>
      </c>
      <c r="F29" s="106">
        <f t="shared" si="1"/>
        <v>0</v>
      </c>
      <c r="I29" s="111">
        <v>0.2</v>
      </c>
      <c r="J29" s="106">
        <f t="shared" si="2"/>
        <v>34000001</v>
      </c>
      <c r="K29" s="106">
        <f t="shared" si="2"/>
        <v>35000000</v>
      </c>
      <c r="L29" s="106">
        <f>IF($J$11&gt;J29,MIN(+$J$11-$M$25-SUM($L$27:L28),1000000),0)</f>
        <v>1000000</v>
      </c>
      <c r="M29" s="106">
        <f t="shared" si="3"/>
        <v>200000</v>
      </c>
      <c r="P29" s="111">
        <v>0.2</v>
      </c>
      <c r="Q29" s="106">
        <f t="shared" si="4"/>
        <v>25000001</v>
      </c>
      <c r="R29" s="106">
        <f t="shared" si="4"/>
        <v>26000000</v>
      </c>
      <c r="S29" s="106">
        <f>IF($Q$11&gt;Q29,MIN(+$Q$11-$T$25-SUM($S$27:S28),1000000),0)</f>
        <v>0</v>
      </c>
      <c r="T29" s="106">
        <f t="shared" si="5"/>
        <v>0</v>
      </c>
      <c r="W29" s="111">
        <v>0.2</v>
      </c>
      <c r="X29" s="106">
        <f t="shared" si="6"/>
        <v>25000001</v>
      </c>
      <c r="Y29" s="106">
        <f t="shared" si="6"/>
        <v>26000000</v>
      </c>
      <c r="Z29" s="106">
        <f>IF($X$11&gt;X29,MIN(+$C$11-$AA$25-SUM($Z$27:Z28),1000000),0)</f>
        <v>0</v>
      </c>
      <c r="AA29" s="106">
        <f t="shared" si="7"/>
        <v>0</v>
      </c>
    </row>
    <row r="30" spans="1:28" s="97" customFormat="1" ht="12.75" customHeight="1" x14ac:dyDescent="0.25">
      <c r="A30" s="1"/>
      <c r="B30" s="111">
        <v>0.4</v>
      </c>
      <c r="C30" s="106">
        <f t="shared" si="0"/>
        <v>43000001</v>
      </c>
      <c r="D30" s="106">
        <f t="shared" si="0"/>
        <v>44000000</v>
      </c>
      <c r="E30" s="106">
        <f>IF($C$11&gt;C30,MIN(+$C$11-$F$25-SUM($E$27:E29),1000000),0)</f>
        <v>0</v>
      </c>
      <c r="F30" s="106">
        <f t="shared" si="1"/>
        <v>0</v>
      </c>
      <c r="I30" s="111">
        <v>0.4</v>
      </c>
      <c r="J30" s="106">
        <f t="shared" si="2"/>
        <v>35000001</v>
      </c>
      <c r="K30" s="106">
        <f t="shared" si="2"/>
        <v>36000000</v>
      </c>
      <c r="L30" s="106">
        <f>IF($J$11&gt;J30,MIN(+$J$11-$M$25-SUM($L$27:L29),1000000),0)</f>
        <v>748086.66507595778</v>
      </c>
      <c r="M30" s="106">
        <f t="shared" si="3"/>
        <v>299234.66603038314</v>
      </c>
      <c r="P30" s="111">
        <v>0.4</v>
      </c>
      <c r="Q30" s="106">
        <f t="shared" si="4"/>
        <v>26000001</v>
      </c>
      <c r="R30" s="106">
        <f t="shared" si="4"/>
        <v>27000000</v>
      </c>
      <c r="S30" s="106">
        <f>IF($Q$11&gt;Q30,MIN(+$Q$11-$T$25-SUM($S$27:S29),1000000),0)</f>
        <v>0</v>
      </c>
      <c r="T30" s="106">
        <f t="shared" si="5"/>
        <v>0</v>
      </c>
      <c r="W30" s="111">
        <v>0.4</v>
      </c>
      <c r="X30" s="106">
        <f t="shared" si="6"/>
        <v>26000001</v>
      </c>
      <c r="Y30" s="106">
        <f t="shared" si="6"/>
        <v>27000000</v>
      </c>
      <c r="Z30" s="106">
        <f>IF($X$11&gt;X30,MIN(+$C$11-$AA$25-SUM($Z$27:Z29),1000000),0)</f>
        <v>0</v>
      </c>
      <c r="AA30" s="106">
        <f t="shared" si="7"/>
        <v>0</v>
      </c>
    </row>
    <row r="31" spans="1:28" s="97" customFormat="1" ht="12.75" customHeight="1" x14ac:dyDescent="0.25">
      <c r="A31" s="1"/>
      <c r="B31" s="111">
        <v>0.6</v>
      </c>
      <c r="C31" s="106">
        <f t="shared" si="0"/>
        <v>44000001</v>
      </c>
      <c r="D31" s="106">
        <f t="shared" si="0"/>
        <v>45000000</v>
      </c>
      <c r="E31" s="106">
        <f>IF($C$11&gt;C31,MIN(+$C$11-$F$25-SUM($E$27:E30),1000000),0)</f>
        <v>0</v>
      </c>
      <c r="F31" s="106">
        <f t="shared" si="1"/>
        <v>0</v>
      </c>
      <c r="I31" s="111">
        <v>0.6</v>
      </c>
      <c r="J31" s="106">
        <f t="shared" si="2"/>
        <v>36000001</v>
      </c>
      <c r="K31" s="106">
        <f t="shared" si="2"/>
        <v>37000000</v>
      </c>
      <c r="L31" s="106">
        <f>IF($J$11&gt;J31,MIN(+$J$11-$M$25-SUM($L$27:L30),1000000),0)</f>
        <v>0</v>
      </c>
      <c r="M31" s="106">
        <f t="shared" si="3"/>
        <v>0</v>
      </c>
      <c r="P31" s="111">
        <v>0.6</v>
      </c>
      <c r="Q31" s="106">
        <f t="shared" si="4"/>
        <v>27000001</v>
      </c>
      <c r="R31" s="106">
        <f t="shared" si="4"/>
        <v>28000000</v>
      </c>
      <c r="S31" s="106">
        <f>IF($Q$11&gt;Q31,MIN(+$Q$11-$T$25-SUM($S$27:S30),1000000),0)</f>
        <v>0</v>
      </c>
      <c r="T31" s="106">
        <f t="shared" si="5"/>
        <v>0</v>
      </c>
      <c r="W31" s="111">
        <v>0.6</v>
      </c>
      <c r="X31" s="106">
        <f t="shared" si="6"/>
        <v>27000001</v>
      </c>
      <c r="Y31" s="106">
        <f t="shared" si="6"/>
        <v>28000000</v>
      </c>
      <c r="Z31" s="106">
        <f>IF($X$11&gt;X31,MIN(+$C$11-$AA$25-SUM($Z$27:Z30),1000000),0)</f>
        <v>0</v>
      </c>
      <c r="AA31" s="106">
        <f t="shared" si="7"/>
        <v>0</v>
      </c>
    </row>
    <row r="32" spans="1:28" s="97" customFormat="1" ht="12.75" customHeight="1" x14ac:dyDescent="0.25">
      <c r="A32" s="1"/>
      <c r="B32" s="111">
        <v>0.8</v>
      </c>
      <c r="C32" s="106">
        <f t="shared" si="0"/>
        <v>45000001</v>
      </c>
      <c r="D32" s="106">
        <f t="shared" si="0"/>
        <v>46000000</v>
      </c>
      <c r="E32" s="106">
        <f>IF($C$11&gt;C32,MIN(+$C$11-$F$25-SUM($E$27:E31),1000000),0)</f>
        <v>0</v>
      </c>
      <c r="F32" s="106">
        <f t="shared" si="1"/>
        <v>0</v>
      </c>
      <c r="I32" s="111">
        <v>0.8</v>
      </c>
      <c r="J32" s="106">
        <f t="shared" si="2"/>
        <v>37000001</v>
      </c>
      <c r="K32" s="106">
        <f t="shared" si="2"/>
        <v>38000000</v>
      </c>
      <c r="L32" s="106">
        <f>IF($J$11&gt;J32,MIN(+$J$11-$M$25-SUM($L$27:L31),1000000),0)</f>
        <v>0</v>
      </c>
      <c r="M32" s="106">
        <f t="shared" si="3"/>
        <v>0</v>
      </c>
      <c r="P32" s="111">
        <v>0.8</v>
      </c>
      <c r="Q32" s="106">
        <f t="shared" si="4"/>
        <v>28000001</v>
      </c>
      <c r="R32" s="106">
        <f t="shared" si="4"/>
        <v>29000000</v>
      </c>
      <c r="S32" s="106">
        <f>IF($Q$11&gt;Q32,MIN(+$Q$11-$T$25-SUM($S$27:S31),1000000),0)</f>
        <v>0</v>
      </c>
      <c r="T32" s="106">
        <f t="shared" si="5"/>
        <v>0</v>
      </c>
      <c r="W32" s="111">
        <v>0.8</v>
      </c>
      <c r="X32" s="106">
        <f t="shared" si="6"/>
        <v>28000001</v>
      </c>
      <c r="Y32" s="106">
        <f t="shared" si="6"/>
        <v>29000000</v>
      </c>
      <c r="Z32" s="106">
        <f>IF($X$11&gt;X32,MIN(+$C$11-$AA$25-SUM($Z$27:Z31),1000000),0)</f>
        <v>0</v>
      </c>
      <c r="AA32" s="106">
        <f t="shared" si="7"/>
        <v>0</v>
      </c>
    </row>
    <row r="33" spans="1:28" s="97" customFormat="1" ht="12.75" customHeight="1" x14ac:dyDescent="0.25">
      <c r="A33" s="1"/>
      <c r="B33" s="111">
        <v>1</v>
      </c>
      <c r="C33" s="106">
        <f t="shared" si="0"/>
        <v>46000001</v>
      </c>
      <c r="D33" s="106">
        <f t="shared" si="0"/>
        <v>0</v>
      </c>
      <c r="E33" s="106">
        <f>IF($C$11&gt;C33,$C$11-$F$25-SUM($E$27:E32),0)</f>
        <v>0</v>
      </c>
      <c r="F33" s="106">
        <f t="shared" si="1"/>
        <v>0</v>
      </c>
      <c r="I33" s="111">
        <v>1</v>
      </c>
      <c r="J33" s="106">
        <f t="shared" si="2"/>
        <v>38000001</v>
      </c>
      <c r="K33" s="106">
        <f t="shared" si="2"/>
        <v>0</v>
      </c>
      <c r="L33" s="106">
        <f>IF($J$11&gt;J33,MIN(+$J$11-$M$25-SUM($L$27:L32),1000000),0)</f>
        <v>0</v>
      </c>
      <c r="M33" s="106">
        <f t="shared" si="3"/>
        <v>0</v>
      </c>
      <c r="P33" s="111">
        <v>1</v>
      </c>
      <c r="Q33" s="106">
        <f t="shared" si="4"/>
        <v>29000001</v>
      </c>
      <c r="R33" s="106">
        <f t="shared" si="4"/>
        <v>0</v>
      </c>
      <c r="S33" s="106">
        <f>IF($Q$11&gt;Q33,MIN(+$Q$11-$T$25-SUM($S$27:S32),1000000),0)</f>
        <v>0</v>
      </c>
      <c r="T33" s="106">
        <f t="shared" si="5"/>
        <v>0</v>
      </c>
      <c r="W33" s="111">
        <v>1</v>
      </c>
      <c r="X33" s="106">
        <f t="shared" si="6"/>
        <v>29000001</v>
      </c>
      <c r="Y33" s="106">
        <f t="shared" si="6"/>
        <v>0</v>
      </c>
      <c r="Z33" s="106">
        <f>IF($X$11&gt;X33,MIN(+$C$11-$AA$25-SUM($Z$27:Z32),1000000),0)</f>
        <v>0</v>
      </c>
      <c r="AA33" s="106">
        <f t="shared" si="7"/>
        <v>0</v>
      </c>
    </row>
    <row r="34" spans="1:28" s="97" customFormat="1" ht="12.75" customHeight="1" x14ac:dyDescent="0.25">
      <c r="A34" s="1"/>
      <c r="B34" s="112"/>
      <c r="C34" s="106"/>
      <c r="D34" s="113" t="s">
        <v>194</v>
      </c>
      <c r="E34" s="114">
        <f>SUM(E27:E33)</f>
        <v>0</v>
      </c>
      <c r="F34" s="114">
        <f>SUM(F27:F33)</f>
        <v>0</v>
      </c>
      <c r="I34" s="112"/>
      <c r="J34" s="106"/>
      <c r="K34" s="113" t="s">
        <v>194</v>
      </c>
      <c r="L34" s="114">
        <f>SUM(L27:L33)</f>
        <v>2748086.6650759578</v>
      </c>
      <c r="M34" s="114">
        <f>SUM(M27:M33)</f>
        <v>599234.6660303832</v>
      </c>
      <c r="P34" s="112"/>
      <c r="Q34" s="106"/>
      <c r="R34" s="113" t="s">
        <v>194</v>
      </c>
      <c r="S34" s="114">
        <f>SUM(S27:S33)</f>
        <v>0</v>
      </c>
      <c r="T34" s="114">
        <f>SUM(T27:T33)</f>
        <v>0</v>
      </c>
      <c r="W34" s="112"/>
      <c r="X34" s="106"/>
      <c r="Y34" s="113" t="s">
        <v>194</v>
      </c>
      <c r="Z34" s="114">
        <f>SUM(Z27:Z33)</f>
        <v>0</v>
      </c>
      <c r="AA34" s="114">
        <f>SUM(AA27:AA33)</f>
        <v>0</v>
      </c>
    </row>
    <row r="35" spans="1:28" s="97" customFormat="1" ht="12.75" customHeight="1" x14ac:dyDescent="0.25">
      <c r="A35" s="1"/>
      <c r="B35" s="112"/>
      <c r="C35" s="115"/>
      <c r="D35" s="116"/>
      <c r="E35" s="116"/>
      <c r="F35" s="116"/>
      <c r="G35" s="116"/>
      <c r="H35" s="116"/>
      <c r="I35" s="112"/>
      <c r="J35" s="115"/>
      <c r="K35" s="116"/>
      <c r="L35" s="116"/>
      <c r="M35" s="116"/>
      <c r="N35" s="116"/>
      <c r="P35" s="112"/>
      <c r="Q35" s="115"/>
      <c r="R35" s="116"/>
      <c r="S35" s="116"/>
      <c r="T35" s="116"/>
      <c r="U35" s="116"/>
      <c r="W35" s="112"/>
      <c r="X35" s="115"/>
      <c r="Y35" s="116"/>
      <c r="Z35" s="116"/>
      <c r="AA35" s="116"/>
      <c r="AB35" s="116"/>
    </row>
    <row r="36" spans="1:28" s="97" customFormat="1" ht="12.75" customHeight="1" x14ac:dyDescent="0.2">
      <c r="A36" s="1"/>
      <c r="B36" s="104" t="s">
        <v>195</v>
      </c>
      <c r="C36" s="105"/>
      <c r="D36" s="105"/>
      <c r="E36" s="105"/>
      <c r="F36" s="105"/>
      <c r="G36" s="105"/>
      <c r="H36" s="1"/>
      <c r="I36" s="104" t="s">
        <v>195</v>
      </c>
      <c r="J36" s="105"/>
      <c r="K36" s="105"/>
      <c r="L36" s="105"/>
      <c r="M36" s="105"/>
      <c r="N36" s="105"/>
      <c r="O36" s="1"/>
      <c r="P36" s="104" t="s">
        <v>195</v>
      </c>
      <c r="Q36" s="105"/>
      <c r="R36" s="105"/>
      <c r="S36" s="105"/>
      <c r="T36" s="105"/>
      <c r="U36" s="105"/>
      <c r="V36" s="1"/>
      <c r="W36" s="104" t="s">
        <v>195</v>
      </c>
      <c r="X36" s="105"/>
      <c r="Y36" s="105"/>
      <c r="Z36" s="105"/>
      <c r="AA36" s="105"/>
      <c r="AB36" s="105"/>
    </row>
    <row r="37" spans="1:28" s="96" customFormat="1" ht="12.75" customHeight="1" x14ac:dyDescent="0.2">
      <c r="A37" s="1" t="s">
        <v>196</v>
      </c>
      <c r="B37" s="105" t="s">
        <v>178</v>
      </c>
      <c r="C37" s="106"/>
      <c r="H37" s="1" t="s">
        <v>196</v>
      </c>
      <c r="I37" s="105" t="s">
        <v>178</v>
      </c>
      <c r="J37" s="106"/>
      <c r="O37" s="1" t="s">
        <v>196</v>
      </c>
      <c r="P37" s="105" t="s">
        <v>178</v>
      </c>
      <c r="Q37" s="106"/>
      <c r="V37" s="1" t="s">
        <v>196</v>
      </c>
      <c r="W37" s="105" t="s">
        <v>178</v>
      </c>
      <c r="X37" s="106"/>
    </row>
    <row r="38" spans="1:28" s="96" customFormat="1" x14ac:dyDescent="0.2">
      <c r="A38" s="1">
        <v>3602</v>
      </c>
      <c r="B38" s="117" t="s">
        <v>197</v>
      </c>
      <c r="C38" s="106">
        <v>737732.25</v>
      </c>
      <c r="H38" s="1">
        <v>3602</v>
      </c>
      <c r="I38" s="117" t="s">
        <v>197</v>
      </c>
      <c r="J38" s="106">
        <v>0</v>
      </c>
      <c r="O38" s="1">
        <v>3602</v>
      </c>
      <c r="P38" s="117" t="s">
        <v>197</v>
      </c>
      <c r="Q38" s="106">
        <v>5.8207660913467407E-11</v>
      </c>
      <c r="V38" s="1">
        <v>3602</v>
      </c>
      <c r="W38" s="117" t="s">
        <v>197</v>
      </c>
      <c r="X38" s="106">
        <v>5.8207660913467407E-11</v>
      </c>
    </row>
    <row r="39" spans="1:28" s="96" customFormat="1" x14ac:dyDescent="0.2">
      <c r="A39" s="1">
        <v>3617</v>
      </c>
      <c r="B39" s="117" t="s">
        <v>198</v>
      </c>
      <c r="C39" s="106">
        <v>5402933.3499999996</v>
      </c>
      <c r="H39" s="1">
        <v>3617</v>
      </c>
      <c r="I39" s="117" t="s">
        <v>198</v>
      </c>
      <c r="J39" s="106">
        <v>5058072.2914282009</v>
      </c>
      <c r="O39" s="1">
        <v>3617</v>
      </c>
      <c r="P39" s="117" t="s">
        <v>198</v>
      </c>
      <c r="Q39" s="106">
        <v>0</v>
      </c>
      <c r="V39" s="1">
        <v>3617</v>
      </c>
      <c r="W39" s="117" t="s">
        <v>198</v>
      </c>
      <c r="X39" s="106">
        <v>-9.3132257461547852E-10</v>
      </c>
    </row>
    <row r="40" spans="1:28" s="96" customFormat="1" x14ac:dyDescent="0.2">
      <c r="A40" s="1">
        <v>3601</v>
      </c>
      <c r="B40" s="117" t="s">
        <v>199</v>
      </c>
      <c r="C40" s="106">
        <v>0</v>
      </c>
      <c r="H40" s="1">
        <v>3601</v>
      </c>
      <c r="I40" s="117" t="s">
        <v>199</v>
      </c>
      <c r="J40" s="106">
        <v>0</v>
      </c>
      <c r="O40" s="1">
        <v>3601</v>
      </c>
      <c r="P40" s="117" t="s">
        <v>199</v>
      </c>
      <c r="Q40" s="106">
        <v>0</v>
      </c>
      <c r="V40" s="1">
        <v>3601</v>
      </c>
      <c r="W40" s="117" t="s">
        <v>199</v>
      </c>
      <c r="X40" s="106">
        <v>0</v>
      </c>
    </row>
    <row r="41" spans="1:28" s="96" customFormat="1" x14ac:dyDescent="0.2">
      <c r="A41" s="1">
        <v>3603</v>
      </c>
      <c r="B41" s="117" t="s">
        <v>200</v>
      </c>
      <c r="C41" s="106">
        <v>3100000</v>
      </c>
      <c r="H41" s="1">
        <v>3603</v>
      </c>
      <c r="I41" s="117" t="s">
        <v>200</v>
      </c>
      <c r="J41" s="106">
        <v>3100000</v>
      </c>
      <c r="O41" s="1">
        <v>3603</v>
      </c>
      <c r="P41" s="117" t="s">
        <v>200</v>
      </c>
      <c r="Q41" s="106">
        <v>0</v>
      </c>
      <c r="V41" s="1">
        <v>3603</v>
      </c>
      <c r="W41" s="117" t="s">
        <v>200</v>
      </c>
      <c r="X41" s="106">
        <v>4.6566128730773926E-10</v>
      </c>
    </row>
    <row r="42" spans="1:28" s="96" customFormat="1" x14ac:dyDescent="0.2">
      <c r="A42" s="1">
        <v>3604</v>
      </c>
      <c r="B42" s="117" t="s">
        <v>201</v>
      </c>
      <c r="C42" s="106">
        <v>4360000</v>
      </c>
      <c r="H42" s="1">
        <v>3604</v>
      </c>
      <c r="I42" s="117" t="s">
        <v>201</v>
      </c>
      <c r="J42" s="106">
        <v>4360000</v>
      </c>
      <c r="O42" s="1">
        <v>3604</v>
      </c>
      <c r="P42" s="117" t="s">
        <v>201</v>
      </c>
      <c r="Q42" s="106">
        <v>4430850</v>
      </c>
      <c r="V42" s="1">
        <v>3604</v>
      </c>
      <c r="W42" s="117" t="s">
        <v>201</v>
      </c>
      <c r="X42" s="106">
        <v>0</v>
      </c>
    </row>
    <row r="43" spans="1:28" s="96" customFormat="1" x14ac:dyDescent="0.2">
      <c r="A43" s="1">
        <v>3605</v>
      </c>
      <c r="B43" s="117" t="s">
        <v>202</v>
      </c>
      <c r="C43" s="106">
        <v>5128351.5199999996</v>
      </c>
      <c r="H43" s="1">
        <v>3605</v>
      </c>
      <c r="I43" s="117" t="s">
        <v>202</v>
      </c>
      <c r="J43" s="106">
        <v>5346428.4430769207</v>
      </c>
      <c r="O43" s="1">
        <v>3605</v>
      </c>
      <c r="P43" s="117" t="s">
        <v>202</v>
      </c>
      <c r="Q43" s="106">
        <v>5637197.6738461489</v>
      </c>
      <c r="V43" s="1">
        <v>3605</v>
      </c>
      <c r="W43" s="117" t="s">
        <v>202</v>
      </c>
      <c r="X43" s="106">
        <v>-9.3132257461547852E-9</v>
      </c>
    </row>
    <row r="44" spans="1:28" s="96" customFormat="1" x14ac:dyDescent="0.2">
      <c r="A44" s="1">
        <v>3606</v>
      </c>
      <c r="B44" s="117" t="s">
        <v>203</v>
      </c>
      <c r="C44" s="106">
        <v>6458995.4800000004</v>
      </c>
      <c r="H44" s="1">
        <v>3606</v>
      </c>
      <c r="I44" s="117" t="s">
        <v>203</v>
      </c>
      <c r="J44" s="106">
        <v>6028472.4799999995</v>
      </c>
      <c r="O44" s="1">
        <v>3606</v>
      </c>
      <c r="P44" s="117" t="s">
        <v>203</v>
      </c>
      <c r="Q44" s="106">
        <v>6126733.6378339212</v>
      </c>
      <c r="V44" s="1">
        <v>3606</v>
      </c>
      <c r="W44" s="117" t="s">
        <v>203</v>
      </c>
      <c r="X44" s="106">
        <v>0</v>
      </c>
    </row>
    <row r="45" spans="1:28" s="96" customFormat="1" x14ac:dyDescent="0.2">
      <c r="A45" s="1">
        <v>3607</v>
      </c>
      <c r="B45" s="117" t="s">
        <v>204</v>
      </c>
      <c r="C45" s="106">
        <v>0</v>
      </c>
      <c r="H45" s="1">
        <v>3607</v>
      </c>
      <c r="I45" s="117" t="s">
        <v>204</v>
      </c>
      <c r="J45" s="106">
        <v>0</v>
      </c>
      <c r="O45" s="1">
        <v>3607</v>
      </c>
      <c r="P45" s="117" t="s">
        <v>204</v>
      </c>
      <c r="Q45" s="106">
        <v>0</v>
      </c>
      <c r="V45" s="1">
        <v>3607</v>
      </c>
      <c r="W45" s="117" t="s">
        <v>204</v>
      </c>
      <c r="X45" s="106">
        <v>0</v>
      </c>
    </row>
    <row r="46" spans="1:28" s="96" customFormat="1" x14ac:dyDescent="0.2">
      <c r="A46" s="1">
        <v>3608</v>
      </c>
      <c r="B46" s="117" t="s">
        <v>205</v>
      </c>
      <c r="C46" s="106">
        <v>734810.5</v>
      </c>
      <c r="H46" s="1">
        <v>3608</v>
      </c>
      <c r="I46" s="117" t="s">
        <v>205</v>
      </c>
      <c r="J46" s="106">
        <v>849861.5</v>
      </c>
      <c r="O46" s="1">
        <v>3608</v>
      </c>
      <c r="P46" s="117" t="s">
        <v>205</v>
      </c>
      <c r="Q46" s="106">
        <v>445504.6710455892</v>
      </c>
      <c r="V46" s="1">
        <v>3608</v>
      </c>
      <c r="W46" s="117" t="s">
        <v>205</v>
      </c>
      <c r="X46" s="106">
        <v>0</v>
      </c>
    </row>
    <row r="47" spans="1:28" s="96" customFormat="1" x14ac:dyDescent="0.2">
      <c r="A47" s="1">
        <v>3609</v>
      </c>
      <c r="B47" s="117" t="s">
        <v>206</v>
      </c>
      <c r="C47" s="106">
        <v>2512361.7000000002</v>
      </c>
      <c r="H47" s="1">
        <v>3609</v>
      </c>
      <c r="I47" s="117" t="s">
        <v>206</v>
      </c>
      <c r="J47" s="106">
        <v>2595824.9805708379</v>
      </c>
      <c r="O47" s="1">
        <v>3609</v>
      </c>
      <c r="P47" s="117" t="s">
        <v>206</v>
      </c>
      <c r="Q47" s="106">
        <v>6.9849193096160889E-10</v>
      </c>
      <c r="V47" s="1">
        <v>3609</v>
      </c>
      <c r="W47" s="117" t="s">
        <v>206</v>
      </c>
      <c r="X47" s="106">
        <v>6.9849193096160889E-10</v>
      </c>
    </row>
    <row r="48" spans="1:28" s="96" customFormat="1" x14ac:dyDescent="0.2">
      <c r="A48" s="1">
        <v>3610</v>
      </c>
      <c r="B48" s="117" t="s">
        <v>207</v>
      </c>
      <c r="C48" s="106">
        <v>1397436.38</v>
      </c>
      <c r="H48" s="1">
        <v>3610</v>
      </c>
      <c r="I48" s="117" t="s">
        <v>207</v>
      </c>
      <c r="J48" s="106">
        <v>949892.99999999977</v>
      </c>
      <c r="O48" s="1">
        <v>3610</v>
      </c>
      <c r="P48" s="117" t="s">
        <v>207</v>
      </c>
      <c r="Q48" s="106">
        <v>644691.15608429536</v>
      </c>
      <c r="V48" s="1">
        <v>3610</v>
      </c>
      <c r="W48" s="117" t="s">
        <v>207</v>
      </c>
      <c r="X48" s="106">
        <v>437460.16620472982</v>
      </c>
    </row>
    <row r="49" spans="1:24" s="96" customFormat="1" x14ac:dyDescent="0.2">
      <c r="A49" s="1">
        <v>3611</v>
      </c>
      <c r="B49" s="117" t="s">
        <v>208</v>
      </c>
      <c r="C49" s="106">
        <v>986897.02</v>
      </c>
      <c r="H49" s="1">
        <v>3611</v>
      </c>
      <c r="I49" s="117" t="s">
        <v>208</v>
      </c>
      <c r="J49" s="106">
        <v>0</v>
      </c>
      <c r="O49" s="1">
        <v>3611</v>
      </c>
      <c r="P49" s="117" t="s">
        <v>208</v>
      </c>
      <c r="Q49" s="106">
        <v>2.3283064365386963E-10</v>
      </c>
      <c r="V49" s="1">
        <v>3611</v>
      </c>
      <c r="W49" s="117" t="s">
        <v>208</v>
      </c>
      <c r="X49" s="106">
        <v>2.3283064365386963E-10</v>
      </c>
    </row>
    <row r="50" spans="1:24" s="96" customFormat="1" x14ac:dyDescent="0.2">
      <c r="A50" s="1">
        <v>3612</v>
      </c>
      <c r="B50" s="117" t="s">
        <v>209</v>
      </c>
      <c r="C50" s="106">
        <v>0</v>
      </c>
      <c r="H50" s="1">
        <v>3612</v>
      </c>
      <c r="I50" s="117" t="s">
        <v>209</v>
      </c>
      <c r="J50" s="106">
        <v>0</v>
      </c>
      <c r="O50" s="1">
        <v>3612</v>
      </c>
      <c r="P50" s="117" t="s">
        <v>209</v>
      </c>
      <c r="Q50" s="106">
        <v>0</v>
      </c>
      <c r="V50" s="1">
        <v>3612</v>
      </c>
      <c r="W50" s="117" t="s">
        <v>209</v>
      </c>
      <c r="X50" s="106">
        <v>0</v>
      </c>
    </row>
    <row r="51" spans="1:24" s="96" customFormat="1" x14ac:dyDescent="0.2">
      <c r="A51" s="1">
        <v>3614</v>
      </c>
      <c r="B51" s="117" t="s">
        <v>210</v>
      </c>
      <c r="C51" s="106">
        <v>0</v>
      </c>
      <c r="H51" s="1">
        <v>3614</v>
      </c>
      <c r="I51" s="117" t="s">
        <v>210</v>
      </c>
      <c r="J51" s="106">
        <v>0</v>
      </c>
      <c r="O51" s="1">
        <v>3614</v>
      </c>
      <c r="P51" s="117" t="s">
        <v>210</v>
      </c>
      <c r="Q51" s="106">
        <v>0</v>
      </c>
      <c r="V51" s="1">
        <v>3614</v>
      </c>
      <c r="W51" s="117" t="s">
        <v>210</v>
      </c>
      <c r="X51" s="106">
        <v>0</v>
      </c>
    </row>
    <row r="52" spans="1:24" s="96" customFormat="1" x14ac:dyDescent="0.2">
      <c r="A52" s="1">
        <v>3615</v>
      </c>
      <c r="B52" s="117" t="s">
        <v>211</v>
      </c>
      <c r="C52" s="106">
        <v>0</v>
      </c>
      <c r="H52" s="1">
        <v>3615</v>
      </c>
      <c r="I52" s="117" t="s">
        <v>211</v>
      </c>
      <c r="J52" s="106">
        <v>0</v>
      </c>
      <c r="O52" s="1">
        <v>3615</v>
      </c>
      <c r="P52" s="117" t="s">
        <v>211</v>
      </c>
      <c r="Q52" s="106">
        <v>0</v>
      </c>
      <c r="V52" s="1">
        <v>3615</v>
      </c>
      <c r="W52" s="117" t="s">
        <v>211</v>
      </c>
      <c r="X52" s="106">
        <v>0</v>
      </c>
    </row>
    <row r="53" spans="1:24" s="96" customFormat="1" x14ac:dyDescent="0.2">
      <c r="A53" s="1">
        <v>3613</v>
      </c>
      <c r="B53" s="117" t="s">
        <v>212</v>
      </c>
      <c r="C53" s="106">
        <v>79999.97</v>
      </c>
      <c r="H53" s="1">
        <v>3613</v>
      </c>
      <c r="I53" s="117" t="s">
        <v>212</v>
      </c>
      <c r="J53" s="106">
        <v>79999.97</v>
      </c>
      <c r="O53" s="1">
        <v>3613</v>
      </c>
      <c r="P53" s="117" t="s">
        <v>212</v>
      </c>
      <c r="Q53" s="106">
        <v>79999.97</v>
      </c>
      <c r="V53" s="1">
        <v>3613</v>
      </c>
      <c r="W53" s="117" t="s">
        <v>212</v>
      </c>
      <c r="X53" s="106">
        <v>79999.97</v>
      </c>
    </row>
    <row r="54" spans="1:24" s="96" customFormat="1" x14ac:dyDescent="0.2">
      <c r="A54" s="1">
        <v>3616</v>
      </c>
      <c r="B54" s="117" t="s">
        <v>213</v>
      </c>
      <c r="C54" s="106">
        <v>9712072.6500000004</v>
      </c>
      <c r="H54" s="1">
        <v>3616</v>
      </c>
      <c r="I54" s="117" t="s">
        <v>213</v>
      </c>
      <c r="J54" s="106">
        <v>7379533.9999999972</v>
      </c>
      <c r="O54" s="1">
        <v>3616</v>
      </c>
      <c r="P54" s="117" t="s">
        <v>213</v>
      </c>
      <c r="Q54" s="106">
        <v>4834687.5096996762</v>
      </c>
      <c r="V54" s="1">
        <v>3616</v>
      </c>
      <c r="W54" s="117" t="s">
        <v>213</v>
      </c>
      <c r="X54" s="106">
        <v>999999.99999999721</v>
      </c>
    </row>
    <row r="55" spans="1:24" s="96" customFormat="1" ht="3.75" customHeight="1" x14ac:dyDescent="0.2">
      <c r="A55" s="1"/>
      <c r="B55" s="117"/>
      <c r="C55" s="106"/>
      <c r="H55" s="1"/>
      <c r="I55" s="117"/>
      <c r="J55" s="106"/>
      <c r="O55" s="1"/>
      <c r="P55" s="117"/>
      <c r="Q55" s="106"/>
      <c r="V55" s="1"/>
      <c r="W55" s="117"/>
      <c r="X55" s="106"/>
    </row>
    <row r="56" spans="1:24" s="96" customFormat="1" x14ac:dyDescent="0.2">
      <c r="A56" s="1"/>
      <c r="B56" s="117"/>
      <c r="C56" s="118">
        <f>SUM(C38:C55)</f>
        <v>40611590.819999993</v>
      </c>
      <c r="H56" s="1"/>
      <c r="I56" s="117"/>
      <c r="J56" s="118">
        <f>SUM(J38:J55)</f>
        <v>35748086.665075958</v>
      </c>
      <c r="O56" s="1"/>
      <c r="P56" s="117"/>
      <c r="Q56" s="118">
        <f>SUM(Q38:Q55)</f>
        <v>22199664.618509628</v>
      </c>
      <c r="V56" s="1"/>
      <c r="W56" s="117"/>
      <c r="X56" s="118">
        <f>SUM(X38:X55)</f>
        <v>1517460.1362047181</v>
      </c>
    </row>
    <row r="57" spans="1:24" s="96" customFormat="1" ht="12.75" customHeight="1" x14ac:dyDescent="0.2">
      <c r="A57" s="1"/>
      <c r="B57" s="105"/>
      <c r="C57" s="106"/>
      <c r="H57" s="1"/>
      <c r="I57" s="105"/>
      <c r="J57" s="106"/>
      <c r="O57" s="1"/>
      <c r="P57" s="105"/>
      <c r="Q57" s="106"/>
      <c r="V57" s="1"/>
      <c r="W57" s="105"/>
      <c r="X57" s="106"/>
    </row>
    <row r="58" spans="1:24" s="96" customFormat="1" ht="12.75" customHeight="1" x14ac:dyDescent="0.2">
      <c r="A58" s="1" t="s">
        <v>196</v>
      </c>
      <c r="B58" s="105" t="s">
        <v>179</v>
      </c>
      <c r="C58" s="106"/>
      <c r="H58" s="1" t="s">
        <v>196</v>
      </c>
      <c r="I58" s="105" t="s">
        <v>179</v>
      </c>
      <c r="J58" s="106"/>
      <c r="O58" s="1" t="s">
        <v>196</v>
      </c>
      <c r="P58" s="105" t="s">
        <v>179</v>
      </c>
      <c r="Q58" s="106"/>
      <c r="V58" s="1" t="s">
        <v>196</v>
      </c>
      <c r="W58" s="105" t="s">
        <v>179</v>
      </c>
      <c r="X58" s="106"/>
    </row>
    <row r="59" spans="1:24" s="96" customFormat="1" x14ac:dyDescent="0.2">
      <c r="A59" s="1">
        <v>2757</v>
      </c>
      <c r="B59" s="117" t="s">
        <v>232</v>
      </c>
      <c r="C59" s="106">
        <v>6467578.6299999999</v>
      </c>
      <c r="H59" s="1">
        <v>2757</v>
      </c>
      <c r="I59" s="117" t="s">
        <v>232</v>
      </c>
      <c r="J59" s="106">
        <v>6655913.8118752902</v>
      </c>
      <c r="O59" s="1">
        <v>2757</v>
      </c>
      <c r="P59" s="117" t="s">
        <v>232</v>
      </c>
      <c r="Q59" s="106">
        <v>6876911.0265395949</v>
      </c>
      <c r="V59" s="1">
        <v>2757</v>
      </c>
      <c r="W59" s="117" t="s">
        <v>232</v>
      </c>
      <c r="X59" s="106">
        <v>7103770.0871589715</v>
      </c>
    </row>
    <row r="60" spans="1:24" s="96" customFormat="1" x14ac:dyDescent="0.2">
      <c r="A60" s="1">
        <v>3600</v>
      </c>
      <c r="B60" s="117" t="s">
        <v>214</v>
      </c>
      <c r="C60" s="106">
        <v>0</v>
      </c>
      <c r="H60" s="1">
        <v>3600</v>
      </c>
      <c r="I60" s="117" t="s">
        <v>214</v>
      </c>
      <c r="J60" s="106">
        <v>0</v>
      </c>
      <c r="O60" s="1">
        <v>3600</v>
      </c>
      <c r="P60" s="117" t="s">
        <v>214</v>
      </c>
      <c r="Q60" s="106">
        <v>0</v>
      </c>
      <c r="V60" s="1">
        <v>3600</v>
      </c>
      <c r="W60" s="117" t="s">
        <v>214</v>
      </c>
      <c r="X60" s="106">
        <v>0</v>
      </c>
    </row>
    <row r="61" spans="1:24" s="96" customFormat="1" x14ac:dyDescent="0.2">
      <c r="A61" s="1">
        <v>2762</v>
      </c>
      <c r="B61" s="117" t="s">
        <v>233</v>
      </c>
      <c r="C61" s="106">
        <v>79169.27</v>
      </c>
      <c r="H61" s="1">
        <v>2762</v>
      </c>
      <c r="I61" s="117" t="s">
        <v>233</v>
      </c>
      <c r="J61" s="106">
        <v>79169.269999999902</v>
      </c>
      <c r="O61" s="1">
        <v>2762</v>
      </c>
      <c r="P61" s="117" t="s">
        <v>233</v>
      </c>
      <c r="Q61" s="106">
        <v>79169.269999999902</v>
      </c>
      <c r="V61" s="1">
        <v>2762</v>
      </c>
      <c r="W61" s="117" t="s">
        <v>233</v>
      </c>
      <c r="X61" s="106">
        <v>79169.269999999902</v>
      </c>
    </row>
    <row r="62" spans="1:24" s="96" customFormat="1" x14ac:dyDescent="0.2">
      <c r="A62" s="1">
        <v>2763</v>
      </c>
      <c r="B62" s="117" t="s">
        <v>234</v>
      </c>
      <c r="C62" s="106">
        <v>20000</v>
      </c>
      <c r="H62" s="1">
        <v>2763</v>
      </c>
      <c r="I62" s="117" t="s">
        <v>234</v>
      </c>
      <c r="J62" s="106">
        <v>20000</v>
      </c>
      <c r="O62" s="1">
        <v>2763</v>
      </c>
      <c r="P62" s="117" t="s">
        <v>234</v>
      </c>
      <c r="Q62" s="106">
        <v>20000</v>
      </c>
      <c r="V62" s="1">
        <v>2763</v>
      </c>
      <c r="W62" s="117" t="s">
        <v>234</v>
      </c>
      <c r="X62" s="106">
        <v>20000</v>
      </c>
    </row>
    <row r="63" spans="1:24" s="96" customFormat="1" x14ac:dyDescent="0.2">
      <c r="A63" s="1">
        <v>2764</v>
      </c>
      <c r="B63" s="117" t="s">
        <v>235</v>
      </c>
      <c r="C63" s="106">
        <v>1129241.06</v>
      </c>
      <c r="H63" s="1">
        <v>2764</v>
      </c>
      <c r="I63" s="117" t="s">
        <v>235</v>
      </c>
      <c r="J63" s="106">
        <v>1129241.06</v>
      </c>
      <c r="O63" s="1">
        <v>2764</v>
      </c>
      <c r="P63" s="117" t="s">
        <v>235</v>
      </c>
      <c r="Q63" s="106">
        <v>1129241.06</v>
      </c>
      <c r="V63" s="1">
        <v>2764</v>
      </c>
      <c r="W63" s="117" t="s">
        <v>235</v>
      </c>
      <c r="X63" s="106">
        <v>1129241.06</v>
      </c>
    </row>
    <row r="64" spans="1:24" s="96" customFormat="1" x14ac:dyDescent="0.2">
      <c r="A64" s="1">
        <v>2765</v>
      </c>
      <c r="B64" s="117" t="s">
        <v>236</v>
      </c>
      <c r="C64" s="106">
        <v>21824.33</v>
      </c>
      <c r="H64" s="1">
        <v>2765</v>
      </c>
      <c r="I64" s="117" t="s">
        <v>236</v>
      </c>
      <c r="J64" s="106">
        <v>21824.329999999987</v>
      </c>
      <c r="O64" s="1">
        <v>2765</v>
      </c>
      <c r="P64" s="117" t="s">
        <v>236</v>
      </c>
      <c r="Q64" s="106">
        <v>21824.329999999987</v>
      </c>
      <c r="V64" s="1">
        <v>2765</v>
      </c>
      <c r="W64" s="117" t="s">
        <v>236</v>
      </c>
      <c r="X64" s="106">
        <v>21824.329999999987</v>
      </c>
    </row>
    <row r="65" spans="1:28" s="96" customFormat="1" x14ac:dyDescent="0.2">
      <c r="A65" s="1">
        <v>2768</v>
      </c>
      <c r="B65" s="117" t="s">
        <v>215</v>
      </c>
      <c r="C65" s="106">
        <v>113626.76</v>
      </c>
      <c r="H65" s="1">
        <v>2768</v>
      </c>
      <c r="I65" s="117" t="s">
        <v>215</v>
      </c>
      <c r="J65" s="106">
        <v>113626.75999999995</v>
      </c>
      <c r="O65" s="1">
        <v>2768</v>
      </c>
      <c r="P65" s="117" t="s">
        <v>215</v>
      </c>
      <c r="Q65" s="106">
        <v>113626.75999999995</v>
      </c>
      <c r="V65" s="1">
        <v>2768</v>
      </c>
      <c r="W65" s="117" t="s">
        <v>215</v>
      </c>
      <c r="X65" s="106">
        <v>113626.75999999995</v>
      </c>
    </row>
    <row r="66" spans="1:28" s="96" customFormat="1" x14ac:dyDescent="0.2">
      <c r="A66" s="1">
        <v>2751</v>
      </c>
      <c r="B66" s="117" t="s">
        <v>237</v>
      </c>
      <c r="C66" s="106">
        <v>301947.64</v>
      </c>
      <c r="H66" s="1">
        <v>2751</v>
      </c>
      <c r="I66" s="117" t="s">
        <v>237</v>
      </c>
      <c r="J66" s="106">
        <v>301947.64000000036</v>
      </c>
      <c r="O66" s="1">
        <v>2751</v>
      </c>
      <c r="P66" s="117" t="s">
        <v>237</v>
      </c>
      <c r="Q66" s="106">
        <v>301947.64000000036</v>
      </c>
      <c r="V66" s="1">
        <v>2751</v>
      </c>
      <c r="W66" s="117" t="s">
        <v>237</v>
      </c>
      <c r="X66" s="106">
        <v>301947.64000000036</v>
      </c>
    </row>
    <row r="67" spans="1:28" s="96" customFormat="1" x14ac:dyDescent="0.2">
      <c r="A67" s="1">
        <v>2752</v>
      </c>
      <c r="B67" s="117" t="s">
        <v>238</v>
      </c>
      <c r="C67" s="106">
        <v>10.89</v>
      </c>
      <c r="H67" s="1">
        <v>2752</v>
      </c>
      <c r="I67" s="117" t="s">
        <v>238</v>
      </c>
      <c r="J67" s="106">
        <v>10.89</v>
      </c>
      <c r="O67" s="1">
        <v>2752</v>
      </c>
      <c r="P67" s="117" t="s">
        <v>238</v>
      </c>
      <c r="Q67" s="106">
        <v>10.89</v>
      </c>
      <c r="V67" s="1">
        <v>2752</v>
      </c>
      <c r="W67" s="117" t="s">
        <v>238</v>
      </c>
      <c r="X67" s="106">
        <v>10.89</v>
      </c>
    </row>
    <row r="68" spans="1:28" s="96" customFormat="1" x14ac:dyDescent="0.2">
      <c r="A68" s="1">
        <v>2753</v>
      </c>
      <c r="B68" s="117" t="s">
        <v>216</v>
      </c>
      <c r="C68" s="106">
        <v>99.33</v>
      </c>
      <c r="H68" s="1">
        <v>2753</v>
      </c>
      <c r="I68" s="117" t="s">
        <v>216</v>
      </c>
      <c r="J68" s="106">
        <v>99.33</v>
      </c>
      <c r="O68" s="1">
        <v>2753</v>
      </c>
      <c r="P68" s="117" t="s">
        <v>216</v>
      </c>
      <c r="Q68" s="106">
        <v>99.33</v>
      </c>
      <c r="V68" s="1">
        <v>2753</v>
      </c>
      <c r="W68" s="117" t="s">
        <v>216</v>
      </c>
      <c r="X68" s="106">
        <v>99.33</v>
      </c>
    </row>
    <row r="69" spans="1:28" s="96" customFormat="1" x14ac:dyDescent="0.2">
      <c r="A69" s="1">
        <v>2755</v>
      </c>
      <c r="B69" s="117" t="s">
        <v>239</v>
      </c>
      <c r="C69" s="106">
        <v>36787.54</v>
      </c>
      <c r="H69" s="1">
        <v>2755</v>
      </c>
      <c r="I69" s="117" t="s">
        <v>239</v>
      </c>
      <c r="J69" s="106">
        <v>36787.54</v>
      </c>
      <c r="O69" s="1">
        <v>2755</v>
      </c>
      <c r="P69" s="117" t="s">
        <v>239</v>
      </c>
      <c r="Q69" s="106">
        <v>36787.54</v>
      </c>
      <c r="V69" s="1">
        <v>2755</v>
      </c>
      <c r="W69" s="117" t="s">
        <v>239</v>
      </c>
      <c r="X69" s="106">
        <v>36787.54</v>
      </c>
    </row>
    <row r="70" spans="1:28" s="96" customFormat="1" x14ac:dyDescent="0.2">
      <c r="A70" s="1">
        <v>2759</v>
      </c>
      <c r="B70" s="117" t="s">
        <v>217</v>
      </c>
      <c r="C70" s="106">
        <v>238839.37</v>
      </c>
      <c r="H70" s="1">
        <v>2759</v>
      </c>
      <c r="I70" s="117" t="s">
        <v>217</v>
      </c>
      <c r="J70" s="106">
        <v>238839.37</v>
      </c>
      <c r="O70" s="1">
        <v>2759</v>
      </c>
      <c r="P70" s="117" t="s">
        <v>217</v>
      </c>
      <c r="Q70" s="106">
        <v>238839.37</v>
      </c>
      <c r="V70" s="1">
        <v>2759</v>
      </c>
      <c r="W70" s="117" t="s">
        <v>217</v>
      </c>
      <c r="X70" s="106">
        <v>238839.37</v>
      </c>
    </row>
    <row r="71" spans="1:28" s="96" customFormat="1" x14ac:dyDescent="0.2">
      <c r="A71" s="1">
        <v>2760</v>
      </c>
      <c r="B71" s="117" t="s">
        <v>218</v>
      </c>
      <c r="C71" s="106">
        <v>6456389</v>
      </c>
      <c r="H71" s="1">
        <v>2760</v>
      </c>
      <c r="I71" s="117" t="s">
        <v>218</v>
      </c>
      <c r="J71" s="106">
        <v>6644398.3410743149</v>
      </c>
      <c r="O71" s="1">
        <v>2760</v>
      </c>
      <c r="P71" s="117" t="s">
        <v>218</v>
      </c>
      <c r="Q71" s="106">
        <v>6865013.2059900351</v>
      </c>
      <c r="V71" s="1">
        <v>2760</v>
      </c>
      <c r="W71" s="117" t="s">
        <v>218</v>
      </c>
      <c r="X71" s="106">
        <v>7091479.7752156928</v>
      </c>
    </row>
    <row r="72" spans="1:28" s="96" customFormat="1" x14ac:dyDescent="0.2">
      <c r="A72" s="1">
        <v>3601</v>
      </c>
      <c r="B72" s="117" t="s">
        <v>199</v>
      </c>
      <c r="C72" s="106">
        <v>0</v>
      </c>
      <c r="H72" s="1">
        <v>3601</v>
      </c>
      <c r="I72" s="117" t="s">
        <v>199</v>
      </c>
      <c r="J72" s="106">
        <v>0</v>
      </c>
      <c r="O72" s="1">
        <v>3601</v>
      </c>
      <c r="P72" s="117" t="s">
        <v>199</v>
      </c>
      <c r="Q72" s="106">
        <v>0</v>
      </c>
      <c r="V72" s="1">
        <v>3601</v>
      </c>
      <c r="W72" s="117" t="s">
        <v>199</v>
      </c>
      <c r="X72" s="106">
        <v>0</v>
      </c>
    </row>
    <row r="73" spans="1:28" s="96" customFormat="1" x14ac:dyDescent="0.2">
      <c r="A73" s="1">
        <v>3427</v>
      </c>
      <c r="B73" s="117" t="s">
        <v>219</v>
      </c>
      <c r="C73" s="106">
        <v>37152.79</v>
      </c>
      <c r="H73" s="1">
        <v>3427</v>
      </c>
      <c r="I73" s="117" t="s">
        <v>219</v>
      </c>
      <c r="J73" s="106">
        <v>37152.790000000008</v>
      </c>
      <c r="O73" s="1">
        <v>3427</v>
      </c>
      <c r="P73" s="117" t="s">
        <v>219</v>
      </c>
      <c r="Q73" s="106">
        <v>37152.790000000008</v>
      </c>
      <c r="V73" s="1">
        <v>3427</v>
      </c>
      <c r="W73" s="117" t="s">
        <v>219</v>
      </c>
      <c r="X73" s="106">
        <v>37152.790000000008</v>
      </c>
    </row>
    <row r="74" spans="1:28" s="96" customFormat="1" x14ac:dyDescent="0.2">
      <c r="A74" s="1">
        <v>2766</v>
      </c>
      <c r="B74" s="117" t="s">
        <v>220</v>
      </c>
      <c r="C74" s="106">
        <v>11128000</v>
      </c>
      <c r="H74" s="1">
        <v>2766</v>
      </c>
      <c r="I74" s="117" t="s">
        <v>220</v>
      </c>
      <c r="J74" s="106">
        <v>20483590.202612236</v>
      </c>
      <c r="O74" s="1">
        <v>2766</v>
      </c>
      <c r="P74" s="117" t="s">
        <v>220</v>
      </c>
      <c r="Q74" s="106">
        <v>44027569.568165913</v>
      </c>
      <c r="V74" s="1">
        <v>2766</v>
      </c>
      <c r="W74" s="117" t="s">
        <v>220</v>
      </c>
      <c r="X74" s="106">
        <v>88770120.232621953</v>
      </c>
    </row>
    <row r="75" spans="1:28" s="96" customFormat="1" ht="3.75" customHeight="1" x14ac:dyDescent="0.2">
      <c r="A75" s="1"/>
      <c r="B75" s="1"/>
      <c r="C75" s="106"/>
      <c r="H75" s="1"/>
      <c r="I75" s="1"/>
      <c r="J75" s="106"/>
      <c r="O75" s="1"/>
      <c r="P75" s="1"/>
      <c r="Q75" s="106"/>
      <c r="V75" s="1"/>
      <c r="W75" s="1"/>
      <c r="X75" s="106"/>
    </row>
    <row r="76" spans="1:28" s="96" customFormat="1" x14ac:dyDescent="0.2">
      <c r="A76" s="1"/>
      <c r="B76" s="1"/>
      <c r="C76" s="118">
        <f>SUM(C59:C75)</f>
        <v>26030666.609999999</v>
      </c>
      <c r="H76" s="1"/>
      <c r="I76" s="1"/>
      <c r="J76" s="118">
        <f>SUM(J59:J75)</f>
        <v>35762601.335561842</v>
      </c>
      <c r="O76" s="1"/>
      <c r="P76" s="1"/>
      <c r="Q76" s="118">
        <f>SUM(Q59:Q75)</f>
        <v>59748192.780695543</v>
      </c>
      <c r="V76" s="1"/>
      <c r="W76" s="1"/>
      <c r="X76" s="118">
        <f>SUM(X59:X75)</f>
        <v>104944069.07499662</v>
      </c>
    </row>
    <row r="77" spans="1:28" x14ac:dyDescent="0.2">
      <c r="H77" s="1"/>
      <c r="J77" s="96"/>
      <c r="K77" s="96"/>
      <c r="L77" s="96"/>
      <c r="M77" s="96"/>
      <c r="N77" s="96"/>
      <c r="Q77" s="96"/>
      <c r="R77" s="96"/>
      <c r="S77" s="96"/>
      <c r="T77" s="96"/>
      <c r="U77" s="96"/>
      <c r="X77" s="96"/>
      <c r="Y77" s="96"/>
      <c r="Z77" s="96"/>
      <c r="AA77" s="96"/>
      <c r="AB77" s="96"/>
    </row>
    <row r="78" spans="1:28" x14ac:dyDescent="0.2">
      <c r="B78" s="119"/>
      <c r="H78" s="1"/>
      <c r="I78" s="119"/>
      <c r="J78" s="96"/>
      <c r="K78" s="96"/>
      <c r="L78" s="96"/>
      <c r="M78" s="96"/>
      <c r="N78" s="96"/>
      <c r="P78" s="119"/>
      <c r="Q78" s="96"/>
      <c r="R78" s="96"/>
      <c r="S78" s="96"/>
      <c r="T78" s="96"/>
      <c r="U78" s="96"/>
      <c r="W78" s="119"/>
      <c r="X78" s="96"/>
      <c r="Y78" s="96"/>
      <c r="Z78" s="96"/>
      <c r="AA78" s="96"/>
      <c r="AB78" s="96"/>
    </row>
    <row r="79" spans="1:28" x14ac:dyDescent="0.2">
      <c r="H79" s="1"/>
      <c r="J79" s="96"/>
      <c r="K79" s="96"/>
      <c r="L79" s="96"/>
      <c r="M79" s="96"/>
      <c r="N79" s="96"/>
      <c r="Q79" s="96"/>
      <c r="R79" s="96"/>
      <c r="S79" s="96"/>
      <c r="T79" s="96"/>
      <c r="U79" s="96"/>
      <c r="X79" s="96"/>
      <c r="Y79" s="96"/>
      <c r="Z79" s="96"/>
      <c r="AA79" s="96"/>
      <c r="AB79" s="96"/>
    </row>
    <row r="80" spans="1:28" x14ac:dyDescent="0.2">
      <c r="B80" s="104" t="s">
        <v>221</v>
      </c>
      <c r="H80" s="1"/>
      <c r="I80" s="104" t="s">
        <v>221</v>
      </c>
      <c r="J80" s="96"/>
      <c r="K80" s="96"/>
      <c r="L80" s="96"/>
      <c r="M80" s="96"/>
      <c r="N80" s="96"/>
      <c r="P80" s="104" t="s">
        <v>221</v>
      </c>
      <c r="Q80" s="96"/>
      <c r="R80" s="96"/>
      <c r="S80" s="96"/>
      <c r="T80" s="96"/>
      <c r="U80" s="96"/>
      <c r="W80" s="104" t="s">
        <v>221</v>
      </c>
      <c r="X80" s="96"/>
      <c r="Y80" s="96"/>
      <c r="Z80" s="96"/>
      <c r="AA80" s="96"/>
      <c r="AB80" s="96"/>
    </row>
    <row r="81" spans="2:28" x14ac:dyDescent="0.2">
      <c r="H81" s="1"/>
      <c r="J81" s="96"/>
      <c r="K81" s="96"/>
      <c r="L81" s="96"/>
      <c r="M81" s="96"/>
      <c r="N81" s="96"/>
      <c r="Q81" s="96"/>
      <c r="R81" s="96"/>
      <c r="S81" s="96"/>
      <c r="T81" s="96"/>
      <c r="U81" s="96"/>
      <c r="X81" s="96"/>
      <c r="Y81" s="96"/>
      <c r="Z81" s="96"/>
      <c r="AA81" s="96"/>
      <c r="AB81" s="96"/>
    </row>
    <row r="82" spans="2:28" x14ac:dyDescent="0.2">
      <c r="B82" s="109" t="s">
        <v>191</v>
      </c>
      <c r="C82" s="109" t="s">
        <v>192</v>
      </c>
      <c r="D82" s="109" t="s">
        <v>191</v>
      </c>
      <c r="E82" s="109" t="s">
        <v>192</v>
      </c>
      <c r="H82" s="1"/>
      <c r="I82" s="109" t="s">
        <v>191</v>
      </c>
      <c r="J82" s="109" t="s">
        <v>192</v>
      </c>
      <c r="K82" s="109" t="s">
        <v>191</v>
      </c>
      <c r="L82" s="109" t="s">
        <v>192</v>
      </c>
      <c r="M82" s="96"/>
      <c r="N82" s="96"/>
      <c r="P82" s="109" t="s">
        <v>191</v>
      </c>
      <c r="Q82" s="109" t="s">
        <v>192</v>
      </c>
      <c r="R82" s="109" t="s">
        <v>191</v>
      </c>
      <c r="S82" s="109" t="s">
        <v>192</v>
      </c>
      <c r="T82" s="96"/>
      <c r="U82" s="96"/>
      <c r="W82" s="109" t="s">
        <v>191</v>
      </c>
      <c r="X82" s="109" t="s">
        <v>192</v>
      </c>
      <c r="Y82" s="109" t="s">
        <v>191</v>
      </c>
      <c r="Z82" s="109" t="s">
        <v>192</v>
      </c>
      <c r="AA82" s="96"/>
      <c r="AB82" s="96"/>
    </row>
    <row r="83" spans="2:28" x14ac:dyDescent="0.2">
      <c r="B83" s="106">
        <v>41000000</v>
      </c>
      <c r="C83" s="106">
        <v>42000000</v>
      </c>
      <c r="D83" s="108">
        <v>0.45</v>
      </c>
      <c r="E83" s="108">
        <v>0.46</v>
      </c>
      <c r="H83" s="1"/>
      <c r="I83" s="106">
        <v>33000000</v>
      </c>
      <c r="J83" s="106">
        <f>+I83+1000000</f>
        <v>34000000</v>
      </c>
      <c r="K83" s="108">
        <v>0.35</v>
      </c>
      <c r="L83" s="108">
        <v>0.46</v>
      </c>
      <c r="M83" s="96"/>
      <c r="N83" s="96"/>
      <c r="P83" s="106">
        <v>24000000</v>
      </c>
      <c r="Q83" s="106">
        <v>25000000</v>
      </c>
      <c r="R83" s="108">
        <v>0.25</v>
      </c>
      <c r="S83" s="108">
        <v>0.26</v>
      </c>
      <c r="T83" s="96"/>
      <c r="U83" s="96"/>
      <c r="W83" s="106">
        <v>24000000</v>
      </c>
      <c r="X83" s="106">
        <v>25000000</v>
      </c>
      <c r="Y83" s="108">
        <v>0.25</v>
      </c>
      <c r="Z83" s="108">
        <v>0.26</v>
      </c>
      <c r="AA83" s="96"/>
      <c r="AB83" s="96"/>
    </row>
    <row r="84" spans="2:28" x14ac:dyDescent="0.2">
      <c r="B84" s="106">
        <f>+C83+1</f>
        <v>42000001</v>
      </c>
      <c r="C84" s="106">
        <f>+B84+999999</f>
        <v>43000000</v>
      </c>
      <c r="D84" s="108">
        <f>+E83+0.001</f>
        <v>0.46100000000000002</v>
      </c>
      <c r="E84" s="108">
        <f>+D84+0.9%</f>
        <v>0.47000000000000003</v>
      </c>
      <c r="H84" s="1"/>
      <c r="I84" s="106">
        <f>+J83+1</f>
        <v>34000001</v>
      </c>
      <c r="J84" s="106">
        <f>+I84+999999</f>
        <v>35000000</v>
      </c>
      <c r="K84" s="108">
        <f>+L83+0.001</f>
        <v>0.46100000000000002</v>
      </c>
      <c r="L84" s="108">
        <f>+K84+0.9%</f>
        <v>0.47000000000000003</v>
      </c>
      <c r="M84" s="96"/>
      <c r="N84" s="96"/>
      <c r="P84" s="106">
        <f>+Q83+1</f>
        <v>25000001</v>
      </c>
      <c r="Q84" s="106">
        <f>+P84+999999</f>
        <v>26000000</v>
      </c>
      <c r="R84" s="108">
        <f>+S83+0.001</f>
        <v>0.26100000000000001</v>
      </c>
      <c r="S84" s="108">
        <f>+R84+0.9%</f>
        <v>0.27</v>
      </c>
      <c r="T84" s="96"/>
      <c r="U84" s="96"/>
      <c r="W84" s="106">
        <f>+X83+1</f>
        <v>25000001</v>
      </c>
      <c r="X84" s="106">
        <f>+W84+999999</f>
        <v>26000000</v>
      </c>
      <c r="Y84" s="108">
        <f>+Z83+0.001</f>
        <v>0.26100000000000001</v>
      </c>
      <c r="Z84" s="108">
        <f>+Y84+0.9%</f>
        <v>0.27</v>
      </c>
      <c r="AA84" s="96"/>
      <c r="AB84" s="96"/>
    </row>
    <row r="85" spans="2:28" x14ac:dyDescent="0.2">
      <c r="B85" s="106">
        <f>+C84+1</f>
        <v>43000001</v>
      </c>
      <c r="C85" s="106">
        <f>+B85+999999</f>
        <v>44000000</v>
      </c>
      <c r="D85" s="108">
        <f>+E84+0.001</f>
        <v>0.47100000000000003</v>
      </c>
      <c r="E85" s="108">
        <f t="shared" ref="E85:E86" si="8">+D85+0.9%</f>
        <v>0.48000000000000004</v>
      </c>
      <c r="H85" s="1"/>
      <c r="I85" s="106">
        <f>+J84+1</f>
        <v>35000001</v>
      </c>
      <c r="J85" s="106">
        <f>+I85+999999</f>
        <v>36000000</v>
      </c>
      <c r="K85" s="108">
        <f>+L84+0.001</f>
        <v>0.47100000000000003</v>
      </c>
      <c r="L85" s="108">
        <f t="shared" ref="L85:L86" si="9">+K85+0.9%</f>
        <v>0.48000000000000004</v>
      </c>
      <c r="M85" s="96"/>
      <c r="N85" s="96"/>
      <c r="P85" s="106">
        <f>+Q84+1</f>
        <v>26000001</v>
      </c>
      <c r="Q85" s="106">
        <f>+P85+999999</f>
        <v>27000000</v>
      </c>
      <c r="R85" s="108">
        <f>+S84+0.001</f>
        <v>0.27100000000000002</v>
      </c>
      <c r="S85" s="108">
        <f t="shared" ref="S85:S86" si="10">+R85+0.9%</f>
        <v>0.28000000000000003</v>
      </c>
      <c r="T85" s="96"/>
      <c r="U85" s="96"/>
      <c r="W85" s="106">
        <f>+X84+1</f>
        <v>26000001</v>
      </c>
      <c r="X85" s="106">
        <f>+W85+999999</f>
        <v>27000000</v>
      </c>
      <c r="Y85" s="108">
        <f>+Z84+0.001</f>
        <v>0.27100000000000002</v>
      </c>
      <c r="Z85" s="108">
        <f t="shared" ref="Z85:Z86" si="11">+Y85+0.9%</f>
        <v>0.28000000000000003</v>
      </c>
      <c r="AA85" s="96"/>
      <c r="AB85" s="96"/>
    </row>
    <row r="86" spans="2:28" x14ac:dyDescent="0.2">
      <c r="B86" s="106">
        <f t="shared" ref="B86:B88" si="12">+C85+1</f>
        <v>44000001</v>
      </c>
      <c r="C86" s="106">
        <f t="shared" ref="C86:C87" si="13">+B86+999999</f>
        <v>45000000</v>
      </c>
      <c r="D86" s="108">
        <f>+E85+0.001</f>
        <v>0.48100000000000004</v>
      </c>
      <c r="E86" s="108">
        <f t="shared" si="8"/>
        <v>0.49000000000000005</v>
      </c>
      <c r="H86" s="1"/>
      <c r="I86" s="106">
        <f t="shared" ref="I86:I88" si="14">+J85+1</f>
        <v>36000001</v>
      </c>
      <c r="J86" s="106">
        <f t="shared" ref="J86:J87" si="15">+I86+999999</f>
        <v>37000000</v>
      </c>
      <c r="K86" s="108">
        <f>+L85+0.001</f>
        <v>0.48100000000000004</v>
      </c>
      <c r="L86" s="108">
        <f t="shared" si="9"/>
        <v>0.49000000000000005</v>
      </c>
      <c r="M86" s="96"/>
      <c r="N86" s="96"/>
      <c r="P86" s="106">
        <f t="shared" ref="P86:P88" si="16">+Q85+1</f>
        <v>27000001</v>
      </c>
      <c r="Q86" s="106">
        <f t="shared" ref="Q86:Q87" si="17">+P86+999999</f>
        <v>28000000</v>
      </c>
      <c r="R86" s="108">
        <f>+S85+0.001</f>
        <v>0.28100000000000003</v>
      </c>
      <c r="S86" s="108">
        <f t="shared" si="10"/>
        <v>0.29000000000000004</v>
      </c>
      <c r="T86" s="96"/>
      <c r="U86" s="96"/>
      <c r="W86" s="106">
        <f t="shared" ref="W86:W88" si="18">+X85+1</f>
        <v>27000001</v>
      </c>
      <c r="X86" s="106">
        <f t="shared" ref="X86:X87" si="19">+W86+999999</f>
        <v>28000000</v>
      </c>
      <c r="Y86" s="108">
        <f>+Z85+0.001</f>
        <v>0.28100000000000003</v>
      </c>
      <c r="Z86" s="108">
        <f t="shared" si="11"/>
        <v>0.29000000000000004</v>
      </c>
      <c r="AA86" s="96"/>
      <c r="AB86" s="96"/>
    </row>
    <row r="87" spans="2:28" x14ac:dyDescent="0.2">
      <c r="B87" s="106">
        <f t="shared" si="12"/>
        <v>45000001</v>
      </c>
      <c r="C87" s="106">
        <f t="shared" si="13"/>
        <v>46000000</v>
      </c>
      <c r="D87" s="108">
        <f>+E86+0.001</f>
        <v>0.49100000000000005</v>
      </c>
      <c r="E87" s="108"/>
      <c r="H87" s="1"/>
      <c r="I87" s="106">
        <f t="shared" si="14"/>
        <v>37000001</v>
      </c>
      <c r="J87" s="106">
        <f t="shared" si="15"/>
        <v>38000000</v>
      </c>
      <c r="K87" s="108">
        <f>+L86+0.001</f>
        <v>0.49100000000000005</v>
      </c>
      <c r="L87" s="108"/>
      <c r="M87" s="96"/>
      <c r="N87" s="96"/>
      <c r="P87" s="106">
        <f t="shared" si="16"/>
        <v>28000001</v>
      </c>
      <c r="Q87" s="106">
        <f t="shared" si="17"/>
        <v>29000000</v>
      </c>
      <c r="R87" s="108">
        <f>+S86+0.001</f>
        <v>0.29100000000000004</v>
      </c>
      <c r="S87" s="108"/>
      <c r="T87" s="96"/>
      <c r="U87" s="96"/>
      <c r="W87" s="106">
        <f t="shared" si="18"/>
        <v>28000001</v>
      </c>
      <c r="X87" s="106">
        <f t="shared" si="19"/>
        <v>29000000</v>
      </c>
      <c r="Y87" s="108">
        <f>+Z86+0.001</f>
        <v>0.29100000000000004</v>
      </c>
      <c r="Z87" s="108"/>
      <c r="AA87" s="96"/>
      <c r="AB87" s="96"/>
    </row>
    <row r="88" spans="2:28" x14ac:dyDescent="0.2">
      <c r="B88" s="106">
        <f t="shared" si="12"/>
        <v>46000001</v>
      </c>
      <c r="C88" s="106"/>
      <c r="D88" s="106"/>
      <c r="E88" s="106"/>
      <c r="H88" s="1"/>
      <c r="I88" s="106">
        <f t="shared" si="14"/>
        <v>38000001</v>
      </c>
      <c r="J88" s="106"/>
      <c r="K88" s="106"/>
      <c r="L88" s="106"/>
      <c r="M88" s="96"/>
      <c r="N88" s="96"/>
      <c r="P88" s="106">
        <f t="shared" si="16"/>
        <v>29000001</v>
      </c>
      <c r="Q88" s="106"/>
      <c r="R88" s="106"/>
      <c r="S88" s="106"/>
      <c r="T88" s="96"/>
      <c r="U88" s="96"/>
      <c r="W88" s="106">
        <f t="shared" si="18"/>
        <v>29000001</v>
      </c>
      <c r="X88" s="106"/>
      <c r="Y88" s="106"/>
      <c r="Z88" s="106"/>
      <c r="AA88" s="96"/>
      <c r="AB88" s="96"/>
    </row>
    <row r="89" spans="2:28" x14ac:dyDescent="0.2">
      <c r="H89" s="1"/>
      <c r="J89" s="96"/>
      <c r="K89" s="96"/>
      <c r="L89" s="96"/>
      <c r="M89" s="96"/>
      <c r="N89" s="96"/>
      <c r="Q89" s="96"/>
      <c r="R89" s="96"/>
      <c r="S89" s="96"/>
      <c r="T89" s="96"/>
      <c r="U89" s="96"/>
      <c r="X89" s="96"/>
      <c r="Y89" s="96"/>
      <c r="Z89" s="96"/>
      <c r="AA89" s="96"/>
      <c r="AB89" s="96"/>
    </row>
    <row r="90" spans="2:28" x14ac:dyDescent="0.2">
      <c r="H90" s="1"/>
      <c r="J90" s="96"/>
      <c r="K90" s="96"/>
      <c r="L90" s="96"/>
      <c r="M90" s="96"/>
      <c r="N90" s="96"/>
      <c r="Q90" s="96"/>
      <c r="R90" s="96"/>
      <c r="S90" s="96"/>
      <c r="T90" s="96"/>
      <c r="U90" s="96"/>
      <c r="X90" s="96"/>
      <c r="Y90" s="96"/>
      <c r="Z90" s="96"/>
      <c r="AA90" s="96"/>
      <c r="AB90" s="96"/>
    </row>
    <row r="91" spans="2:28" x14ac:dyDescent="0.2">
      <c r="H91" s="1"/>
      <c r="J91" s="96"/>
      <c r="K91" s="96"/>
      <c r="L91" s="96"/>
      <c r="M91" s="96"/>
      <c r="N91" s="96"/>
      <c r="Q91" s="96"/>
      <c r="R91" s="96"/>
      <c r="S91" s="96"/>
      <c r="T91" s="96"/>
      <c r="U91" s="96"/>
      <c r="X91" s="96"/>
      <c r="Y91" s="96"/>
      <c r="Z91" s="96"/>
      <c r="AA91" s="96"/>
      <c r="AB91" s="96"/>
    </row>
    <row r="92" spans="2:28" x14ac:dyDescent="0.2">
      <c r="H92" s="1"/>
      <c r="J92" s="96"/>
      <c r="K92" s="96"/>
      <c r="L92" s="96"/>
      <c r="M92" s="96"/>
      <c r="N92" s="96"/>
      <c r="Q92" s="96"/>
      <c r="R92" s="96"/>
      <c r="S92" s="96"/>
      <c r="T92" s="96"/>
      <c r="U92" s="96"/>
      <c r="X92" s="96"/>
      <c r="Y92" s="96"/>
      <c r="Z92" s="96"/>
      <c r="AA92" s="96"/>
      <c r="AB92" s="96"/>
    </row>
    <row r="93" spans="2:28" x14ac:dyDescent="0.2">
      <c r="H93" s="1"/>
      <c r="J93" s="96"/>
      <c r="K93" s="96"/>
      <c r="L93" s="96"/>
      <c r="M93" s="96"/>
      <c r="N93" s="96"/>
      <c r="Q93" s="96"/>
      <c r="R93" s="96"/>
      <c r="S93" s="96"/>
      <c r="T93" s="96"/>
      <c r="U93" s="96"/>
      <c r="X93" s="96"/>
      <c r="Y93" s="96"/>
      <c r="Z93" s="96"/>
      <c r="AA93" s="96"/>
      <c r="AB93" s="96"/>
    </row>
    <row r="94" spans="2:28" x14ac:dyDescent="0.2">
      <c r="H94" s="1"/>
      <c r="J94" s="96"/>
      <c r="K94" s="96"/>
      <c r="L94" s="96"/>
      <c r="M94" s="96"/>
      <c r="N94" s="96"/>
      <c r="Q94" s="96"/>
      <c r="R94" s="96"/>
      <c r="S94" s="96"/>
      <c r="T94" s="96"/>
      <c r="U94" s="96"/>
      <c r="X94" s="96"/>
      <c r="Y94" s="96"/>
      <c r="Z94" s="96"/>
      <c r="AA94" s="96"/>
      <c r="AB94" s="96"/>
    </row>
    <row r="95" spans="2:28" x14ac:dyDescent="0.2">
      <c r="H95" s="1"/>
      <c r="J95" s="96"/>
      <c r="K95" s="96"/>
      <c r="L95" s="96"/>
      <c r="M95" s="96"/>
      <c r="N95" s="96"/>
      <c r="Q95" s="96"/>
      <c r="R95" s="96"/>
      <c r="S95" s="96"/>
      <c r="T95" s="96"/>
      <c r="U95" s="96"/>
      <c r="X95" s="96"/>
      <c r="Y95" s="96"/>
      <c r="Z95" s="96"/>
      <c r="AA95" s="96"/>
      <c r="AB95" s="96"/>
    </row>
    <row r="96" spans="2:28" x14ac:dyDescent="0.2">
      <c r="H96" s="1"/>
      <c r="J96" s="96"/>
      <c r="K96" s="96"/>
      <c r="L96" s="96"/>
      <c r="M96" s="96"/>
      <c r="N96" s="96"/>
      <c r="Q96" s="96"/>
      <c r="R96" s="96"/>
      <c r="S96" s="96"/>
      <c r="T96" s="96"/>
      <c r="U96" s="96"/>
      <c r="X96" s="96"/>
      <c r="Y96" s="96"/>
      <c r="Z96" s="96"/>
      <c r="AA96" s="96"/>
      <c r="AB96" s="96"/>
    </row>
    <row r="97" spans="8:28" x14ac:dyDescent="0.2">
      <c r="H97" s="1"/>
      <c r="J97" s="96"/>
      <c r="K97" s="96"/>
      <c r="L97" s="96"/>
      <c r="M97" s="96"/>
      <c r="N97" s="96"/>
      <c r="Q97" s="96"/>
      <c r="R97" s="96"/>
      <c r="S97" s="96"/>
      <c r="T97" s="96"/>
      <c r="U97" s="96"/>
      <c r="X97" s="96"/>
      <c r="Y97" s="96"/>
      <c r="Z97" s="96"/>
      <c r="AA97" s="96"/>
      <c r="AB97" s="96"/>
    </row>
    <row r="98" spans="8:28" x14ac:dyDescent="0.2">
      <c r="H98" s="1"/>
      <c r="J98" s="96"/>
      <c r="K98" s="96"/>
      <c r="L98" s="96"/>
      <c r="M98" s="96"/>
      <c r="N98" s="96"/>
      <c r="Q98" s="96"/>
      <c r="R98" s="96"/>
      <c r="S98" s="96"/>
      <c r="T98" s="96"/>
      <c r="U98" s="96"/>
      <c r="X98" s="96"/>
      <c r="Y98" s="96"/>
      <c r="Z98" s="96"/>
      <c r="AA98" s="96"/>
      <c r="AB98" s="96"/>
    </row>
    <row r="99" spans="8:28" x14ac:dyDescent="0.2">
      <c r="H99" s="1"/>
      <c r="J99" s="96"/>
      <c r="K99" s="96"/>
      <c r="L99" s="96"/>
      <c r="M99" s="96"/>
      <c r="N99" s="96"/>
      <c r="Q99" s="96"/>
      <c r="R99" s="96"/>
      <c r="S99" s="96"/>
      <c r="T99" s="96"/>
      <c r="U99" s="96"/>
      <c r="X99" s="96"/>
      <c r="Y99" s="96"/>
      <c r="Z99" s="96"/>
      <c r="AA99" s="96"/>
      <c r="AB99" s="96"/>
    </row>
    <row r="100" spans="8:28" x14ac:dyDescent="0.2">
      <c r="H100" s="1"/>
      <c r="J100" s="96"/>
      <c r="K100" s="96"/>
      <c r="L100" s="96"/>
      <c r="M100" s="96"/>
      <c r="N100" s="96"/>
      <c r="Q100" s="96"/>
      <c r="R100" s="96"/>
      <c r="S100" s="96"/>
      <c r="T100" s="96"/>
      <c r="U100" s="96"/>
      <c r="X100" s="96"/>
      <c r="Y100" s="96"/>
      <c r="Z100" s="96"/>
      <c r="AA100" s="96"/>
      <c r="AB100" s="96"/>
    </row>
    <row r="101" spans="8:28" x14ac:dyDescent="0.2">
      <c r="H101" s="1"/>
      <c r="J101" s="96"/>
      <c r="K101" s="96"/>
      <c r="L101" s="96"/>
      <c r="M101" s="96"/>
      <c r="N101" s="96"/>
      <c r="Q101" s="96"/>
      <c r="R101" s="96"/>
      <c r="S101" s="96"/>
      <c r="T101" s="96"/>
      <c r="U101" s="96"/>
      <c r="X101" s="96"/>
      <c r="Y101" s="96"/>
      <c r="Z101" s="96"/>
      <c r="AA101" s="96"/>
      <c r="AB101" s="96"/>
    </row>
    <row r="102" spans="8:28" x14ac:dyDescent="0.2">
      <c r="H102" s="1"/>
      <c r="J102" s="96"/>
      <c r="K102" s="96"/>
      <c r="L102" s="96"/>
      <c r="M102" s="96"/>
      <c r="N102" s="96"/>
      <c r="Q102" s="96"/>
      <c r="R102" s="96"/>
      <c r="S102" s="96"/>
      <c r="T102" s="96"/>
      <c r="U102" s="96"/>
      <c r="X102" s="96"/>
      <c r="Y102" s="96"/>
      <c r="Z102" s="96"/>
      <c r="AA102" s="96"/>
      <c r="AB102" s="96"/>
    </row>
    <row r="103" spans="8:28" x14ac:dyDescent="0.2">
      <c r="H103" s="1"/>
      <c r="J103" s="96"/>
      <c r="K103" s="96"/>
      <c r="L103" s="96"/>
      <c r="M103" s="96"/>
      <c r="N103" s="96"/>
      <c r="Q103" s="96"/>
      <c r="R103" s="96"/>
      <c r="S103" s="96"/>
      <c r="T103" s="96"/>
      <c r="U103" s="96"/>
      <c r="X103" s="96"/>
      <c r="Y103" s="96"/>
      <c r="Z103" s="96"/>
      <c r="AA103" s="96"/>
      <c r="AB103" s="96"/>
    </row>
    <row r="104" spans="8:28" x14ac:dyDescent="0.2">
      <c r="H104" s="1"/>
      <c r="J104" s="96"/>
      <c r="K104" s="96"/>
      <c r="L104" s="96"/>
      <c r="M104" s="96"/>
      <c r="N104" s="96"/>
      <c r="Q104" s="96"/>
      <c r="R104" s="96"/>
      <c r="S104" s="96"/>
      <c r="T104" s="96"/>
      <c r="U104" s="96"/>
      <c r="X104" s="96"/>
      <c r="Y104" s="96"/>
      <c r="Z104" s="96"/>
      <c r="AA104" s="96"/>
      <c r="AB104" s="96"/>
    </row>
    <row r="105" spans="8:28" x14ac:dyDescent="0.2">
      <c r="H105" s="1"/>
      <c r="J105" s="96"/>
      <c r="K105" s="96"/>
      <c r="L105" s="96"/>
      <c r="M105" s="96"/>
      <c r="N105" s="96"/>
      <c r="Q105" s="96"/>
      <c r="R105" s="96"/>
      <c r="S105" s="96"/>
      <c r="T105" s="96"/>
      <c r="U105" s="96"/>
      <c r="X105" s="96"/>
      <c r="Y105" s="96"/>
      <c r="Z105" s="96"/>
      <c r="AA105" s="96"/>
      <c r="AB105" s="96"/>
    </row>
    <row r="106" spans="8:28" x14ac:dyDescent="0.2">
      <c r="H106" s="1"/>
      <c r="J106" s="96"/>
      <c r="K106" s="96"/>
      <c r="L106" s="96"/>
      <c r="M106" s="96"/>
      <c r="N106" s="96"/>
      <c r="Q106" s="96"/>
      <c r="R106" s="96"/>
      <c r="S106" s="96"/>
      <c r="T106" s="96"/>
      <c r="U106" s="96"/>
      <c r="X106" s="96"/>
      <c r="Y106" s="96"/>
      <c r="Z106" s="96"/>
      <c r="AA106" s="96"/>
      <c r="AB106" s="96"/>
    </row>
    <row r="107" spans="8:28" x14ac:dyDescent="0.2">
      <c r="H107" s="1"/>
      <c r="J107" s="96"/>
      <c r="K107" s="96"/>
      <c r="L107" s="96"/>
      <c r="M107" s="96"/>
      <c r="N107" s="96"/>
      <c r="Q107" s="96"/>
      <c r="R107" s="96"/>
      <c r="S107" s="96"/>
      <c r="T107" s="96"/>
      <c r="U107" s="96"/>
      <c r="X107" s="96"/>
      <c r="Y107" s="96"/>
      <c r="Z107" s="96"/>
      <c r="AA107" s="96"/>
      <c r="AB107" s="96"/>
    </row>
    <row r="108" spans="8:28" x14ac:dyDescent="0.2">
      <c r="H108" s="1"/>
      <c r="J108" s="96"/>
      <c r="K108" s="96"/>
      <c r="L108" s="96"/>
      <c r="M108" s="96"/>
      <c r="N108" s="96"/>
      <c r="Q108" s="96"/>
      <c r="R108" s="96"/>
      <c r="S108" s="96"/>
      <c r="T108" s="96"/>
      <c r="U108" s="96"/>
      <c r="X108" s="96"/>
      <c r="Y108" s="96"/>
      <c r="Z108" s="96"/>
      <c r="AA108" s="96"/>
      <c r="AB108" s="96"/>
    </row>
    <row r="109" spans="8:28" x14ac:dyDescent="0.2">
      <c r="H109" s="1"/>
      <c r="J109" s="96"/>
      <c r="K109" s="96"/>
      <c r="L109" s="96"/>
      <c r="M109" s="96"/>
      <c r="N109" s="96"/>
      <c r="Q109" s="96"/>
      <c r="R109" s="96"/>
      <c r="S109" s="96"/>
      <c r="T109" s="96"/>
      <c r="U109" s="96"/>
      <c r="X109" s="96"/>
      <c r="Y109" s="96"/>
      <c r="Z109" s="96"/>
      <c r="AA109" s="96"/>
      <c r="AB109" s="96"/>
    </row>
    <row r="110" spans="8:28" x14ac:dyDescent="0.2">
      <c r="H110" s="1"/>
      <c r="J110" s="96"/>
      <c r="K110" s="96"/>
      <c r="L110" s="96"/>
      <c r="M110" s="96"/>
      <c r="N110" s="96"/>
      <c r="Q110" s="96"/>
      <c r="R110" s="96"/>
      <c r="S110" s="96"/>
      <c r="T110" s="96"/>
      <c r="U110" s="96"/>
      <c r="X110" s="96"/>
      <c r="Y110" s="96"/>
      <c r="Z110" s="96"/>
      <c r="AA110" s="96"/>
      <c r="AB110" s="96"/>
    </row>
    <row r="111" spans="8:28" x14ac:dyDescent="0.2">
      <c r="H111" s="1"/>
      <c r="J111" s="96"/>
      <c r="K111" s="96"/>
      <c r="L111" s="96"/>
      <c r="M111" s="96"/>
      <c r="N111" s="96"/>
      <c r="Q111" s="96"/>
      <c r="R111" s="96"/>
      <c r="S111" s="96"/>
      <c r="T111" s="96"/>
      <c r="U111" s="96"/>
      <c r="X111" s="96"/>
      <c r="Y111" s="96"/>
      <c r="Z111" s="96"/>
      <c r="AA111" s="96"/>
      <c r="AB111" s="96"/>
    </row>
    <row r="112" spans="8:28" x14ac:dyDescent="0.2">
      <c r="H112" s="1"/>
      <c r="J112" s="96"/>
      <c r="K112" s="96"/>
      <c r="L112" s="96"/>
      <c r="M112" s="96"/>
      <c r="N112" s="96"/>
      <c r="Q112" s="96"/>
      <c r="R112" s="96"/>
      <c r="S112" s="96"/>
      <c r="T112" s="96"/>
      <c r="U112" s="96"/>
      <c r="X112" s="96"/>
      <c r="Y112" s="96"/>
      <c r="Z112" s="96"/>
      <c r="AA112" s="96"/>
      <c r="AB112" s="96"/>
    </row>
    <row r="113" spans="8:28" x14ac:dyDescent="0.2">
      <c r="H113" s="1"/>
      <c r="J113" s="96"/>
      <c r="K113" s="96"/>
      <c r="L113" s="96"/>
      <c r="M113" s="96"/>
      <c r="N113" s="96"/>
      <c r="Q113" s="96"/>
      <c r="R113" s="96"/>
      <c r="S113" s="96"/>
      <c r="T113" s="96"/>
      <c r="U113" s="96"/>
      <c r="X113" s="96"/>
      <c r="Y113" s="96"/>
      <c r="Z113" s="96"/>
      <c r="AA113" s="96"/>
      <c r="AB113" s="96"/>
    </row>
    <row r="114" spans="8:28" x14ac:dyDescent="0.2">
      <c r="H114" s="1"/>
      <c r="J114" s="96"/>
      <c r="K114" s="96"/>
      <c r="L114" s="96"/>
      <c r="M114" s="96"/>
      <c r="N114" s="96"/>
      <c r="Q114" s="96"/>
      <c r="R114" s="96"/>
      <c r="S114" s="96"/>
      <c r="T114" s="96"/>
      <c r="U114" s="96"/>
      <c r="X114" s="96"/>
      <c r="Y114" s="96"/>
      <c r="Z114" s="96"/>
      <c r="AA114" s="96"/>
      <c r="AB114" s="96"/>
    </row>
    <row r="115" spans="8:28" x14ac:dyDescent="0.2">
      <c r="H115" s="1"/>
      <c r="J115" s="96"/>
      <c r="K115" s="96"/>
      <c r="L115" s="96"/>
      <c r="M115" s="96"/>
      <c r="N115" s="96"/>
      <c r="Q115" s="96"/>
      <c r="R115" s="96"/>
      <c r="S115" s="96"/>
      <c r="T115" s="96"/>
      <c r="U115" s="96"/>
      <c r="X115" s="96"/>
      <c r="Y115" s="96"/>
      <c r="Z115" s="96"/>
      <c r="AA115" s="96"/>
      <c r="AB115" s="96"/>
    </row>
    <row r="116" spans="8:28" x14ac:dyDescent="0.2">
      <c r="H116" s="1"/>
      <c r="J116" s="96"/>
      <c r="K116" s="96"/>
      <c r="L116" s="96"/>
      <c r="M116" s="96"/>
      <c r="N116" s="96"/>
      <c r="Q116" s="96"/>
      <c r="R116" s="96"/>
      <c r="S116" s="96"/>
      <c r="T116" s="96"/>
      <c r="U116" s="96"/>
      <c r="X116" s="96"/>
      <c r="Y116" s="96"/>
      <c r="Z116" s="96"/>
      <c r="AA116" s="96"/>
      <c r="AB116" s="96"/>
    </row>
    <row r="117" spans="8:28" x14ac:dyDescent="0.2">
      <c r="H117" s="1"/>
      <c r="J117" s="96"/>
      <c r="K117" s="96"/>
      <c r="L117" s="96"/>
      <c r="M117" s="96"/>
      <c r="N117" s="96"/>
      <c r="Q117" s="96"/>
      <c r="R117" s="96"/>
      <c r="S117" s="96"/>
      <c r="T117" s="96"/>
      <c r="U117" s="96"/>
      <c r="X117" s="96"/>
      <c r="Y117" s="96"/>
      <c r="Z117" s="96"/>
      <c r="AA117" s="96"/>
      <c r="AB117" s="96"/>
    </row>
    <row r="118" spans="8:28" x14ac:dyDescent="0.2">
      <c r="H118" s="1"/>
      <c r="J118" s="96"/>
      <c r="K118" s="96"/>
      <c r="L118" s="96"/>
      <c r="M118" s="96"/>
      <c r="N118" s="96"/>
      <c r="Q118" s="96"/>
      <c r="R118" s="96"/>
      <c r="S118" s="96"/>
      <c r="T118" s="96"/>
      <c r="U118" s="96"/>
      <c r="X118" s="96"/>
      <c r="Y118" s="96"/>
      <c r="Z118" s="96"/>
      <c r="AA118" s="96"/>
      <c r="AB118" s="96"/>
    </row>
    <row r="119" spans="8:28" x14ac:dyDescent="0.2">
      <c r="H119" s="1"/>
      <c r="J119" s="96"/>
      <c r="K119" s="96"/>
      <c r="L119" s="96"/>
      <c r="M119" s="96"/>
      <c r="N119" s="96"/>
      <c r="Q119" s="96"/>
      <c r="R119" s="96"/>
      <c r="S119" s="96"/>
      <c r="T119" s="96"/>
      <c r="U119" s="96"/>
      <c r="X119" s="96"/>
      <c r="Y119" s="96"/>
      <c r="Z119" s="96"/>
      <c r="AA119" s="96"/>
      <c r="AB119" s="96"/>
    </row>
    <row r="120" spans="8:28" x14ac:dyDescent="0.2">
      <c r="H120" s="1"/>
      <c r="J120" s="96"/>
      <c r="K120" s="96"/>
      <c r="L120" s="96"/>
      <c r="M120" s="96"/>
      <c r="N120" s="96"/>
      <c r="Q120" s="96"/>
      <c r="R120" s="96"/>
      <c r="S120" s="96"/>
      <c r="T120" s="96"/>
      <c r="U120" s="96"/>
      <c r="X120" s="96"/>
      <c r="Y120" s="96"/>
      <c r="Z120" s="96"/>
      <c r="AA120" s="96"/>
      <c r="AB120" s="96"/>
    </row>
    <row r="121" spans="8:28" x14ac:dyDescent="0.2">
      <c r="J121" s="96"/>
      <c r="K121" s="96"/>
      <c r="L121" s="96"/>
      <c r="M121" s="96"/>
      <c r="N121" s="96"/>
      <c r="Q121" s="96"/>
      <c r="R121" s="96"/>
      <c r="S121" s="96"/>
      <c r="T121" s="96"/>
      <c r="U121" s="96"/>
      <c r="X121" s="96"/>
      <c r="Y121" s="96"/>
      <c r="Z121" s="96"/>
      <c r="AA121" s="96"/>
      <c r="AB121" s="96"/>
    </row>
    <row r="122" spans="8:28" x14ac:dyDescent="0.2">
      <c r="J122" s="96"/>
      <c r="K122" s="96"/>
      <c r="L122" s="96"/>
      <c r="M122" s="96"/>
      <c r="N122" s="96"/>
      <c r="Q122" s="96"/>
      <c r="R122" s="96"/>
      <c r="S122" s="96"/>
      <c r="T122" s="96"/>
      <c r="U122" s="96"/>
      <c r="X122" s="96"/>
      <c r="Y122" s="96"/>
      <c r="Z122" s="96"/>
      <c r="AA122" s="96"/>
      <c r="AB122" s="96"/>
    </row>
    <row r="123" spans="8:28" x14ac:dyDescent="0.2">
      <c r="J123" s="96"/>
      <c r="K123" s="96"/>
      <c r="L123" s="96"/>
      <c r="M123" s="96"/>
      <c r="N123" s="96"/>
      <c r="Q123" s="96"/>
      <c r="R123" s="96"/>
      <c r="S123" s="96"/>
      <c r="T123" s="96"/>
      <c r="U123" s="96"/>
      <c r="X123" s="96"/>
      <c r="Y123" s="96"/>
      <c r="Z123" s="96"/>
      <c r="AA123" s="96"/>
      <c r="AB123" s="96"/>
    </row>
    <row r="124" spans="8:28" x14ac:dyDescent="0.2">
      <c r="J124" s="96"/>
      <c r="K124" s="96"/>
      <c r="L124" s="96"/>
      <c r="M124" s="96"/>
      <c r="N124" s="96"/>
      <c r="Q124" s="96"/>
      <c r="R124" s="96"/>
      <c r="S124" s="96"/>
      <c r="T124" s="96"/>
      <c r="U124" s="96"/>
      <c r="X124" s="96"/>
      <c r="Y124" s="96"/>
      <c r="Z124" s="96"/>
      <c r="AA124" s="96"/>
      <c r="AB124" s="96"/>
    </row>
  </sheetData>
  <conditionalFormatting sqref="A41:B54">
    <cfRule type="expression" dxfId="50" priority="31">
      <formula>externalformula(A41)</formula>
    </cfRule>
  </conditionalFormatting>
  <conditionalFormatting sqref="A40:C40">
    <cfRule type="expression" dxfId="49" priority="32">
      <formula>externalformula(A40)</formula>
    </cfRule>
  </conditionalFormatting>
  <conditionalFormatting sqref="A1:XFD3 V4:V33 AC4:XFD33 H5:H6 O5:O33 B7:N8 P7:U8 W7:AB8 C9:H23 J9:N23 Q9:U23 X9:AB23 G27:G33 N27:N33 U27:U33 AB27:AB33 C37:C55 J37:J55 Q37:Q55 X37:X55 A38:B39 H38:I39 O38:P39 V38:W39 A61:B79 A80 C80:G80 J80:N80 Q80:U80 X80:AB80">
    <cfRule type="expression" dxfId="48" priority="37">
      <formula>externalformula(A1)</formula>
    </cfRule>
  </conditionalFormatting>
  <conditionalFormatting sqref="B28:B33">
    <cfRule type="expression" dxfId="47" priority="35">
      <formula>externalformula(B28)</formula>
    </cfRule>
  </conditionalFormatting>
  <conditionalFormatting sqref="C28:D33">
    <cfRule type="expression" dxfId="46" priority="33">
      <formula>$G$25="%"</formula>
    </cfRule>
    <cfRule type="expression" dxfId="45" priority="34">
      <formula>$G$25="£"</formula>
    </cfRule>
  </conditionalFormatting>
  <conditionalFormatting sqref="C37:G37 A55:C56 A59:C60">
    <cfRule type="expression" dxfId="44" priority="38">
      <formula>externalformula(A37)</formula>
    </cfRule>
  </conditionalFormatting>
  <conditionalFormatting sqref="D38:G79 C57:C79 A58">
    <cfRule type="expression" dxfId="43" priority="36">
      <formula>externalformula(A38)</formula>
    </cfRule>
  </conditionalFormatting>
  <conditionalFormatting sqref="H40:H56">
    <cfRule type="expression" dxfId="42" priority="8">
      <formula>externalformula(H40)</formula>
    </cfRule>
  </conditionalFormatting>
  <conditionalFormatting sqref="H58:H80">
    <cfRule type="expression" dxfId="41" priority="9">
      <formula>externalformula(H58)</formula>
    </cfRule>
  </conditionalFormatting>
  <conditionalFormatting sqref="I28:I33">
    <cfRule type="expression" dxfId="40" priority="28">
      <formula>externalformula(I28)</formula>
    </cfRule>
  </conditionalFormatting>
  <conditionalFormatting sqref="I41:I54">
    <cfRule type="expression" dxfId="39" priority="24">
      <formula>externalformula(I41)</formula>
    </cfRule>
  </conditionalFormatting>
  <conditionalFormatting sqref="I40:J40">
    <cfRule type="expression" dxfId="38" priority="25">
      <formula>externalformula(I40)</formula>
    </cfRule>
  </conditionalFormatting>
  <conditionalFormatting sqref="J57:J79">
    <cfRule type="expression" dxfId="37" priority="3">
      <formula>externalformula(J57)</formula>
    </cfRule>
  </conditionalFormatting>
  <conditionalFormatting sqref="J28:K33">
    <cfRule type="expression" dxfId="36" priority="27">
      <formula>$G$25="£"</formula>
    </cfRule>
    <cfRule type="expression" dxfId="35" priority="26">
      <formula>$G$25="%"</formula>
    </cfRule>
  </conditionalFormatting>
  <conditionalFormatting sqref="J37:N37 I55:J56 I59:I79">
    <cfRule type="expression" dxfId="34" priority="30">
      <formula>externalformula(I37)</formula>
    </cfRule>
  </conditionalFormatting>
  <conditionalFormatting sqref="K38:N79">
    <cfRule type="expression" dxfId="33" priority="29">
      <formula>externalformula(K38)</formula>
    </cfRule>
  </conditionalFormatting>
  <conditionalFormatting sqref="O40:O56">
    <cfRule type="expression" dxfId="32" priority="6">
      <formula>externalformula(O40)</formula>
    </cfRule>
  </conditionalFormatting>
  <conditionalFormatting sqref="O58:O80">
    <cfRule type="expression" dxfId="31" priority="7">
      <formula>externalformula(O58)</formula>
    </cfRule>
  </conditionalFormatting>
  <conditionalFormatting sqref="P28:P33">
    <cfRule type="expression" dxfId="30" priority="21">
      <formula>externalformula(P28)</formula>
    </cfRule>
  </conditionalFormatting>
  <conditionalFormatting sqref="P41:P54">
    <cfRule type="expression" dxfId="29" priority="17">
      <formula>externalformula(P41)</formula>
    </cfRule>
  </conditionalFormatting>
  <conditionalFormatting sqref="P40:Q40">
    <cfRule type="expression" dxfId="28" priority="18">
      <formula>externalformula(P40)</formula>
    </cfRule>
  </conditionalFormatting>
  <conditionalFormatting sqref="Q57:Q79">
    <cfRule type="expression" dxfId="27" priority="2">
      <formula>externalformula(Q57)</formula>
    </cfRule>
  </conditionalFormatting>
  <conditionalFormatting sqref="Q28:R33">
    <cfRule type="expression" dxfId="26" priority="19">
      <formula>$G$25="%"</formula>
    </cfRule>
    <cfRule type="expression" dxfId="25" priority="20">
      <formula>$G$25="£"</formula>
    </cfRule>
  </conditionalFormatting>
  <conditionalFormatting sqref="Q37:U37 P55:Q56 P59:P79">
    <cfRule type="expression" dxfId="24" priority="23">
      <formula>externalformula(P37)</formula>
    </cfRule>
  </conditionalFormatting>
  <conditionalFormatting sqref="R38:U79">
    <cfRule type="expression" dxfId="23" priority="22">
      <formula>externalformula(R38)</formula>
    </cfRule>
  </conditionalFormatting>
  <conditionalFormatting sqref="V40:V56">
    <cfRule type="expression" dxfId="22" priority="4">
      <formula>externalformula(V40)</formula>
    </cfRule>
  </conditionalFormatting>
  <conditionalFormatting sqref="V58:V80">
    <cfRule type="expression" dxfId="21" priority="5">
      <formula>externalformula(V58)</formula>
    </cfRule>
  </conditionalFormatting>
  <conditionalFormatting sqref="W28:W33">
    <cfRule type="expression" dxfId="20" priority="14">
      <formula>externalformula(W28)</formula>
    </cfRule>
  </conditionalFormatting>
  <conditionalFormatting sqref="W41:W54">
    <cfRule type="expression" dxfId="19" priority="10">
      <formula>externalformula(W41)</formula>
    </cfRule>
  </conditionalFormatting>
  <conditionalFormatting sqref="W40:X40">
    <cfRule type="expression" dxfId="18" priority="11">
      <formula>externalformula(W40)</formula>
    </cfRule>
  </conditionalFormatting>
  <conditionalFormatting sqref="X57:X79">
    <cfRule type="expression" dxfId="17" priority="1">
      <formula>externalformula(X57)</formula>
    </cfRule>
  </conditionalFormatting>
  <conditionalFormatting sqref="X28:Y33">
    <cfRule type="expression" dxfId="16" priority="12">
      <formula>$G$25="%"</formula>
    </cfRule>
    <cfRule type="expression" dxfId="15" priority="13">
      <formula>$G$25="£"</formula>
    </cfRule>
  </conditionalFormatting>
  <conditionalFormatting sqref="X37:AB37 W55:X56 W59:W79">
    <cfRule type="expression" dxfId="14" priority="16">
      <formula>externalformula(W37)</formula>
    </cfRule>
  </conditionalFormatting>
  <conditionalFormatting sqref="Y38:AB79">
    <cfRule type="expression" dxfId="13" priority="15">
      <formula>externalformula(Y38)</formula>
    </cfRule>
  </conditionalFormatting>
  <pageMargins left="0.7" right="0.7" top="0.75" bottom="0.75" header="0.3" footer="0.3"/>
  <pageSetup paperSize="9" scale="42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A317-6ADF-4AED-A3B9-44820AB920E3}">
  <sheetPr>
    <tabColor rgb="FF92D050"/>
    <pageSetUpPr fitToPage="1"/>
  </sheetPr>
  <dimension ref="A1:H55"/>
  <sheetViews>
    <sheetView showGridLines="0" zoomScale="85" zoomScaleNormal="85" workbookViewId="0">
      <pane ySplit="5" topLeftCell="A6" activePane="bottomLeft" state="frozen"/>
      <selection activeCell="D32" sqref="D32"/>
      <selection pane="bottomLeft" activeCell="A6" sqref="A6"/>
    </sheetView>
  </sheetViews>
  <sheetFormatPr defaultColWidth="9.140625" defaultRowHeight="12.75" outlineLevelCol="1" x14ac:dyDescent="0.2"/>
  <cols>
    <col min="1" max="1" width="9.140625" style="1" customWidth="1" outlineLevel="1"/>
    <col min="2" max="2" width="52.42578125" style="1" customWidth="1"/>
    <col min="3" max="3" width="24" style="96" bestFit="1" customWidth="1"/>
    <col min="4" max="5" width="15" style="96" customWidth="1"/>
    <col min="6" max="7" width="14.28515625" style="97" customWidth="1"/>
    <col min="8" max="8" width="12.5703125" style="123" bestFit="1" customWidth="1"/>
    <col min="9" max="16384" width="9.140625" style="1"/>
  </cols>
  <sheetData>
    <row r="1" spans="1:6" ht="20.25" x14ac:dyDescent="0.3">
      <c r="B1" s="95"/>
    </row>
    <row r="2" spans="1:6" ht="20.25" x14ac:dyDescent="0.3">
      <c r="B2" s="95"/>
    </row>
    <row r="3" spans="1:6" ht="26.25" x14ac:dyDescent="0.2">
      <c r="B3" s="98" t="s">
        <v>222</v>
      </c>
      <c r="C3" s="98"/>
      <c r="D3" s="98"/>
      <c r="E3" s="98"/>
    </row>
    <row r="4" spans="1:6" ht="29.25" customHeight="1" x14ac:dyDescent="0.25">
      <c r="B4" s="99" t="str">
        <f>+'Cover GFSC'!A31</f>
        <v>FY25 - FY27 (based on Mar25 actuals)</v>
      </c>
      <c r="C4" s="100"/>
      <c r="D4" s="100"/>
      <c r="E4" s="100"/>
    </row>
    <row r="5" spans="1:6" ht="6" customHeight="1" x14ac:dyDescent="0.25">
      <c r="B5" s="101"/>
      <c r="C5" s="102"/>
      <c r="D5" s="102"/>
      <c r="E5" s="102"/>
    </row>
    <row r="6" spans="1:6" ht="12" customHeight="1" x14ac:dyDescent="0.2">
      <c r="C6" s="1"/>
      <c r="D6" s="1"/>
      <c r="E6" s="1"/>
      <c r="F6" s="1"/>
    </row>
    <row r="7" spans="1:6" ht="12" customHeight="1" x14ac:dyDescent="0.2">
      <c r="B7" s="103"/>
      <c r="C7" s="103"/>
      <c r="D7" s="103"/>
      <c r="E7" s="103"/>
      <c r="F7" s="103"/>
    </row>
    <row r="8" spans="1:6" ht="12.75" customHeight="1" x14ac:dyDescent="0.2">
      <c r="B8" s="104" t="s">
        <v>223</v>
      </c>
      <c r="C8" s="120">
        <v>45992</v>
      </c>
      <c r="D8" s="120">
        <v>46357</v>
      </c>
      <c r="E8" s="120">
        <v>46722</v>
      </c>
    </row>
    <row r="9" spans="1:6" ht="12.75" customHeight="1" x14ac:dyDescent="0.2">
      <c r="B9" s="105"/>
    </row>
    <row r="10" spans="1:6" ht="12.75" customHeight="1" x14ac:dyDescent="0.2">
      <c r="A10" s="1" t="s">
        <v>196</v>
      </c>
      <c r="B10" s="105" t="s">
        <v>224</v>
      </c>
      <c r="C10" s="106"/>
      <c r="D10" s="106"/>
      <c r="E10" s="106"/>
    </row>
    <row r="11" spans="1:6" ht="12.75" customHeight="1" x14ac:dyDescent="0.2">
      <c r="A11" s="1">
        <v>3531</v>
      </c>
      <c r="B11" s="1" t="s">
        <v>240</v>
      </c>
      <c r="C11" s="106">
        <v>-19364295.460000001</v>
      </c>
      <c r="D11" s="106">
        <v>-19364295.460000001</v>
      </c>
      <c r="E11" s="106">
        <v>-19364295.460000001</v>
      </c>
    </row>
    <row r="12" spans="1:6" ht="12.75" customHeight="1" x14ac:dyDescent="0.2">
      <c r="A12" s="1">
        <v>3533</v>
      </c>
      <c r="B12" s="1" t="s">
        <v>241</v>
      </c>
      <c r="C12" s="106">
        <v>84105338.280798778</v>
      </c>
      <c r="D12" s="106">
        <v>81691302.045861185</v>
      </c>
      <c r="E12" s="106">
        <v>93291978.185370609</v>
      </c>
    </row>
    <row r="13" spans="1:6" ht="12.75" customHeight="1" x14ac:dyDescent="0.2">
      <c r="A13" s="1">
        <v>3530</v>
      </c>
      <c r="B13" s="1" t="s">
        <v>242</v>
      </c>
      <c r="C13" s="106">
        <v>70775696.485782847</v>
      </c>
      <c r="D13" s="106">
        <v>71263471.421251342</v>
      </c>
      <c r="E13" s="106">
        <v>73875048.702351883</v>
      </c>
    </row>
    <row r="14" spans="1:6" ht="12.75" customHeight="1" x14ac:dyDescent="0.2">
      <c r="A14" s="1">
        <v>4167</v>
      </c>
      <c r="B14" s="1" t="s">
        <v>243</v>
      </c>
      <c r="C14" s="106">
        <v>2014778.09</v>
      </c>
      <c r="D14" s="106">
        <v>2014778.09</v>
      </c>
      <c r="E14" s="106">
        <v>2014778.09</v>
      </c>
    </row>
    <row r="15" spans="1:6" ht="12.75" customHeight="1" x14ac:dyDescent="0.2">
      <c r="A15" s="1">
        <v>3534</v>
      </c>
      <c r="B15" s="1" t="s">
        <v>244</v>
      </c>
      <c r="C15" s="106">
        <v>23213.33</v>
      </c>
      <c r="D15" s="106">
        <v>23213.33</v>
      </c>
      <c r="E15" s="106">
        <v>23213.33</v>
      </c>
    </row>
    <row r="16" spans="1:6" ht="12.75" customHeight="1" x14ac:dyDescent="0.2">
      <c r="A16" s="1">
        <v>3527</v>
      </c>
      <c r="B16" s="1" t="s">
        <v>245</v>
      </c>
      <c r="C16" s="106">
        <v>1500000</v>
      </c>
      <c r="D16" s="106">
        <v>1500000</v>
      </c>
      <c r="E16" s="106">
        <v>1500000</v>
      </c>
    </row>
    <row r="17" spans="1:5" ht="12.75" customHeight="1" x14ac:dyDescent="0.2">
      <c r="A17" s="1">
        <v>3528</v>
      </c>
      <c r="B17" s="1" t="s">
        <v>246</v>
      </c>
      <c r="C17" s="106">
        <v>10783905.670000002</v>
      </c>
      <c r="D17" s="106">
        <v>10783905.670000002</v>
      </c>
      <c r="E17" s="106">
        <v>10783905.670000002</v>
      </c>
    </row>
    <row r="18" spans="1:5" ht="12.75" customHeight="1" x14ac:dyDescent="0.2">
      <c r="A18" s="1">
        <v>3529</v>
      </c>
      <c r="B18" s="1" t="s">
        <v>247</v>
      </c>
      <c r="C18" s="106">
        <v>4138582.879999999</v>
      </c>
      <c r="D18" s="106">
        <v>4138582.879999999</v>
      </c>
      <c r="E18" s="106">
        <v>4138582.879999999</v>
      </c>
    </row>
    <row r="19" spans="1:5" ht="3.75" customHeight="1" x14ac:dyDescent="0.2">
      <c r="C19" s="106"/>
      <c r="D19" s="106"/>
      <c r="E19" s="106"/>
    </row>
    <row r="20" spans="1:5" ht="12.75" customHeight="1" x14ac:dyDescent="0.2">
      <c r="C20" s="118">
        <f>SUM(C11:C19)</f>
        <v>153977219.27658165</v>
      </c>
      <c r="D20" s="118">
        <f t="shared" ref="D20:E20" si="0">SUM(D11:D19)</f>
        <v>152050957.97711253</v>
      </c>
      <c r="E20" s="118">
        <f t="shared" si="0"/>
        <v>166263211.39772254</v>
      </c>
    </row>
    <row r="21" spans="1:5" ht="12.75" customHeight="1" x14ac:dyDescent="0.2">
      <c r="C21" s="106"/>
      <c r="D21" s="106"/>
      <c r="E21" s="106"/>
    </row>
    <row r="22" spans="1:5" ht="12.75" customHeight="1" x14ac:dyDescent="0.2">
      <c r="A22" s="1" t="s">
        <v>196</v>
      </c>
      <c r="B22" s="105" t="s">
        <v>225</v>
      </c>
      <c r="C22" s="106"/>
      <c r="D22" s="106"/>
      <c r="E22" s="106"/>
    </row>
    <row r="23" spans="1:5" ht="12.75" customHeight="1" x14ac:dyDescent="0.2">
      <c r="A23" s="1">
        <v>4853</v>
      </c>
      <c r="B23" s="1" t="s">
        <v>248</v>
      </c>
      <c r="C23" s="106">
        <v>-182372859.38999999</v>
      </c>
      <c r="D23" s="106">
        <v>-182372859.38999999</v>
      </c>
      <c r="E23" s="106">
        <v>-182372859.38999999</v>
      </c>
    </row>
    <row r="24" spans="1:5" ht="12.75" customHeight="1" x14ac:dyDescent="0.2">
      <c r="A24" s="1">
        <v>4857</v>
      </c>
      <c r="B24" s="1" t="s">
        <v>249</v>
      </c>
      <c r="C24" s="106">
        <v>-2918587.6636372642</v>
      </c>
      <c r="D24" s="106">
        <v>-2951842.441820283</v>
      </c>
      <c r="E24" s="106">
        <v>-3038339.4053144422</v>
      </c>
    </row>
    <row r="25" spans="1:5" ht="12.75" customHeight="1" x14ac:dyDescent="0.2">
      <c r="A25" s="1">
        <v>4860</v>
      </c>
      <c r="B25" s="1" t="s">
        <v>250</v>
      </c>
      <c r="C25" s="106">
        <v>336480.51999999996</v>
      </c>
      <c r="D25" s="106">
        <v>336480.51999999996</v>
      </c>
      <c r="E25" s="106">
        <v>336480.51999999996</v>
      </c>
    </row>
    <row r="26" spans="1:5" ht="12.75" customHeight="1" x14ac:dyDescent="0.2">
      <c r="A26" s="1">
        <v>4854</v>
      </c>
      <c r="B26" s="1" t="s">
        <v>251</v>
      </c>
      <c r="C26" s="106">
        <v>-7785638.455761495</v>
      </c>
      <c r="D26" s="106">
        <v>-6900496.1345939105</v>
      </c>
      <c r="E26" s="106">
        <v>-27177879.809862498</v>
      </c>
    </row>
    <row r="27" spans="1:5" ht="12.75" customHeight="1" x14ac:dyDescent="0.2">
      <c r="A27" s="1">
        <v>4858</v>
      </c>
      <c r="B27" s="1" t="s">
        <v>252</v>
      </c>
      <c r="C27" s="106">
        <v>5442969.4699999988</v>
      </c>
      <c r="D27" s="106">
        <v>5442969.4699999988</v>
      </c>
      <c r="E27" s="106">
        <v>5442969.4699999988</v>
      </c>
    </row>
    <row r="28" spans="1:5" ht="12.75" customHeight="1" x14ac:dyDescent="0.2">
      <c r="A28" s="1">
        <v>4861</v>
      </c>
      <c r="B28" s="1" t="s">
        <v>253</v>
      </c>
      <c r="C28" s="106">
        <v>-6000000</v>
      </c>
      <c r="D28" s="106">
        <v>-6000000</v>
      </c>
      <c r="E28" s="106">
        <v>-6000000</v>
      </c>
    </row>
    <row r="29" spans="1:5" ht="3.75" customHeight="1" x14ac:dyDescent="0.2">
      <c r="C29" s="106"/>
      <c r="D29" s="106"/>
      <c r="E29" s="106"/>
    </row>
    <row r="30" spans="1:5" ht="12.75" customHeight="1" x14ac:dyDescent="0.2">
      <c r="B30" s="105"/>
      <c r="C30" s="118">
        <f>SUM(C22:C29)</f>
        <v>-193297635.51939872</v>
      </c>
      <c r="D30" s="118">
        <f t="shared" ref="D30:E30" si="1">SUM(D22:D29)</f>
        <v>-192445747.97641417</v>
      </c>
      <c r="E30" s="118">
        <f t="shared" si="1"/>
        <v>-212809628.61517692</v>
      </c>
    </row>
    <row r="31" spans="1:5" ht="12.75" customHeight="1" x14ac:dyDescent="0.2">
      <c r="B31" s="105"/>
      <c r="C31" s="106"/>
      <c r="D31" s="106"/>
      <c r="E31" s="106"/>
    </row>
    <row r="32" spans="1:5" ht="12.75" customHeight="1" x14ac:dyDescent="0.2">
      <c r="B32" s="105" t="s">
        <v>226</v>
      </c>
      <c r="C32" s="121">
        <f>+C20+C30</f>
        <v>-39320416.242817074</v>
      </c>
      <c r="D32" s="121">
        <f t="shared" ref="D32:E32" si="2">+D20+D30</f>
        <v>-40394789.999301642</v>
      </c>
      <c r="E32" s="121">
        <f t="shared" si="2"/>
        <v>-46546417.217454374</v>
      </c>
    </row>
    <row r="33" spans="1:5" ht="12.75" customHeight="1" x14ac:dyDescent="0.2">
      <c r="B33" s="105"/>
      <c r="C33" s="106"/>
      <c r="D33" s="106"/>
      <c r="E33" s="106"/>
    </row>
    <row r="34" spans="1:5" ht="12.75" customHeight="1" x14ac:dyDescent="0.2">
      <c r="B34" s="105"/>
      <c r="C34" s="106"/>
      <c r="D34" s="106"/>
      <c r="E34" s="106"/>
    </row>
    <row r="35" spans="1:5" ht="12.75" customHeight="1" x14ac:dyDescent="0.2">
      <c r="A35" s="1" t="s">
        <v>196</v>
      </c>
      <c r="B35" s="105" t="s">
        <v>227</v>
      </c>
      <c r="C35" s="106"/>
      <c r="D35" s="106"/>
      <c r="E35" s="106"/>
    </row>
    <row r="36" spans="1:5" x14ac:dyDescent="0.2">
      <c r="A36" s="1">
        <v>2762</v>
      </c>
      <c r="B36" s="1" t="s">
        <v>233</v>
      </c>
      <c r="C36" s="106">
        <v>79169.269999999902</v>
      </c>
      <c r="D36" s="106">
        <v>79169.269999999902</v>
      </c>
      <c r="E36" s="106">
        <v>79169.269999999902</v>
      </c>
    </row>
    <row r="37" spans="1:5" x14ac:dyDescent="0.2">
      <c r="A37" s="1">
        <v>2763</v>
      </c>
      <c r="B37" s="1" t="s">
        <v>234</v>
      </c>
      <c r="C37" s="106">
        <v>20000</v>
      </c>
      <c r="D37" s="106">
        <v>20000</v>
      </c>
      <c r="E37" s="106">
        <v>20000</v>
      </c>
    </row>
    <row r="38" spans="1:5" x14ac:dyDescent="0.2">
      <c r="A38" s="1">
        <v>2764</v>
      </c>
      <c r="B38" s="1" t="s">
        <v>235</v>
      </c>
      <c r="C38" s="106">
        <v>1129241.06</v>
      </c>
      <c r="D38" s="106">
        <v>1129241.06</v>
      </c>
      <c r="E38" s="106">
        <v>1129241.06</v>
      </c>
    </row>
    <row r="39" spans="1:5" x14ac:dyDescent="0.2">
      <c r="A39" s="1">
        <v>2765</v>
      </c>
      <c r="B39" s="1" t="s">
        <v>236</v>
      </c>
      <c r="C39" s="106">
        <v>21824.329999999987</v>
      </c>
      <c r="D39" s="106">
        <v>21824.329999999987</v>
      </c>
      <c r="E39" s="106">
        <v>21824.329999999987</v>
      </c>
    </row>
    <row r="40" spans="1:5" x14ac:dyDescent="0.2">
      <c r="A40" s="1">
        <v>2768</v>
      </c>
      <c r="B40" s="1" t="s">
        <v>215</v>
      </c>
      <c r="C40" s="106">
        <v>113626.75999999995</v>
      </c>
      <c r="D40" s="106">
        <v>113626.75999999995</v>
      </c>
      <c r="E40" s="106">
        <v>113626.75999999995</v>
      </c>
    </row>
    <row r="41" spans="1:5" x14ac:dyDescent="0.2">
      <c r="A41" s="1">
        <v>2751</v>
      </c>
      <c r="B41" s="1" t="s">
        <v>237</v>
      </c>
      <c r="C41" s="106">
        <v>301947.64000000036</v>
      </c>
      <c r="D41" s="106">
        <v>301947.64000000036</v>
      </c>
      <c r="E41" s="106">
        <v>301947.64000000036</v>
      </c>
    </row>
    <row r="42" spans="1:5" x14ac:dyDescent="0.2">
      <c r="A42" s="1">
        <v>2752</v>
      </c>
      <c r="B42" s="1" t="s">
        <v>238</v>
      </c>
      <c r="C42" s="106">
        <v>10.89</v>
      </c>
      <c r="D42" s="106">
        <v>10.89</v>
      </c>
      <c r="E42" s="106">
        <v>10.89</v>
      </c>
    </row>
    <row r="43" spans="1:5" x14ac:dyDescent="0.2">
      <c r="A43" s="1">
        <v>2766</v>
      </c>
      <c r="B43" s="1" t="s">
        <v>220</v>
      </c>
      <c r="C43" s="106">
        <v>20483590.202612236</v>
      </c>
      <c r="D43" s="106">
        <v>44027569.568165913</v>
      </c>
      <c r="E43" s="106">
        <v>88770120.232621953</v>
      </c>
    </row>
    <row r="44" spans="1:5" x14ac:dyDescent="0.2">
      <c r="A44" s="1">
        <v>3427</v>
      </c>
      <c r="B44" s="1" t="s">
        <v>254</v>
      </c>
      <c r="C44" s="106">
        <v>37152.790000000008</v>
      </c>
      <c r="D44" s="106">
        <v>37152.790000000008</v>
      </c>
      <c r="E44" s="106">
        <v>37152.790000000008</v>
      </c>
    </row>
    <row r="45" spans="1:5" x14ac:dyDescent="0.2">
      <c r="A45" s="1">
        <v>2753</v>
      </c>
      <c r="B45" s="1" t="s">
        <v>216</v>
      </c>
      <c r="C45" s="106">
        <v>99.33</v>
      </c>
      <c r="D45" s="106">
        <v>99.33</v>
      </c>
      <c r="E45" s="106">
        <v>99.33</v>
      </c>
    </row>
    <row r="46" spans="1:5" x14ac:dyDescent="0.2">
      <c r="A46" s="1">
        <v>2755</v>
      </c>
      <c r="B46" s="1" t="s">
        <v>239</v>
      </c>
      <c r="C46" s="106">
        <v>36787.54</v>
      </c>
      <c r="D46" s="106">
        <v>36787.54</v>
      </c>
      <c r="E46" s="106">
        <v>36787.54</v>
      </c>
    </row>
    <row r="47" spans="1:5" x14ac:dyDescent="0.2">
      <c r="A47" s="1">
        <v>2757</v>
      </c>
      <c r="B47" s="1" t="s">
        <v>232</v>
      </c>
      <c r="C47" s="106">
        <v>6655913.8118752902</v>
      </c>
      <c r="D47" s="106">
        <v>6876911.0265395949</v>
      </c>
      <c r="E47" s="106">
        <v>7103770.0871589715</v>
      </c>
    </row>
    <row r="48" spans="1:5" x14ac:dyDescent="0.2">
      <c r="A48" s="1">
        <v>2760</v>
      </c>
      <c r="B48" s="1" t="s">
        <v>218</v>
      </c>
      <c r="C48" s="106">
        <v>6644398.3410743149</v>
      </c>
      <c r="D48" s="106">
        <v>6865013.2059900351</v>
      </c>
      <c r="E48" s="106">
        <v>7091479.7752156928</v>
      </c>
    </row>
    <row r="49" spans="2:5" ht="3.75" customHeight="1" x14ac:dyDescent="0.2">
      <c r="C49" s="106"/>
      <c r="D49" s="106"/>
      <c r="E49" s="106"/>
    </row>
    <row r="50" spans="2:5" x14ac:dyDescent="0.2">
      <c r="C50" s="118">
        <f>SUM(C36:C49)</f>
        <v>35523761.965561837</v>
      </c>
      <c r="D50" s="118">
        <f t="shared" ref="D50:E50" si="3">SUM(D36:D49)</f>
        <v>59509353.410695538</v>
      </c>
      <c r="E50" s="118">
        <f t="shared" si="3"/>
        <v>104705229.70499665</v>
      </c>
    </row>
    <row r="52" spans="2:5" x14ac:dyDescent="0.2">
      <c r="B52" s="1" t="s">
        <v>228</v>
      </c>
      <c r="C52" s="97">
        <f>-C32</f>
        <v>39320416.242817074</v>
      </c>
      <c r="D52" s="97">
        <f t="shared" ref="D52:E52" si="4">-D32</f>
        <v>40394789.999301642</v>
      </c>
      <c r="E52" s="97">
        <f t="shared" si="4"/>
        <v>46546417.217454374</v>
      </c>
    </row>
    <row r="53" spans="2:5" x14ac:dyDescent="0.2">
      <c r="B53" s="1" t="s">
        <v>229</v>
      </c>
      <c r="C53" s="97">
        <f>+C50</f>
        <v>35523761.965561837</v>
      </c>
      <c r="D53" s="97">
        <f t="shared" ref="D53:E53" si="5">+D50</f>
        <v>59509353.410695538</v>
      </c>
      <c r="E53" s="97">
        <f t="shared" si="5"/>
        <v>104705229.70499665</v>
      </c>
    </row>
    <row r="54" spans="2:5" x14ac:dyDescent="0.2">
      <c r="B54" s="1" t="s">
        <v>230</v>
      </c>
      <c r="C54" s="122">
        <f>+C53/C52</f>
        <v>0.90344318193862461</v>
      </c>
      <c r="D54" s="122">
        <f t="shared" ref="D54:E54" si="6">+D53/D52</f>
        <v>1.4731937809733471</v>
      </c>
      <c r="E54" s="122">
        <f t="shared" si="6"/>
        <v>2.2494798947862602</v>
      </c>
    </row>
    <row r="55" spans="2:5" x14ac:dyDescent="0.2">
      <c r="B55" s="1" t="s">
        <v>231</v>
      </c>
      <c r="C55" s="97">
        <f>C53-C52*0.75</f>
        <v>6033449.7834490314</v>
      </c>
      <c r="D55" s="97">
        <f t="shared" ref="D55:E55" si="7">D53-D52*0.75</f>
        <v>29213260.911219306</v>
      </c>
      <c r="E55" s="97">
        <f t="shared" si="7"/>
        <v>69795416.791905865</v>
      </c>
    </row>
  </sheetData>
  <conditionalFormatting sqref="A10:A18">
    <cfRule type="expression" dxfId="12" priority="3">
      <formula>externalformula(A10)</formula>
    </cfRule>
  </conditionalFormatting>
  <conditionalFormatting sqref="A22:A28">
    <cfRule type="expression" dxfId="11" priority="5">
      <formula>externalformula(A22)</formula>
    </cfRule>
  </conditionalFormatting>
  <conditionalFormatting sqref="A35">
    <cfRule type="expression" dxfId="10" priority="8">
      <formula>externalformula(A35)</formula>
    </cfRule>
  </conditionalFormatting>
  <conditionalFormatting sqref="A1:XFD2 Z3:XFD3 A19:B21 A29:B29">
    <cfRule type="expression" dxfId="9" priority="11">
      <formula>externalformula(A1)</formula>
    </cfRule>
  </conditionalFormatting>
  <conditionalFormatting sqref="A49:XFD1048576">
    <cfRule type="expression" dxfId="8" priority="6">
      <formula>externalformula(A49)</formula>
    </cfRule>
  </conditionalFormatting>
  <conditionalFormatting sqref="B23 B25:B28">
    <cfRule type="expression" dxfId="7" priority="7">
      <formula>externalformula(B23)</formula>
    </cfRule>
  </conditionalFormatting>
  <conditionalFormatting sqref="B11:E18">
    <cfRule type="expression" dxfId="6" priority="2">
      <formula>externalformula(B11)</formula>
    </cfRule>
  </conditionalFormatting>
  <conditionalFormatting sqref="B24:E24">
    <cfRule type="expression" dxfId="5" priority="4">
      <formula>externalformula(B24)</formula>
    </cfRule>
  </conditionalFormatting>
  <conditionalFormatting sqref="C9:E49">
    <cfRule type="expression" dxfId="4" priority="1">
      <formula>externalformula(C9)</formula>
    </cfRule>
  </conditionalFormatting>
  <conditionalFormatting sqref="F4:XFD5 B6:XFD7">
    <cfRule type="expression" dxfId="3" priority="10">
      <formula>externalformula(B4)</formula>
    </cfRule>
  </conditionalFormatting>
  <conditionalFormatting sqref="F8:XFD48 A36:B48">
    <cfRule type="expression" dxfId="2" priority="9">
      <formula>externalformula(A8)</formula>
    </cfRule>
  </conditionalFormatting>
  <pageMargins left="0.7" right="0.7" top="0.75" bottom="0.75" header="0.3" footer="0.3"/>
  <pageSetup paperSize="9" scale="71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7e90656-23c1-4796-85cf-52b724a81a1a">
      <Terms xmlns="http://schemas.microsoft.com/office/infopath/2007/PartnerControls"/>
    </lcf76f155ced4ddcb4097134ff3c332f>
    <TaxCatchAll xmlns="b214f048-0a83-4059-9242-35dc8ddce195" xsi:nil="true"/>
    <Month xmlns="57e90656-23c1-4796-85cf-52b724a81a1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6F22F1EB776A4895D5B15BCEB3DD76" ma:contentTypeVersion="15" ma:contentTypeDescription="Create a new document." ma:contentTypeScope="" ma:versionID="7691b688df63e6b3f8679ce38aa5c6c3">
  <xsd:schema xmlns:xsd="http://www.w3.org/2001/XMLSchema" xmlns:xs="http://www.w3.org/2001/XMLSchema" xmlns:p="http://schemas.microsoft.com/office/2006/metadata/properties" xmlns:ns2="57e90656-23c1-4796-85cf-52b724a81a1a" xmlns:ns3="b214f048-0a83-4059-9242-35dc8ddce195" targetNamespace="http://schemas.microsoft.com/office/2006/metadata/properties" ma:root="true" ma:fieldsID="b27e9b56b262a54c817e378c74b5a067" ns2:_="" ns3:_="">
    <xsd:import namespace="57e90656-23c1-4796-85cf-52b724a81a1a"/>
    <xsd:import namespace="b214f048-0a83-4059-9242-35dc8ddce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SearchProperties" minOccurs="0"/>
                <xsd:element ref="ns2:Month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e90656-23c1-4796-85cf-52b724a81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1f17f00-897e-488a-aacb-e2bc48d3fb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onth" ma:index="21" nillable="true" ma:displayName="Month" ma:format="Dropdown" ma:internalName="Month" ma:percentage="FALSE">
      <xsd:simpleType>
        <xsd:restriction base="dms:Number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4f048-0a83-4059-9242-35dc8ddce19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bd910d4-bbb6-44a9-9465-5052fec3f391}" ma:internalName="TaxCatchAll" ma:showField="CatchAllData" ma:web="b214f048-0a83-4059-9242-35dc8ddce1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5804C7-C46B-4B68-8306-D0EE50159A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C98080-4F03-4B07-86CA-43685E619A5C}">
  <ds:schemaRefs>
    <ds:schemaRef ds:uri="http://schemas.microsoft.com/office/2006/metadata/properties"/>
    <ds:schemaRef ds:uri="http://schemas.microsoft.com/office/infopath/2007/PartnerControls"/>
    <ds:schemaRef ds:uri="57e90656-23c1-4796-85cf-52b724a81a1a"/>
    <ds:schemaRef ds:uri="b214f048-0a83-4059-9242-35dc8ddce195"/>
  </ds:schemaRefs>
</ds:datastoreItem>
</file>

<file path=customXml/itemProps3.xml><?xml version="1.0" encoding="utf-8"?>
<ds:datastoreItem xmlns:ds="http://schemas.openxmlformats.org/officeDocument/2006/customXml" ds:itemID="{F6D2F439-4F65-4CC9-8C70-42D06C730F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e90656-23c1-4796-85cf-52b724a81a1a"/>
    <ds:schemaRef ds:uri="b214f048-0a83-4059-9242-35dc8ddce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dcc80ff-3a52-4766-b76e-262847ecd459}" enabled="0" method="" siteId="{4dcc80ff-3a52-4766-b76e-262847ecd45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Cover GFSC</vt:lpstr>
      <vt:lpstr>GFSC PL Template</vt:lpstr>
      <vt:lpstr>GFSC BS Template</vt:lpstr>
      <vt:lpstr>GFSC Investments</vt:lpstr>
      <vt:lpstr>GFSC Add on</vt:lpstr>
      <vt:lpstr>Liquidity</vt:lpstr>
      <vt:lpstr>'Cover GFSC'!Print_Area</vt:lpstr>
      <vt:lpstr>'GFSC Add on'!Print_Area</vt:lpstr>
      <vt:lpstr>'GFSC BS Template'!Print_Area</vt:lpstr>
      <vt:lpstr>'GFSC Investments'!Print_Area</vt:lpstr>
      <vt:lpstr>'GFSC PL Template'!Print_Area</vt:lpstr>
      <vt:lpstr>Liquidity!Print_Area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Bull</dc:creator>
  <cp:lastModifiedBy>Anthony Bull</cp:lastModifiedBy>
  <dcterms:created xsi:type="dcterms:W3CDTF">2025-05-09T17:00:45Z</dcterms:created>
  <dcterms:modified xsi:type="dcterms:W3CDTF">2025-07-24T07:13:56Z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0x010100FB6F22F1EB776A4895D5B15BCEB3DD76</vt:lpwstr>
  </property>
  <property fmtid="{D5CDD505-2E9C-101B-9397-08002B2CF9AE}" pid="3" name="MediaServiceImageTags">
    <vt:lpwstr/>
  </property>
</Properties>
</file>